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s°\Documents\2019-2\simulacion\Quiz\"/>
    </mc:Choice>
  </mc:AlternateContent>
  <xr:revisionPtr revIDLastSave="0" documentId="13_ncr:1_{010B4526-B8D5-4265-8E07-941D967EC77B}" xr6:coauthVersionLast="44" xr6:coauthVersionMax="44" xr10:uidLastSave="{00000000-0000-0000-0000-000000000000}"/>
  <bookViews>
    <workbookView xWindow="-120" yWindow="-120" windowWidth="20730" windowHeight="11760" xr2:uid="{C7E52516-682D-45EA-956C-E7ACF6FBCFC7}"/>
  </bookViews>
  <sheets>
    <sheet name="punto 1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6" i="3" l="1"/>
  <c r="V54" i="3"/>
  <c r="U54" i="3"/>
  <c r="U9" i="3"/>
  <c r="T5" i="3"/>
  <c r="S5" i="3"/>
  <c r="R7" i="3"/>
  <c r="Q7" i="3"/>
  <c r="S64" i="3"/>
  <c r="O71" i="3"/>
  <c r="S42" i="3"/>
  <c r="N60" i="3"/>
  <c r="J17" i="3"/>
  <c r="J16" i="3"/>
  <c r="J15" i="3"/>
  <c r="K16" i="3"/>
  <c r="I16" i="3"/>
  <c r="I13" i="3"/>
  <c r="H16" i="3"/>
  <c r="H15" i="3"/>
  <c r="N86" i="3"/>
  <c r="O86" i="3" s="1"/>
  <c r="Q30" i="3" s="1"/>
  <c r="S30" i="3" s="1"/>
  <c r="R84" i="3"/>
  <c r="S84" i="3" s="1"/>
  <c r="T84" i="3" s="1"/>
  <c r="R28" i="3" s="1"/>
  <c r="T28" i="3" s="1"/>
  <c r="R60" i="3"/>
  <c r="S60" i="3" s="1"/>
  <c r="T60" i="3" s="1"/>
  <c r="R4" i="3" s="1"/>
  <c r="T4" i="3" s="1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E10" i="3"/>
  <c r="P9" i="3"/>
  <c r="E9" i="3"/>
  <c r="P8" i="3"/>
  <c r="E8" i="3"/>
  <c r="P7" i="3"/>
  <c r="P6" i="3"/>
  <c r="E6" i="3"/>
  <c r="E7" i="3" s="1"/>
  <c r="N78" i="3" s="1"/>
  <c r="O78" i="3" s="1"/>
  <c r="Q22" i="3" s="1"/>
  <c r="S22" i="3" s="1"/>
  <c r="P5" i="3"/>
  <c r="H5" i="3"/>
  <c r="E5" i="3"/>
  <c r="P4" i="3"/>
  <c r="E4" i="3"/>
  <c r="E3" i="3"/>
  <c r="N109" i="3" l="1"/>
  <c r="O109" i="3" s="1"/>
  <c r="Q53" i="3" s="1"/>
  <c r="S53" i="3" s="1"/>
  <c r="R107" i="3"/>
  <c r="S107" i="3" s="1"/>
  <c r="T107" i="3" s="1"/>
  <c r="R51" i="3" s="1"/>
  <c r="T51" i="3" s="1"/>
  <c r="N105" i="3"/>
  <c r="O105" i="3" s="1"/>
  <c r="Q49" i="3" s="1"/>
  <c r="S49" i="3" s="1"/>
  <c r="R103" i="3"/>
  <c r="S103" i="3" s="1"/>
  <c r="T103" i="3" s="1"/>
  <c r="R47" i="3" s="1"/>
  <c r="T47" i="3" s="1"/>
  <c r="N101" i="3"/>
  <c r="O101" i="3" s="1"/>
  <c r="Q45" i="3" s="1"/>
  <c r="S45" i="3" s="1"/>
  <c r="R99" i="3"/>
  <c r="S99" i="3" s="1"/>
  <c r="T99" i="3" s="1"/>
  <c r="R43" i="3" s="1"/>
  <c r="T43" i="3" s="1"/>
  <c r="N97" i="3"/>
  <c r="O97" i="3" s="1"/>
  <c r="Q41" i="3" s="1"/>
  <c r="S41" i="3" s="1"/>
  <c r="R95" i="3"/>
  <c r="S95" i="3" s="1"/>
  <c r="T95" i="3" s="1"/>
  <c r="R39" i="3" s="1"/>
  <c r="T39" i="3" s="1"/>
  <c r="N93" i="3"/>
  <c r="O93" i="3" s="1"/>
  <c r="Q37" i="3" s="1"/>
  <c r="S37" i="3" s="1"/>
  <c r="R91" i="3"/>
  <c r="S91" i="3" s="1"/>
  <c r="T91" i="3" s="1"/>
  <c r="R35" i="3" s="1"/>
  <c r="T35" i="3" s="1"/>
  <c r="N89" i="3"/>
  <c r="O89" i="3" s="1"/>
  <c r="Q33" i="3" s="1"/>
  <c r="S33" i="3" s="1"/>
  <c r="R87" i="3"/>
  <c r="S87" i="3" s="1"/>
  <c r="T87" i="3" s="1"/>
  <c r="R31" i="3" s="1"/>
  <c r="T31" i="3" s="1"/>
  <c r="N85" i="3"/>
  <c r="O85" i="3" s="1"/>
  <c r="Q29" i="3" s="1"/>
  <c r="S29" i="3" s="1"/>
  <c r="R83" i="3"/>
  <c r="S83" i="3" s="1"/>
  <c r="T83" i="3" s="1"/>
  <c r="R27" i="3" s="1"/>
  <c r="T27" i="3" s="1"/>
  <c r="N81" i="3"/>
  <c r="O81" i="3" s="1"/>
  <c r="Q25" i="3" s="1"/>
  <c r="S25" i="3" s="1"/>
  <c r="R79" i="3"/>
  <c r="S79" i="3" s="1"/>
  <c r="T79" i="3" s="1"/>
  <c r="R23" i="3" s="1"/>
  <c r="T23" i="3" s="1"/>
  <c r="U23" i="3" s="1"/>
  <c r="N77" i="3"/>
  <c r="O77" i="3" s="1"/>
  <c r="Q21" i="3" s="1"/>
  <c r="S21" i="3" s="1"/>
  <c r="R75" i="3"/>
  <c r="S75" i="3" s="1"/>
  <c r="T75" i="3" s="1"/>
  <c r="R19" i="3" s="1"/>
  <c r="T19" i="3" s="1"/>
  <c r="N73" i="3"/>
  <c r="O73" i="3" s="1"/>
  <c r="Q17" i="3" s="1"/>
  <c r="S17" i="3" s="1"/>
  <c r="R71" i="3"/>
  <c r="S71" i="3" s="1"/>
  <c r="T71" i="3" s="1"/>
  <c r="R15" i="3" s="1"/>
  <c r="T15" i="3" s="1"/>
  <c r="N69" i="3"/>
  <c r="O69" i="3" s="1"/>
  <c r="Q13" i="3" s="1"/>
  <c r="S13" i="3" s="1"/>
  <c r="R67" i="3"/>
  <c r="S67" i="3" s="1"/>
  <c r="T67" i="3" s="1"/>
  <c r="R11" i="3" s="1"/>
  <c r="T11" i="3" s="1"/>
  <c r="N65" i="3"/>
  <c r="O65" i="3" s="1"/>
  <c r="Q9" i="3" s="1"/>
  <c r="S9" i="3" s="1"/>
  <c r="R63" i="3"/>
  <c r="S63" i="3" s="1"/>
  <c r="T63" i="3" s="1"/>
  <c r="T7" i="3" s="1"/>
  <c r="N61" i="3"/>
  <c r="O61" i="3" s="1"/>
  <c r="Q5" i="3" s="1"/>
  <c r="N108" i="3"/>
  <c r="O108" i="3" s="1"/>
  <c r="Q52" i="3" s="1"/>
  <c r="S52" i="3" s="1"/>
  <c r="R106" i="3"/>
  <c r="S106" i="3" s="1"/>
  <c r="T106" i="3" s="1"/>
  <c r="R50" i="3" s="1"/>
  <c r="T50" i="3" s="1"/>
  <c r="N104" i="3"/>
  <c r="O104" i="3" s="1"/>
  <c r="Q48" i="3" s="1"/>
  <c r="S48" i="3" s="1"/>
  <c r="R102" i="3"/>
  <c r="S102" i="3" s="1"/>
  <c r="T102" i="3" s="1"/>
  <c r="R46" i="3" s="1"/>
  <c r="T46" i="3" s="1"/>
  <c r="N100" i="3"/>
  <c r="O100" i="3" s="1"/>
  <c r="Q44" i="3" s="1"/>
  <c r="S44" i="3" s="1"/>
  <c r="R98" i="3"/>
  <c r="S98" i="3" s="1"/>
  <c r="T98" i="3" s="1"/>
  <c r="R42" i="3" s="1"/>
  <c r="T42" i="3" s="1"/>
  <c r="N96" i="3"/>
  <c r="O96" i="3" s="1"/>
  <c r="Q40" i="3" s="1"/>
  <c r="S40" i="3" s="1"/>
  <c r="U40" i="3" s="1"/>
  <c r="R94" i="3"/>
  <c r="S94" i="3" s="1"/>
  <c r="T94" i="3" s="1"/>
  <c r="R38" i="3" s="1"/>
  <c r="T38" i="3" s="1"/>
  <c r="U38" i="3" s="1"/>
  <c r="N92" i="3"/>
  <c r="O92" i="3" s="1"/>
  <c r="Q36" i="3" s="1"/>
  <c r="S36" i="3" s="1"/>
  <c r="R90" i="3"/>
  <c r="S90" i="3" s="1"/>
  <c r="T90" i="3" s="1"/>
  <c r="R34" i="3" s="1"/>
  <c r="T34" i="3" s="1"/>
  <c r="N88" i="3"/>
  <c r="O88" i="3" s="1"/>
  <c r="Q32" i="3" s="1"/>
  <c r="S32" i="3" s="1"/>
  <c r="R86" i="3"/>
  <c r="S86" i="3" s="1"/>
  <c r="T86" i="3" s="1"/>
  <c r="R30" i="3" s="1"/>
  <c r="T30" i="3" s="1"/>
  <c r="N84" i="3"/>
  <c r="O84" i="3" s="1"/>
  <c r="Q28" i="3" s="1"/>
  <c r="S28" i="3" s="1"/>
  <c r="U28" i="3" s="1"/>
  <c r="R82" i="3"/>
  <c r="S82" i="3" s="1"/>
  <c r="T82" i="3" s="1"/>
  <c r="R26" i="3" s="1"/>
  <c r="T26" i="3" s="1"/>
  <c r="N80" i="3"/>
  <c r="O80" i="3" s="1"/>
  <c r="Q24" i="3" s="1"/>
  <c r="S24" i="3" s="1"/>
  <c r="U24" i="3" s="1"/>
  <c r="R78" i="3"/>
  <c r="S78" i="3" s="1"/>
  <c r="T78" i="3" s="1"/>
  <c r="R22" i="3" s="1"/>
  <c r="T22" i="3" s="1"/>
  <c r="N76" i="3"/>
  <c r="O76" i="3" s="1"/>
  <c r="Q20" i="3" s="1"/>
  <c r="S20" i="3" s="1"/>
  <c r="R74" i="3"/>
  <c r="S74" i="3" s="1"/>
  <c r="T74" i="3" s="1"/>
  <c r="R18" i="3" s="1"/>
  <c r="T18" i="3" s="1"/>
  <c r="N72" i="3"/>
  <c r="O72" i="3" s="1"/>
  <c r="Q16" i="3" s="1"/>
  <c r="S16" i="3" s="1"/>
  <c r="R70" i="3"/>
  <c r="S70" i="3" s="1"/>
  <c r="T70" i="3" s="1"/>
  <c r="R14" i="3" s="1"/>
  <c r="T14" i="3" s="1"/>
  <c r="N68" i="3"/>
  <c r="O68" i="3" s="1"/>
  <c r="Q12" i="3" s="1"/>
  <c r="S12" i="3" s="1"/>
  <c r="R66" i="3"/>
  <c r="S66" i="3" s="1"/>
  <c r="T66" i="3" s="1"/>
  <c r="R10" i="3" s="1"/>
  <c r="T10" i="3" s="1"/>
  <c r="N64" i="3"/>
  <c r="O64" i="3" s="1"/>
  <c r="Q8" i="3" s="1"/>
  <c r="S8" i="3" s="1"/>
  <c r="R62" i="3"/>
  <c r="S62" i="3" s="1"/>
  <c r="T62" i="3" s="1"/>
  <c r="R6" i="3" s="1"/>
  <c r="T6" i="3" s="1"/>
  <c r="O60" i="3"/>
  <c r="Q4" i="3" s="1"/>
  <c r="S4" i="3" s="1"/>
  <c r="U4" i="3" s="1"/>
  <c r="R109" i="3"/>
  <c r="S109" i="3" s="1"/>
  <c r="T109" i="3" s="1"/>
  <c r="R53" i="3" s="1"/>
  <c r="T53" i="3" s="1"/>
  <c r="U53" i="3" s="1"/>
  <c r="N103" i="3"/>
  <c r="O103" i="3" s="1"/>
  <c r="Q47" i="3" s="1"/>
  <c r="S47" i="3" s="1"/>
  <c r="U47" i="3" s="1"/>
  <c r="R101" i="3"/>
  <c r="S101" i="3" s="1"/>
  <c r="T101" i="3" s="1"/>
  <c r="R45" i="3" s="1"/>
  <c r="T45" i="3" s="1"/>
  <c r="N95" i="3"/>
  <c r="O95" i="3" s="1"/>
  <c r="Q39" i="3" s="1"/>
  <c r="S39" i="3" s="1"/>
  <c r="R93" i="3"/>
  <c r="S93" i="3" s="1"/>
  <c r="T93" i="3" s="1"/>
  <c r="R37" i="3" s="1"/>
  <c r="T37" i="3" s="1"/>
  <c r="N87" i="3"/>
  <c r="O87" i="3" s="1"/>
  <c r="Q31" i="3" s="1"/>
  <c r="S31" i="3" s="1"/>
  <c r="U31" i="3" s="1"/>
  <c r="R85" i="3"/>
  <c r="S85" i="3" s="1"/>
  <c r="T85" i="3" s="1"/>
  <c r="R29" i="3" s="1"/>
  <c r="T29" i="3" s="1"/>
  <c r="N79" i="3"/>
  <c r="O79" i="3" s="1"/>
  <c r="Q23" i="3" s="1"/>
  <c r="S23" i="3" s="1"/>
  <c r="R77" i="3"/>
  <c r="S77" i="3" s="1"/>
  <c r="T77" i="3" s="1"/>
  <c r="R21" i="3" s="1"/>
  <c r="T21" i="3" s="1"/>
  <c r="N71" i="3"/>
  <c r="Q15" i="3" s="1"/>
  <c r="S15" i="3" s="1"/>
  <c r="U15" i="3" s="1"/>
  <c r="R69" i="3"/>
  <c r="S69" i="3" s="1"/>
  <c r="T69" i="3" s="1"/>
  <c r="R13" i="3" s="1"/>
  <c r="T13" i="3" s="1"/>
  <c r="N63" i="3"/>
  <c r="O63" i="3" s="1"/>
  <c r="S7" i="3" s="1"/>
  <c r="R61" i="3"/>
  <c r="S61" i="3" s="1"/>
  <c r="T61" i="3" s="1"/>
  <c r="R5" i="3" s="1"/>
  <c r="N106" i="3"/>
  <c r="O106" i="3" s="1"/>
  <c r="Q50" i="3" s="1"/>
  <c r="S50" i="3" s="1"/>
  <c r="U50" i="3" s="1"/>
  <c r="R104" i="3"/>
  <c r="S104" i="3" s="1"/>
  <c r="T104" i="3" s="1"/>
  <c r="R48" i="3" s="1"/>
  <c r="T48" i="3" s="1"/>
  <c r="N98" i="3"/>
  <c r="O98" i="3" s="1"/>
  <c r="Q42" i="3" s="1"/>
  <c r="R96" i="3"/>
  <c r="S96" i="3" s="1"/>
  <c r="T96" i="3" s="1"/>
  <c r="R40" i="3" s="1"/>
  <c r="T40" i="3" s="1"/>
  <c r="N90" i="3"/>
  <c r="O90" i="3" s="1"/>
  <c r="Q34" i="3" s="1"/>
  <c r="S34" i="3" s="1"/>
  <c r="U34" i="3" s="1"/>
  <c r="R88" i="3"/>
  <c r="S88" i="3" s="1"/>
  <c r="T88" i="3" s="1"/>
  <c r="R32" i="3" s="1"/>
  <c r="T32" i="3" s="1"/>
  <c r="N82" i="3"/>
  <c r="O82" i="3" s="1"/>
  <c r="Q26" i="3" s="1"/>
  <c r="S26" i="3" s="1"/>
  <c r="R80" i="3"/>
  <c r="S80" i="3" s="1"/>
  <c r="T80" i="3" s="1"/>
  <c r="R24" i="3" s="1"/>
  <c r="T24" i="3" s="1"/>
  <c r="N74" i="3"/>
  <c r="O74" i="3" s="1"/>
  <c r="Q18" i="3" s="1"/>
  <c r="S18" i="3" s="1"/>
  <c r="U18" i="3" s="1"/>
  <c r="R72" i="3"/>
  <c r="S72" i="3" s="1"/>
  <c r="T72" i="3" s="1"/>
  <c r="R16" i="3" s="1"/>
  <c r="T16" i="3" s="1"/>
  <c r="N66" i="3"/>
  <c r="O66" i="3" s="1"/>
  <c r="Q10" i="3" s="1"/>
  <c r="S10" i="3" s="1"/>
  <c r="R64" i="3"/>
  <c r="T64" i="3" s="1"/>
  <c r="R8" i="3" s="1"/>
  <c r="T8" i="3" s="1"/>
  <c r="N107" i="3"/>
  <c r="O107" i="3" s="1"/>
  <c r="Q51" i="3" s="1"/>
  <c r="S51" i="3" s="1"/>
  <c r="R105" i="3"/>
  <c r="S105" i="3" s="1"/>
  <c r="T105" i="3" s="1"/>
  <c r="R49" i="3" s="1"/>
  <c r="T49" i="3" s="1"/>
  <c r="N99" i="3"/>
  <c r="O99" i="3" s="1"/>
  <c r="Q43" i="3" s="1"/>
  <c r="S43" i="3" s="1"/>
  <c r="U43" i="3" s="1"/>
  <c r="R97" i="3"/>
  <c r="S97" i="3" s="1"/>
  <c r="T97" i="3" s="1"/>
  <c r="R41" i="3" s="1"/>
  <c r="T41" i="3" s="1"/>
  <c r="N91" i="3"/>
  <c r="O91" i="3" s="1"/>
  <c r="Q35" i="3" s="1"/>
  <c r="S35" i="3" s="1"/>
  <c r="R89" i="3"/>
  <c r="S89" i="3" s="1"/>
  <c r="T89" i="3" s="1"/>
  <c r="R33" i="3" s="1"/>
  <c r="T33" i="3" s="1"/>
  <c r="U33" i="3" s="1"/>
  <c r="N83" i="3"/>
  <c r="O83" i="3" s="1"/>
  <c r="Q27" i="3" s="1"/>
  <c r="S27" i="3" s="1"/>
  <c r="U27" i="3" s="1"/>
  <c r="R81" i="3"/>
  <c r="S81" i="3" s="1"/>
  <c r="T81" i="3" s="1"/>
  <c r="R25" i="3" s="1"/>
  <c r="T25" i="3" s="1"/>
  <c r="N75" i="3"/>
  <c r="O75" i="3" s="1"/>
  <c r="Q19" i="3" s="1"/>
  <c r="S19" i="3" s="1"/>
  <c r="R73" i="3"/>
  <c r="S73" i="3" s="1"/>
  <c r="T73" i="3" s="1"/>
  <c r="R17" i="3" s="1"/>
  <c r="T17" i="3" s="1"/>
  <c r="N67" i="3"/>
  <c r="O67" i="3" s="1"/>
  <c r="Q11" i="3" s="1"/>
  <c r="S11" i="3" s="1"/>
  <c r="U11" i="3" s="1"/>
  <c r="R65" i="3"/>
  <c r="S65" i="3" s="1"/>
  <c r="T65" i="3" s="1"/>
  <c r="R9" i="3" s="1"/>
  <c r="T9" i="3" s="1"/>
  <c r="R108" i="3"/>
  <c r="S108" i="3" s="1"/>
  <c r="T108" i="3" s="1"/>
  <c r="R52" i="3" s="1"/>
  <c r="T52" i="3" s="1"/>
  <c r="N102" i="3"/>
  <c r="O102" i="3" s="1"/>
  <c r="Q46" i="3" s="1"/>
  <c r="S46" i="3" s="1"/>
  <c r="U46" i="3" s="1"/>
  <c r="R76" i="3"/>
  <c r="S76" i="3" s="1"/>
  <c r="T76" i="3" s="1"/>
  <c r="R20" i="3" s="1"/>
  <c r="T20" i="3" s="1"/>
  <c r="N70" i="3"/>
  <c r="O70" i="3" s="1"/>
  <c r="Q14" i="3" s="1"/>
  <c r="S14" i="3" s="1"/>
  <c r="R100" i="3"/>
  <c r="S100" i="3" s="1"/>
  <c r="T100" i="3" s="1"/>
  <c r="R44" i="3" s="1"/>
  <c r="T44" i="3" s="1"/>
  <c r="U44" i="3" s="1"/>
  <c r="N94" i="3"/>
  <c r="O94" i="3" s="1"/>
  <c r="Q38" i="3" s="1"/>
  <c r="S38" i="3" s="1"/>
  <c r="R68" i="3"/>
  <c r="S68" i="3" s="1"/>
  <c r="T68" i="3" s="1"/>
  <c r="R12" i="3" s="1"/>
  <c r="T12" i="3" s="1"/>
  <c r="N62" i="3"/>
  <c r="O62" i="3" s="1"/>
  <c r="Q6" i="3" s="1"/>
  <c r="S6" i="3" s="1"/>
  <c r="R92" i="3"/>
  <c r="S92" i="3" s="1"/>
  <c r="T92" i="3" s="1"/>
  <c r="R36" i="3" s="1"/>
  <c r="T36" i="3" s="1"/>
  <c r="U36" i="3" s="1"/>
  <c r="U22" i="3"/>
  <c r="U30" i="3"/>
  <c r="I5" i="3"/>
  <c r="U41" i="3"/>
  <c r="U49" i="3"/>
  <c r="U8" i="3" l="1"/>
  <c r="U26" i="3"/>
  <c r="U42" i="3"/>
  <c r="U39" i="3"/>
  <c r="U5" i="3"/>
  <c r="U20" i="3"/>
  <c r="U29" i="3"/>
  <c r="U45" i="3"/>
  <c r="U19" i="3"/>
  <c r="U35" i="3"/>
  <c r="U51" i="3"/>
  <c r="U16" i="3"/>
  <c r="U32" i="3"/>
  <c r="U48" i="3"/>
  <c r="U6" i="3"/>
  <c r="U14" i="3"/>
  <c r="U17" i="3"/>
  <c r="U25" i="3"/>
  <c r="U37" i="3"/>
  <c r="H6" i="3"/>
  <c r="I6" i="3" s="1"/>
  <c r="U7" i="3"/>
  <c r="U52" i="3"/>
  <c r="U10" i="3"/>
  <c r="U12" i="3"/>
  <c r="U13" i="3"/>
  <c r="U21" i="3"/>
  <c r="G22" i="3" l="1"/>
  <c r="H7" i="3"/>
  <c r="I7" i="3" s="1"/>
  <c r="H8" i="3" l="1"/>
  <c r="I8" i="3" s="1"/>
  <c r="H9" i="3" l="1"/>
  <c r="I9" i="3" s="1"/>
  <c r="H10" i="3" l="1"/>
  <c r="I10" i="3" s="1"/>
  <c r="H11" i="3" l="1"/>
  <c r="I11" i="3" s="1"/>
  <c r="H12" i="3" l="1"/>
  <c r="I12" i="3" s="1"/>
  <c r="H13" i="3" l="1"/>
  <c r="H14" i="3" l="1"/>
  <c r="I14" i="3" s="1"/>
  <c r="I15" i="3" l="1"/>
  <c r="K12" i="3"/>
  <c r="J12" i="3" s="1"/>
  <c r="K11" i="3"/>
  <c r="K10" i="3"/>
  <c r="J11" i="3" l="1"/>
  <c r="K15" i="3"/>
  <c r="K7" i="3"/>
  <c r="J7" i="3" s="1"/>
  <c r="K5" i="3"/>
  <c r="J5" i="3" s="1"/>
  <c r="K6" i="3"/>
  <c r="J6" i="3" s="1"/>
  <c r="K9" i="3"/>
  <c r="J9" i="3" s="1"/>
  <c r="K13" i="3"/>
  <c r="J13" i="3" s="1"/>
  <c r="K8" i="3"/>
  <c r="K14" i="3"/>
  <c r="J14" i="3" l="1"/>
  <c r="J8" i="3"/>
  <c r="J10" i="3"/>
</calcChain>
</file>

<file path=xl/sharedStrings.xml><?xml version="1.0" encoding="utf-8"?>
<sst xmlns="http://schemas.openxmlformats.org/spreadsheetml/2006/main" count="31" uniqueCount="29">
  <si>
    <t>Número de datos n=</t>
  </si>
  <si>
    <t>número de intervalos m=</t>
  </si>
  <si>
    <t xml:space="preserve">media muestral </t>
  </si>
  <si>
    <t>varianza muestral</t>
  </si>
  <si>
    <t>desviación estándar</t>
  </si>
  <si>
    <t>Dato menor</t>
  </si>
  <si>
    <t>Dato mayor</t>
  </si>
  <si>
    <t>intervalo</t>
  </si>
  <si>
    <t>Observada</t>
  </si>
  <si>
    <t xml:space="preserve">frecuencia </t>
  </si>
  <si>
    <t xml:space="preserve">limite inferior </t>
  </si>
  <si>
    <t>limite superior</t>
  </si>
  <si>
    <t>acumulada</t>
  </si>
  <si>
    <t xml:space="preserve">total </t>
  </si>
  <si>
    <t>amplitud intervalo</t>
  </si>
  <si>
    <t>Cálculos de la hipótesis inicial de la prueba de Anderson-Darling</t>
  </si>
  <si>
    <t>C1</t>
  </si>
  <si>
    <t>C2</t>
  </si>
  <si>
    <t>C3</t>
  </si>
  <si>
    <t>Estándarizar los valores de la C1</t>
  </si>
  <si>
    <t>C4</t>
  </si>
  <si>
    <t>C5</t>
  </si>
  <si>
    <t>C6</t>
  </si>
  <si>
    <t>C7</t>
  </si>
  <si>
    <t>C8</t>
  </si>
  <si>
    <t>COMO EL ESTADÍSTICO DE PRUEBA ES MENOR QUE EL VALOR CRÍTICO 0,34614&lt;1,933 NO SE PUEDE RECHAZAR LA HIPÓTESIS NULA DE QUE LOS DATOS 
DE LA VARIABLE ALEATORIA SE COMPORTAN COMO UNA DISTRIBUCIÓN NORMAL CON MEDIA=189,694 Y DESVIACIÓN ESTÁNDAR =8,279.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</si>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</sst>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,##0.000"/>
    <numFmt numFmtId="166" formatCode="#,##0.0000"/>
    <numFmt numFmtId="167" formatCode="0.00000"/>
    <numFmt numFmtId="168" formatCode="0.0000"/>
    <numFmt numFmtId="169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'punto 19'!$C$32:$C$44</c:f>
              <c:strCache>
                <c:ptCount val="13"/>
                <c:pt idx="0">
                  <c:v>177,41</c:v>
                </c:pt>
                <c:pt idx="1">
                  <c:v>182,24</c:v>
                </c:pt>
                <c:pt idx="2">
                  <c:v>187,08</c:v>
                </c:pt>
                <c:pt idx="3">
                  <c:v>191,92</c:v>
                </c:pt>
                <c:pt idx="4">
                  <c:v>191,93</c:v>
                </c:pt>
                <c:pt idx="5">
                  <c:v>191,94</c:v>
                </c:pt>
                <c:pt idx="6">
                  <c:v>196,77</c:v>
                </c:pt>
                <c:pt idx="7">
                  <c:v>201,61</c:v>
                </c:pt>
                <c:pt idx="8">
                  <c:v>201,62</c:v>
                </c:pt>
                <c:pt idx="9">
                  <c:v>201,63</c:v>
                </c:pt>
                <c:pt idx="10">
                  <c:v>206,47</c:v>
                </c:pt>
                <c:pt idx="11">
                  <c:v>211,30</c:v>
                </c:pt>
                <c:pt idx="12">
                  <c:v>More</c:v>
                </c:pt>
              </c:strCache>
            </c:strRef>
          </c:cat>
          <c:val>
            <c:numRef>
              <c:f>'punto 19'!$D$32:$D$44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9-47AD-98C3-7619384D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96360"/>
        <c:axId val="442598656"/>
      </c:barChart>
      <c:catAx>
        <c:axId val="44259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598656"/>
        <c:crosses val="autoZero"/>
        <c:auto val="1"/>
        <c:lblAlgn val="ctr"/>
        <c:lblOffset val="100"/>
        <c:noMultiLvlLbl val="0"/>
      </c:catAx>
      <c:valAx>
        <c:axId val="44259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596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253206</xdr:colOff>
      <xdr:row>2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CA528B8-1F13-45F5-9FB9-CF9E01F64F62}"/>
                </a:ext>
              </a:extLst>
            </xdr:cNvPr>
            <xdr:cNvSpPr txBox="1"/>
          </xdr:nvSpPr>
          <xdr:spPr>
            <a:xfrm>
              <a:off x="6930231" y="5627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CA528B8-1F13-45F5-9FB9-CF9E01F64F62}"/>
                </a:ext>
              </a:extLst>
            </xdr:cNvPr>
            <xdr:cNvSpPr txBox="1"/>
          </xdr:nvSpPr>
          <xdr:spPr>
            <a:xfrm>
              <a:off x="6930231" y="5627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390525</xdr:colOff>
      <xdr:row>1</xdr:row>
      <xdr:rowOff>161925</xdr:rowOff>
    </xdr:from>
    <xdr:ext cx="810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1">
              <a:extLst>
                <a:ext uri="{FF2B5EF4-FFF2-40B4-BE49-F238E27FC236}">
                  <a16:creationId xmlns:a16="http://schemas.microsoft.com/office/drawing/2014/main" id="{6103A24F-D445-4133-9E77-0C6E54EF3987}"/>
                </a:ext>
              </a:extLst>
            </xdr:cNvPr>
            <xdr:cNvSpPr txBox="1"/>
          </xdr:nvSpPr>
          <xdr:spPr>
            <a:xfrm>
              <a:off x="93821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1">
              <a:extLst>
                <a:ext uri="{FF2B5EF4-FFF2-40B4-BE49-F238E27FC236}">
                  <a16:creationId xmlns:a16="http://schemas.microsoft.com/office/drawing/2014/main" id="{6103A24F-D445-4133-9E77-0C6E54EF3987}"/>
                </a:ext>
              </a:extLst>
            </xdr:cNvPr>
            <xdr:cNvSpPr txBox="1"/>
          </xdr:nvSpPr>
          <xdr:spPr>
            <a:xfrm>
              <a:off x="93821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304800</xdr:colOff>
      <xdr:row>1</xdr:row>
      <xdr:rowOff>157162</xdr:rowOff>
    </xdr:from>
    <xdr:ext cx="1392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7A5E2A8E-2C1D-4818-A2B7-46CC252D8DC7}"/>
                </a:ext>
              </a:extLst>
            </xdr:cNvPr>
            <xdr:cNvSpPr txBox="1"/>
          </xdr:nvSpPr>
          <xdr:spPr>
            <a:xfrm>
              <a:off x="9906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7A5E2A8E-2C1D-4818-A2B7-46CC252D8DC7}"/>
                </a:ext>
              </a:extLst>
            </xdr:cNvPr>
            <xdr:cNvSpPr txBox="1"/>
          </xdr:nvSpPr>
          <xdr:spPr>
            <a:xfrm>
              <a:off x="9906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𝑌_𝑖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176212</xdr:rowOff>
    </xdr:from>
    <xdr:ext cx="4253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20D23350-EFF6-4941-B824-9EC6B3F8AF8D}"/>
                </a:ext>
              </a:extLst>
            </xdr:cNvPr>
            <xdr:cNvSpPr txBox="1"/>
          </xdr:nvSpPr>
          <xdr:spPr>
            <a:xfrm>
              <a:off x="104394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20D23350-EFF6-4941-B824-9EC6B3F8AF8D}"/>
                </a:ext>
              </a:extLst>
            </xdr:cNvPr>
            <xdr:cNvSpPr txBox="1"/>
          </xdr:nvSpPr>
          <xdr:spPr>
            <a:xfrm>
              <a:off x="104394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200025</xdr:colOff>
      <xdr:row>1</xdr:row>
      <xdr:rowOff>185737</xdr:rowOff>
    </xdr:from>
    <xdr:ext cx="387029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35">
              <a:extLst>
                <a:ext uri="{FF2B5EF4-FFF2-40B4-BE49-F238E27FC236}">
                  <a16:creationId xmlns:a16="http://schemas.microsoft.com/office/drawing/2014/main" id="{D9D581B4-D52C-41E0-9F57-15979F5E8222}"/>
                </a:ext>
              </a:extLst>
            </xdr:cNvPr>
            <xdr:cNvSpPr txBox="1"/>
          </xdr:nvSpPr>
          <xdr:spPr>
            <a:xfrm>
              <a:off x="1130617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O" sz="1050"/>
            </a:p>
          </xdr:txBody>
        </xdr:sp>
      </mc:Choice>
      <mc:Fallback xmlns="">
        <xdr:sp macro="" textlink="">
          <xdr:nvSpPr>
            <xdr:cNvPr id="6" name="CuadroTexto 35">
              <a:extLst>
                <a:ext uri="{FF2B5EF4-FFF2-40B4-BE49-F238E27FC236}">
                  <a16:creationId xmlns:a16="http://schemas.microsoft.com/office/drawing/2014/main" id="{D9D581B4-D52C-41E0-9F57-15979F5E8222}"/>
                </a:ext>
              </a:extLst>
            </xdr:cNvPr>
            <xdr:cNvSpPr txBox="1"/>
          </xdr:nvSpPr>
          <xdr:spPr>
            <a:xfrm>
              <a:off x="1130617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50" b="0" i="0">
                  <a:latin typeface="Cambria Math" panose="02040503050406030204" pitchFamily="18" charset="0"/>
                </a:rPr>
                <a:t>2𝑖−1</a:t>
              </a:r>
              <a:endParaRPr lang="es-CO" sz="1050"/>
            </a:p>
          </xdr:txBody>
        </xdr:sp>
      </mc:Fallback>
    </mc:AlternateContent>
    <xdr:clientData/>
  </xdr:oneCellAnchor>
  <xdr:oneCellAnchor>
    <xdr:from>
      <xdr:col>16</xdr:col>
      <xdr:colOff>76200</xdr:colOff>
      <xdr:row>2</xdr:row>
      <xdr:rowOff>0</xdr:rowOff>
    </xdr:from>
    <xdr:ext cx="537327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6090CDCD-CFAD-4E0C-966E-AB6762034749}"/>
                </a:ext>
              </a:extLst>
            </xdr:cNvPr>
            <xdr:cNvSpPr txBox="1"/>
          </xdr:nvSpPr>
          <xdr:spPr>
            <a:xfrm>
              <a:off x="117919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6090CDCD-CFAD-4E0C-966E-AB6762034749}"/>
                </a:ext>
              </a:extLst>
            </xdr:cNvPr>
            <xdr:cNvSpPr txBox="1"/>
          </xdr:nvSpPr>
          <xdr:spPr>
            <a:xfrm>
              <a:off x="117919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438150</xdr:colOff>
      <xdr:row>0</xdr:row>
      <xdr:rowOff>28575</xdr:rowOff>
    </xdr:from>
    <xdr:ext cx="11084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D62C01-BE78-4EA9-9792-AA6ED11FEC64}"/>
                </a:ext>
              </a:extLst>
            </xdr:cNvPr>
            <xdr:cNvSpPr txBox="1"/>
          </xdr:nvSpPr>
          <xdr:spPr>
            <a:xfrm>
              <a:off x="12153900" y="28575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D62C01-BE78-4EA9-9792-AA6ED11FEC64}"/>
                </a:ext>
              </a:extLst>
            </xdr:cNvPr>
            <xdr:cNvSpPr txBox="1"/>
          </xdr:nvSpPr>
          <xdr:spPr>
            <a:xfrm>
              <a:off x="12153900" y="28575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161925</xdr:colOff>
      <xdr:row>2</xdr:row>
      <xdr:rowOff>23812</xdr:rowOff>
    </xdr:from>
    <xdr:ext cx="6778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37">
              <a:extLst>
                <a:ext uri="{FF2B5EF4-FFF2-40B4-BE49-F238E27FC236}">
                  <a16:creationId xmlns:a16="http://schemas.microsoft.com/office/drawing/2014/main" id="{ED71AE63-2994-4349-AB8E-E90B897E1E51}"/>
                </a:ext>
              </a:extLst>
            </xdr:cNvPr>
            <xdr:cNvSpPr txBox="1"/>
          </xdr:nvSpPr>
          <xdr:spPr>
            <a:xfrm>
              <a:off x="13125450" y="404812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37">
              <a:extLst>
                <a:ext uri="{FF2B5EF4-FFF2-40B4-BE49-F238E27FC236}">
                  <a16:creationId xmlns:a16="http://schemas.microsoft.com/office/drawing/2014/main" id="{ED71AE63-2994-4349-AB8E-E90B897E1E51}"/>
                </a:ext>
              </a:extLst>
            </xdr:cNvPr>
            <xdr:cNvSpPr txBox="1"/>
          </xdr:nvSpPr>
          <xdr:spPr>
            <a:xfrm>
              <a:off x="13125450" y="404812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ln⁡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647700</xdr:colOff>
      <xdr:row>0</xdr:row>
      <xdr:rowOff>33337</xdr:rowOff>
    </xdr:from>
    <xdr:ext cx="13660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39">
              <a:extLst>
                <a:ext uri="{FF2B5EF4-FFF2-40B4-BE49-F238E27FC236}">
                  <a16:creationId xmlns:a16="http://schemas.microsoft.com/office/drawing/2014/main" id="{B12C8426-3E2E-4F99-B5DC-2873932141FD}"/>
                </a:ext>
              </a:extLst>
            </xdr:cNvPr>
            <xdr:cNvSpPr txBox="1"/>
          </xdr:nvSpPr>
          <xdr:spPr>
            <a:xfrm>
              <a:off x="13611225" y="33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(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30+1−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39">
              <a:extLst>
                <a:ext uri="{FF2B5EF4-FFF2-40B4-BE49-F238E27FC236}">
                  <a16:creationId xmlns:a16="http://schemas.microsoft.com/office/drawing/2014/main" id="{B12C8426-3E2E-4F99-B5DC-2873932141FD}"/>
                </a:ext>
              </a:extLst>
            </xdr:cNvPr>
            <xdr:cNvSpPr txBox="1"/>
          </xdr:nvSpPr>
          <xdr:spPr>
            <a:xfrm>
              <a:off x="13611225" y="33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〖ln</a:t>
              </a:r>
              <a:r>
                <a:rPr lang="es-CO" sz="1100" b="0" i="0">
                  <a:latin typeface="Cambria Math" panose="02040503050406030204" pitchFamily="18" charset="0"/>
                </a:rPr>
                <a:t>(〗⁡〖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1−𝑃𝐸𝐴(𝑌_(30+1−𝑖) ))〗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285750</xdr:colOff>
      <xdr:row>2</xdr:row>
      <xdr:rowOff>9525</xdr:rowOff>
    </xdr:from>
    <xdr:ext cx="269785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40">
              <a:extLst>
                <a:ext uri="{FF2B5EF4-FFF2-40B4-BE49-F238E27FC236}">
                  <a16:creationId xmlns:a16="http://schemas.microsoft.com/office/drawing/2014/main" id="{6FED2A4E-D8C6-4773-8B45-A21757AE3ACB}"/>
                </a:ext>
              </a:extLst>
            </xdr:cNvPr>
            <xdr:cNvSpPr txBox="1"/>
          </xdr:nvSpPr>
          <xdr:spPr>
            <a:xfrm>
              <a:off x="14135100" y="390525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CO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𝑃𝐸𝐴</m:t>
                            </m:r>
                            <m:d>
                              <m:d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𝑃𝐸𝐴</m:t>
                                    </m:r>
                                    <m:d>
                                      <m:d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𝑌</m:t>
                                            </m:r>
                                          </m:e>
                                          <m:sub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+1−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d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40">
              <a:extLst>
                <a:ext uri="{FF2B5EF4-FFF2-40B4-BE49-F238E27FC236}">
                  <a16:creationId xmlns:a16="http://schemas.microsoft.com/office/drawing/2014/main" id="{6FED2A4E-D8C6-4773-8B45-A21757AE3ACB}"/>
                </a:ext>
              </a:extLst>
            </xdr:cNvPr>
            <xdr:cNvSpPr txBox="1"/>
          </xdr:nvSpPr>
          <xdr:spPr>
            <a:xfrm>
              <a:off x="14135100" y="390525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(2𝑖−1)[ln⁡〖𝑃𝐸𝐴(𝑌_𝑖 )+ln⁡(1−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 )) 〗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180975</xdr:colOff>
      <xdr:row>57</xdr:row>
      <xdr:rowOff>23812</xdr:rowOff>
    </xdr:from>
    <xdr:ext cx="631263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">
              <a:extLst>
                <a:ext uri="{FF2B5EF4-FFF2-40B4-BE49-F238E27FC236}">
                  <a16:creationId xmlns:a16="http://schemas.microsoft.com/office/drawing/2014/main" id="{C4187426-3A42-4934-B25F-0DA198742FE3}"/>
                </a:ext>
              </a:extLst>
            </xdr:cNvPr>
            <xdr:cNvSpPr txBox="1"/>
          </xdr:nvSpPr>
          <xdr:spPr>
            <a:xfrm>
              <a:off x="9172575" y="115204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">
              <a:extLst>
                <a:ext uri="{FF2B5EF4-FFF2-40B4-BE49-F238E27FC236}">
                  <a16:creationId xmlns:a16="http://schemas.microsoft.com/office/drawing/2014/main" id="{C4187426-3A42-4934-B25F-0DA198742FE3}"/>
                </a:ext>
              </a:extLst>
            </xdr:cNvPr>
            <xdr:cNvSpPr txBox="1"/>
          </xdr:nvSpPr>
          <xdr:spPr>
            <a:xfrm>
              <a:off x="9172575" y="115204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381000</xdr:colOff>
      <xdr:row>57</xdr:row>
      <xdr:rowOff>166687</xdr:rowOff>
    </xdr:from>
    <xdr:ext cx="142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3">
              <a:extLst>
                <a:ext uri="{FF2B5EF4-FFF2-40B4-BE49-F238E27FC236}">
                  <a16:creationId xmlns:a16="http://schemas.microsoft.com/office/drawing/2014/main" id="{907166F3-2237-42B3-84AF-1F57B8244BAE}"/>
                </a:ext>
              </a:extLst>
            </xdr:cNvPr>
            <xdr:cNvSpPr txBox="1"/>
          </xdr:nvSpPr>
          <xdr:spPr>
            <a:xfrm>
              <a:off x="9982200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3">
              <a:extLst>
                <a:ext uri="{FF2B5EF4-FFF2-40B4-BE49-F238E27FC236}">
                  <a16:creationId xmlns:a16="http://schemas.microsoft.com/office/drawing/2014/main" id="{907166F3-2237-42B3-84AF-1F57B8244BAE}"/>
                </a:ext>
              </a:extLst>
            </xdr:cNvPr>
            <xdr:cNvSpPr txBox="1"/>
          </xdr:nvSpPr>
          <xdr:spPr>
            <a:xfrm>
              <a:off x="9982200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171450</xdr:colOff>
      <xdr:row>58</xdr:row>
      <xdr:rowOff>0</xdr:rowOff>
    </xdr:from>
    <xdr:ext cx="537327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2">
              <a:extLst>
                <a:ext uri="{FF2B5EF4-FFF2-40B4-BE49-F238E27FC236}">
                  <a16:creationId xmlns:a16="http://schemas.microsoft.com/office/drawing/2014/main" id="{FF0BE626-E014-4495-AEBA-D021F5BA7C1B}"/>
                </a:ext>
              </a:extLst>
            </xdr:cNvPr>
            <xdr:cNvSpPr txBox="1"/>
          </xdr:nvSpPr>
          <xdr:spPr>
            <a:xfrm>
              <a:off x="10382250" y="11687175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2">
              <a:extLst>
                <a:ext uri="{FF2B5EF4-FFF2-40B4-BE49-F238E27FC236}">
                  <a16:creationId xmlns:a16="http://schemas.microsoft.com/office/drawing/2014/main" id="{FF0BE626-E014-4495-AEBA-D021F5BA7C1B}"/>
                </a:ext>
              </a:extLst>
            </xdr:cNvPr>
            <xdr:cNvSpPr txBox="1"/>
          </xdr:nvSpPr>
          <xdr:spPr>
            <a:xfrm>
              <a:off x="10382250" y="11687175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57</xdr:row>
      <xdr:rowOff>42862</xdr:rowOff>
    </xdr:from>
    <xdr:ext cx="631263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">
              <a:extLst>
                <a:ext uri="{FF2B5EF4-FFF2-40B4-BE49-F238E27FC236}">
                  <a16:creationId xmlns:a16="http://schemas.microsoft.com/office/drawing/2014/main" id="{D3A340FA-D0A8-400C-B06F-0DC5B1DE2C58}"/>
                </a:ext>
              </a:extLst>
            </xdr:cNvPr>
            <xdr:cNvSpPr txBox="1"/>
          </xdr:nvSpPr>
          <xdr:spPr>
            <a:xfrm>
              <a:off x="11715750" y="1153953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">
              <a:extLst>
                <a:ext uri="{FF2B5EF4-FFF2-40B4-BE49-F238E27FC236}">
                  <a16:creationId xmlns:a16="http://schemas.microsoft.com/office/drawing/2014/main" id="{D3A340FA-D0A8-400C-B06F-0DC5B1DE2C58}"/>
                </a:ext>
              </a:extLst>
            </xdr:cNvPr>
            <xdr:cNvSpPr txBox="1"/>
          </xdr:nvSpPr>
          <xdr:spPr>
            <a:xfrm>
              <a:off x="11715750" y="1153953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381000</xdr:colOff>
      <xdr:row>57</xdr:row>
      <xdr:rowOff>166687</xdr:rowOff>
    </xdr:from>
    <xdr:ext cx="142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3">
              <a:extLst>
                <a:ext uri="{FF2B5EF4-FFF2-40B4-BE49-F238E27FC236}">
                  <a16:creationId xmlns:a16="http://schemas.microsoft.com/office/drawing/2014/main" id="{68623BF0-7126-41FF-8C54-C32864489CC6}"/>
                </a:ext>
              </a:extLst>
            </xdr:cNvPr>
            <xdr:cNvSpPr txBox="1"/>
          </xdr:nvSpPr>
          <xdr:spPr>
            <a:xfrm>
              <a:off x="12734925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3">
              <a:extLst>
                <a:ext uri="{FF2B5EF4-FFF2-40B4-BE49-F238E27FC236}">
                  <a16:creationId xmlns:a16="http://schemas.microsoft.com/office/drawing/2014/main" id="{68623BF0-7126-41FF-8C54-C32864489CC6}"/>
                </a:ext>
              </a:extLst>
            </xdr:cNvPr>
            <xdr:cNvSpPr txBox="1"/>
          </xdr:nvSpPr>
          <xdr:spPr>
            <a:xfrm>
              <a:off x="12734925" y="1166336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1095375</xdr:colOff>
      <xdr:row>57</xdr:row>
      <xdr:rowOff>4762</xdr:rowOff>
    </xdr:from>
    <xdr:ext cx="862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16072D38-31AE-46A2-8964-4B5C7B1771A4}"/>
                </a:ext>
              </a:extLst>
            </xdr:cNvPr>
            <xdr:cNvSpPr txBox="1"/>
          </xdr:nvSpPr>
          <xdr:spPr>
            <a:xfrm>
              <a:off x="12963525" y="1150143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6">
              <a:extLst>
                <a:ext uri="{FF2B5EF4-FFF2-40B4-BE49-F238E27FC236}">
                  <a16:creationId xmlns:a16="http://schemas.microsoft.com/office/drawing/2014/main" id="{16072D38-31AE-46A2-8964-4B5C7B1771A4}"/>
                </a:ext>
              </a:extLst>
            </xdr:cNvPr>
            <xdr:cNvSpPr txBox="1"/>
          </xdr:nvSpPr>
          <xdr:spPr>
            <a:xfrm>
              <a:off x="12963525" y="1150143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409575</xdr:colOff>
      <xdr:row>58</xdr:row>
      <xdr:rowOff>33337</xdr:rowOff>
    </xdr:from>
    <xdr:ext cx="11084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7">
              <a:extLst>
                <a:ext uri="{FF2B5EF4-FFF2-40B4-BE49-F238E27FC236}">
                  <a16:creationId xmlns:a16="http://schemas.microsoft.com/office/drawing/2014/main" id="{F84D8C2F-F59A-4691-8BC2-7A32F10134A8}"/>
                </a:ext>
              </a:extLst>
            </xdr:cNvPr>
            <xdr:cNvSpPr txBox="1"/>
          </xdr:nvSpPr>
          <xdr:spPr>
            <a:xfrm>
              <a:off x="13373100" y="1172051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7">
              <a:extLst>
                <a:ext uri="{FF2B5EF4-FFF2-40B4-BE49-F238E27FC236}">
                  <a16:creationId xmlns:a16="http://schemas.microsoft.com/office/drawing/2014/main" id="{F84D8C2F-F59A-4691-8BC2-7A32F10134A8}"/>
                </a:ext>
              </a:extLst>
            </xdr:cNvPr>
            <xdr:cNvSpPr txBox="1"/>
          </xdr:nvSpPr>
          <xdr:spPr>
            <a:xfrm>
              <a:off x="13373100" y="1172051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10467</xdr:colOff>
      <xdr:row>17</xdr:row>
      <xdr:rowOff>104670</xdr:rowOff>
    </xdr:from>
    <xdr:ext cx="6319743" cy="537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41">
              <a:extLst>
                <a:ext uri="{FF2B5EF4-FFF2-40B4-BE49-F238E27FC236}">
                  <a16:creationId xmlns:a16="http://schemas.microsoft.com/office/drawing/2014/main" id="{C49D8106-4FE9-4826-A8C4-4FEF01D16C11}"/>
                </a:ext>
              </a:extLst>
            </xdr:cNvPr>
            <xdr:cNvSpPr txBox="1"/>
          </xdr:nvSpPr>
          <xdr:spPr>
            <a:xfrm>
              <a:off x="1229667" y="3352695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begChr m:val="["/>
                        <m:endChr m:val="]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30+</m:t>
                        </m:r>
                        <m:f>
                          <m:f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sup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−4.2399−3.1812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</m:t>
                                    </m:r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0692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+⋯+</m:t>
                                </m:r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59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−0.0424−0.0146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9" name="CuadroTexto 41">
              <a:extLst>
                <a:ext uri="{FF2B5EF4-FFF2-40B4-BE49-F238E27FC236}">
                  <a16:creationId xmlns:a16="http://schemas.microsoft.com/office/drawing/2014/main" id="{C49D8106-4FE9-4826-A8C4-4FEF01D16C11}"/>
                </a:ext>
              </a:extLst>
            </xdr:cNvPr>
            <xdr:cNvSpPr txBox="1"/>
          </xdr:nvSpPr>
          <xdr:spPr>
            <a:xfrm>
              <a:off x="1229667" y="3352695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𝐴_𝑛^2=−[30+1/30 ∑_(𝑖=1)^30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▒[(1)[−4.2399−3.1812]+(3)[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−4.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0692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−3.1812]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+⋯+(59)[−0.0424−0.0146]]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90539</xdr:colOff>
      <xdr:row>21</xdr:row>
      <xdr:rowOff>16224</xdr:rowOff>
    </xdr:from>
    <xdr:ext cx="2463800" cy="252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42">
              <a:extLst>
                <a:ext uri="{FF2B5EF4-FFF2-40B4-BE49-F238E27FC236}">
                  <a16:creationId xmlns:a16="http://schemas.microsoft.com/office/drawing/2014/main" id="{2F313856-8728-4D8A-A3A5-0FD386DE5028}"/>
                </a:ext>
              </a:extLst>
            </xdr:cNvPr>
            <xdr:cNvSpPr txBox="1"/>
          </xdr:nvSpPr>
          <xdr:spPr>
            <a:xfrm>
              <a:off x="1309739" y="402624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d>
                    <m:dPr>
                      <m:begChr m:val="["/>
                      <m:endChr m:val="]"/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50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C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50</m:t>
                          </m:r>
                        </m:den>
                      </m:f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2517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3069)</m:t>
                      </m:r>
                    </m:e>
                  </m:d>
                </m:oMath>
              </a14:m>
              <a:r>
                <a:rPr lang="es-CO" sz="1100"/>
                <a:t>=0,34614</a:t>
              </a:r>
            </a:p>
          </xdr:txBody>
        </xdr:sp>
      </mc:Choice>
      <mc:Fallback xmlns="">
        <xdr:sp macro="" textlink="">
          <xdr:nvSpPr>
            <xdr:cNvPr id="20" name="CuadroTexto 42">
              <a:extLst>
                <a:ext uri="{FF2B5EF4-FFF2-40B4-BE49-F238E27FC236}">
                  <a16:creationId xmlns:a16="http://schemas.microsoft.com/office/drawing/2014/main" id="{2F313856-8728-4D8A-A3A5-0FD386DE5028}"/>
                </a:ext>
              </a:extLst>
            </xdr:cNvPr>
            <xdr:cNvSpPr txBox="1"/>
          </xdr:nvSpPr>
          <xdr:spPr>
            <a:xfrm>
              <a:off x="1309739" y="402624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2517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3069)]</a:t>
              </a:r>
              <a:r>
                <a:rPr lang="es-CO" sz="1100"/>
                <a:t>=0,34614</a:t>
              </a:r>
            </a:p>
          </xdr:txBody>
        </xdr:sp>
      </mc:Fallback>
    </mc:AlternateContent>
    <xdr:clientData/>
  </xdr:oneCellAnchor>
  <xdr:oneCellAnchor>
    <xdr:from>
      <xdr:col>2</xdr:col>
      <xdr:colOff>83736</xdr:colOff>
      <xdr:row>24</xdr:row>
      <xdr:rowOff>10466</xdr:rowOff>
    </xdr:from>
    <xdr:ext cx="1666875" cy="328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43">
              <a:extLst>
                <a:ext uri="{FF2B5EF4-FFF2-40B4-BE49-F238E27FC236}">
                  <a16:creationId xmlns:a16="http://schemas.microsoft.com/office/drawing/2014/main" id="{0B6DD2CE-FE54-434B-840F-0FA62BF77578}"/>
                </a:ext>
              </a:extLst>
            </xdr:cNvPr>
            <xdr:cNvSpPr txBox="1"/>
          </xdr:nvSpPr>
          <xdr:spPr>
            <a:xfrm>
              <a:off x="1302936" y="45919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es-CO" sz="1600"/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0,1,50</m:t>
                      </m:r>
                    </m:sub>
                  </m:sSub>
                </m:oMath>
              </a14:m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Choice>
      <mc:Fallback xmlns="">
        <xdr:sp macro="" textlink="">
          <xdr:nvSpPr>
            <xdr:cNvPr id="21" name="CuadroTexto 43">
              <a:extLst>
                <a:ext uri="{FF2B5EF4-FFF2-40B4-BE49-F238E27FC236}">
                  <a16:creationId xmlns:a16="http://schemas.microsoft.com/office/drawing/2014/main" id="{0B6DD2CE-FE54-434B-840F-0FA62BF77578}"/>
                </a:ext>
              </a:extLst>
            </xdr:cNvPr>
            <xdr:cNvSpPr txBox="1"/>
          </xdr:nvSpPr>
          <xdr:spPr>
            <a:xfrm>
              <a:off x="1302936" y="45919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𝛼_(𝛼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,𝑛)</a:t>
              </a:r>
              <a:r>
                <a:rPr lang="es-CO" sz="1600"/>
                <a:t>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0,1,50</a:t>
              </a:r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Fallback>
    </mc:AlternateContent>
    <xdr:clientData/>
  </xdr:oneCellAnchor>
  <xdr:twoCellAnchor>
    <xdr:from>
      <xdr:col>4</xdr:col>
      <xdr:colOff>81775</xdr:colOff>
      <xdr:row>30</xdr:row>
      <xdr:rowOff>3485</xdr:rowOff>
    </xdr:from>
    <xdr:to>
      <xdr:col>11</xdr:col>
      <xdr:colOff>23231</xdr:colOff>
      <xdr:row>44</xdr:row>
      <xdr:rowOff>11616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83A3C72-93CC-4F69-A3D8-78800BA9F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429787</xdr:colOff>
      <xdr:row>45</xdr:row>
      <xdr:rowOff>23231</xdr:rowOff>
    </xdr:from>
    <xdr:to>
      <xdr:col>10</xdr:col>
      <xdr:colOff>592409</xdr:colOff>
      <xdr:row>58</xdr:row>
      <xdr:rowOff>69695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64AC39B-285B-476D-B86C-A05B70A076F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808" t="39218" r="13164" b="16897"/>
        <a:stretch/>
      </xdr:blipFill>
      <xdr:spPr bwMode="auto">
        <a:xfrm>
          <a:off x="3252439" y="9013902"/>
          <a:ext cx="4448872" cy="246256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476250</xdr:colOff>
      <xdr:row>45</xdr:row>
      <xdr:rowOff>0</xdr:rowOff>
    </xdr:from>
    <xdr:to>
      <xdr:col>4</xdr:col>
      <xdr:colOff>313628</xdr:colOff>
      <xdr:row>58</xdr:row>
      <xdr:rowOff>81311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6EAF06E-8B5B-400C-95E7-0F5A41C9EF19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125" t="10391" r="56112" b="54595"/>
        <a:stretch/>
      </xdr:blipFill>
      <xdr:spPr bwMode="auto">
        <a:xfrm>
          <a:off x="1080274" y="8990671"/>
          <a:ext cx="2056006" cy="249740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464634</xdr:colOff>
      <xdr:row>58</xdr:row>
      <xdr:rowOff>151007</xdr:rowOff>
    </xdr:from>
    <xdr:to>
      <xdr:col>11</xdr:col>
      <xdr:colOff>58079</xdr:colOff>
      <xdr:row>70</xdr:row>
      <xdr:rowOff>81311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294AED5-1E58-4262-B1F4-56485F8943FC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93" t="9721" r="12224" b="60292"/>
        <a:stretch/>
      </xdr:blipFill>
      <xdr:spPr bwMode="auto">
        <a:xfrm>
          <a:off x="3287286" y="11557775"/>
          <a:ext cx="4483720" cy="216054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545946</xdr:colOff>
      <xdr:row>59</xdr:row>
      <xdr:rowOff>1</xdr:rowOff>
    </xdr:from>
    <xdr:to>
      <xdr:col>4</xdr:col>
      <xdr:colOff>243933</xdr:colOff>
      <xdr:row>70</xdr:row>
      <xdr:rowOff>116159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EC25136-8407-4331-B24A-993600232F52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2" t="10055" r="80975" b="39013"/>
        <a:stretch/>
      </xdr:blipFill>
      <xdr:spPr bwMode="auto">
        <a:xfrm>
          <a:off x="1149970" y="11592623"/>
          <a:ext cx="1916615" cy="216054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464E-B8DD-4FAF-9C5E-56BB93A185AA}">
  <dimension ref="A1:V109"/>
  <sheetViews>
    <sheetView tabSelected="1" topLeftCell="A46" zoomScale="82" zoomScaleNormal="82" workbookViewId="0">
      <selection activeCell="C61" sqref="C61"/>
    </sheetView>
  </sheetViews>
  <sheetFormatPr defaultRowHeight="15" x14ac:dyDescent="0.25"/>
  <cols>
    <col min="4" max="4" width="15.140625" customWidth="1"/>
    <col min="8" max="8" width="12.140625" customWidth="1"/>
    <col min="9" max="9" width="14.28515625" customWidth="1"/>
    <col min="10" max="10" width="10.5703125" customWidth="1"/>
    <col min="15" max="15" width="12.28515625" customWidth="1"/>
    <col min="17" max="17" width="11.85546875" customWidth="1"/>
    <col min="19" max="19" width="11.7109375" customWidth="1"/>
    <col min="20" max="20" width="12.5703125" customWidth="1"/>
    <col min="21" max="21" width="13.140625" customWidth="1"/>
  </cols>
  <sheetData>
    <row r="1" spans="1:21" x14ac:dyDescent="0.25">
      <c r="A1">
        <v>191.08799999999999</v>
      </c>
      <c r="M1" s="6" t="s">
        <v>15</v>
      </c>
    </row>
    <row r="2" spans="1:21" x14ac:dyDescent="0.25">
      <c r="A2">
        <v>178.78100000000001</v>
      </c>
      <c r="M2" s="6"/>
      <c r="N2" s="6" t="s">
        <v>16</v>
      </c>
      <c r="O2" s="6" t="s">
        <v>17</v>
      </c>
      <c r="P2" s="6" t="s">
        <v>18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</row>
    <row r="3" spans="1:21" ht="15.75" thickBot="1" x14ac:dyDescent="0.3">
      <c r="A3">
        <v>199.53399999999999</v>
      </c>
      <c r="C3" s="20" t="s">
        <v>0</v>
      </c>
      <c r="D3" s="20"/>
      <c r="E3" s="1">
        <f>COUNT(A1:A50)</f>
        <v>50</v>
      </c>
      <c r="H3" s="24" t="s">
        <v>7</v>
      </c>
      <c r="I3" s="25"/>
      <c r="J3" s="5" t="s">
        <v>8</v>
      </c>
      <c r="K3" s="6" t="s">
        <v>9</v>
      </c>
      <c r="M3" s="6"/>
      <c r="S3" s="6"/>
    </row>
    <row r="4" spans="1:21" x14ac:dyDescent="0.25">
      <c r="A4">
        <v>191.38200000000001</v>
      </c>
      <c r="C4" s="20" t="s">
        <v>1</v>
      </c>
      <c r="D4" s="20"/>
      <c r="E4" s="2">
        <f>SQRT(E3)</f>
        <v>7.0710678118654755</v>
      </c>
      <c r="H4" s="7" t="s">
        <v>10</v>
      </c>
      <c r="I4" s="7" t="s">
        <v>11</v>
      </c>
      <c r="J4" s="8"/>
      <c r="K4" s="6" t="s">
        <v>12</v>
      </c>
      <c r="M4" s="6">
        <v>1</v>
      </c>
      <c r="N4">
        <v>172.58199999999999</v>
      </c>
      <c r="O4">
        <v>206.708</v>
      </c>
      <c r="P4" s="6">
        <f t="shared" ref="P4:P53" si="0">(2*M4)-1</f>
        <v>1</v>
      </c>
      <c r="Q4" s="15">
        <f t="shared" ref="Q4:Q53" si="1">O60</f>
        <v>1.9365590575236378E-2</v>
      </c>
      <c r="R4" s="13">
        <f t="shared" ref="R4:R53" si="2">T60</f>
        <v>1.9930149139852804E-2</v>
      </c>
      <c r="S4" s="17">
        <f t="shared" ref="S4:T35" si="3">LN(Q4)</f>
        <v>-3.944257469437515</v>
      </c>
      <c r="T4" s="17">
        <f t="shared" si="3"/>
        <v>-3.9155216616016491</v>
      </c>
      <c r="U4" s="17">
        <f t="shared" ref="U4:U53" si="4">P4*((S4+T4))</f>
        <v>-7.859779131039164</v>
      </c>
    </row>
    <row r="5" spans="1:21" x14ac:dyDescent="0.25">
      <c r="A5">
        <v>173.61799999999999</v>
      </c>
      <c r="C5" s="20" t="s">
        <v>2</v>
      </c>
      <c r="D5" s="20"/>
      <c r="E5" s="3">
        <f>AVERAGE(A1:A50)</f>
        <v>189.69399999999993</v>
      </c>
      <c r="H5" s="9">
        <f>E8</f>
        <v>172.58199999999999</v>
      </c>
      <c r="I5" s="9">
        <f>H5+$E$10</f>
        <v>177.40814520295442</v>
      </c>
      <c r="J5" s="10">
        <f>K5</f>
        <v>6</v>
      </c>
      <c r="K5" s="10">
        <f>FREQUENCY($A$1:$A$50,I5:I15)</f>
        <v>6</v>
      </c>
      <c r="M5" s="6">
        <v>2</v>
      </c>
      <c r="N5">
        <v>173.61799999999999</v>
      </c>
      <c r="O5">
        <v>206.255</v>
      </c>
      <c r="P5" s="6">
        <f t="shared" si="0"/>
        <v>3</v>
      </c>
      <c r="Q5" s="15">
        <f t="shared" si="1"/>
        <v>2.6075288669664659E-2</v>
      </c>
      <c r="R5" s="13">
        <f t="shared" si="2"/>
        <v>2.2724557362223674E-2</v>
      </c>
      <c r="S5" s="17">
        <f>LN(Q5)</f>
        <v>-3.6467672074120112</v>
      </c>
      <c r="T5" s="17">
        <f>LN(R5)</f>
        <v>-3.7843091171182528</v>
      </c>
      <c r="U5" s="17">
        <f t="shared" si="4"/>
        <v>-22.293228973590793</v>
      </c>
    </row>
    <row r="6" spans="1:21" x14ac:dyDescent="0.25">
      <c r="A6">
        <v>193.244</v>
      </c>
      <c r="C6" s="20" t="s">
        <v>3</v>
      </c>
      <c r="D6" s="20"/>
      <c r="E6" s="2">
        <f>VAR(A1:A50)</f>
        <v>68.534197551020398</v>
      </c>
      <c r="H6" s="9">
        <f>I5+0.01</f>
        <v>177.41814520295441</v>
      </c>
      <c r="I6" s="9">
        <f>H6+E10</f>
        <v>182.24429040590883</v>
      </c>
      <c r="J6" s="10">
        <f>K6-K5</f>
        <v>4</v>
      </c>
      <c r="K6" s="10">
        <f>FREQUENCY($A$1:$A$50,I6:I15)</f>
        <v>10</v>
      </c>
      <c r="M6" s="6">
        <v>3</v>
      </c>
      <c r="N6">
        <v>174.54</v>
      </c>
      <c r="O6">
        <v>203.23099999999999</v>
      </c>
      <c r="P6" s="6">
        <f t="shared" si="0"/>
        <v>5</v>
      </c>
      <c r="Q6" s="15">
        <f t="shared" si="1"/>
        <v>3.3586380662888445E-2</v>
      </c>
      <c r="R6" s="13">
        <f t="shared" si="2"/>
        <v>5.1004398735173928E-2</v>
      </c>
      <c r="S6" s="17">
        <f t="shared" si="3"/>
        <v>-3.3936346315984278</v>
      </c>
      <c r="T6" s="17">
        <f t="shared" si="3"/>
        <v>-2.9758434002678107</v>
      </c>
      <c r="U6" s="17">
        <f t="shared" si="4"/>
        <v>-31.847390159331191</v>
      </c>
    </row>
    <row r="7" spans="1:21" x14ac:dyDescent="0.25">
      <c r="A7">
        <v>185.66499999999999</v>
      </c>
      <c r="C7" s="26" t="s">
        <v>4</v>
      </c>
      <c r="D7" s="26"/>
      <c r="E7" s="2">
        <f>SQRT(E6)</f>
        <v>8.27853837045045</v>
      </c>
      <c r="H7" s="9">
        <f t="shared" ref="H7:H10" si="5">I6+0.01</f>
        <v>182.25429040590882</v>
      </c>
      <c r="I7" s="9">
        <f>H7+E10</f>
        <v>187.08043560886324</v>
      </c>
      <c r="J7" s="10">
        <f>K7-K6</f>
        <v>7</v>
      </c>
      <c r="K7" s="10">
        <f>FREQUENCY($A$1:$A$50,I7:I15)</f>
        <v>17</v>
      </c>
      <c r="M7" s="6">
        <v>4</v>
      </c>
      <c r="N7">
        <v>175.524</v>
      </c>
      <c r="O7">
        <v>200.364</v>
      </c>
      <c r="P7" s="6">
        <f t="shared" si="0"/>
        <v>7</v>
      </c>
      <c r="Q7" s="15">
        <f>O63</f>
        <v>4.3480150808368499E-2</v>
      </c>
      <c r="R7" s="13">
        <f>T63</f>
        <v>9.8720797308560204E-2</v>
      </c>
      <c r="S7" s="17">
        <f t="shared" si="3"/>
        <v>-3.1354507482814062</v>
      </c>
      <c r="T7" s="17">
        <f t="shared" si="3"/>
        <v>-2.315459642393328</v>
      </c>
      <c r="U7" s="17">
        <f t="shared" si="4"/>
        <v>-38.156372734723135</v>
      </c>
    </row>
    <row r="8" spans="1:21" x14ac:dyDescent="0.25">
      <c r="A8">
        <v>192.92699999999999</v>
      </c>
      <c r="C8" s="20" t="s">
        <v>5</v>
      </c>
      <c r="D8" s="20"/>
      <c r="E8" s="4">
        <f>MIN(A1:A50)</f>
        <v>172.58199999999999</v>
      </c>
      <c r="H8" s="9">
        <f t="shared" si="5"/>
        <v>187.09043560886323</v>
      </c>
      <c r="I8" s="9">
        <f t="shared" ref="I8" si="6">H8+$E$10</f>
        <v>191.91658081181765</v>
      </c>
      <c r="J8" s="10">
        <f>K8-K7</f>
        <v>10</v>
      </c>
      <c r="K8" s="10">
        <f>FREQUENCY($A$1:$A$50,I8:I15)</f>
        <v>27</v>
      </c>
      <c r="M8" s="6">
        <v>5</v>
      </c>
      <c r="N8">
        <v>176.583</v>
      </c>
      <c r="O8">
        <v>199.53399999999999</v>
      </c>
      <c r="P8" s="6">
        <f t="shared" si="0"/>
        <v>9</v>
      </c>
      <c r="Q8" s="15">
        <f t="shared" si="1"/>
        <v>5.6627169025460958E-2</v>
      </c>
      <c r="R8" s="13">
        <f t="shared" si="2"/>
        <v>0.11729547962942743</v>
      </c>
      <c r="S8" s="17">
        <f t="shared" si="3"/>
        <v>-2.8712663908271567</v>
      </c>
      <c r="T8" s="17">
        <f t="shared" si="3"/>
        <v>-2.1430590608987958</v>
      </c>
      <c r="U8" s="17">
        <f t="shared" si="4"/>
        <v>-45.128929065533569</v>
      </c>
    </row>
    <row r="9" spans="1:21" x14ac:dyDescent="0.25">
      <c r="A9">
        <v>175.524</v>
      </c>
      <c r="C9" s="20" t="s">
        <v>6</v>
      </c>
      <c r="D9" s="20"/>
      <c r="E9" s="4">
        <f>MAX(A1:A50)</f>
        <v>206.708</v>
      </c>
      <c r="H9" s="9">
        <f t="shared" si="5"/>
        <v>191.92658081181764</v>
      </c>
      <c r="I9" s="9">
        <f t="shared" ref="I9" si="7">H9+E13</f>
        <v>191.92658081181764</v>
      </c>
      <c r="J9" s="10">
        <f t="shared" ref="J9:J11" si="8">K9-K8</f>
        <v>0</v>
      </c>
      <c r="K9" s="10">
        <f>FREQUENCY($A$1:$A$50,I9:I15)</f>
        <v>27</v>
      </c>
      <c r="M9" s="6">
        <v>6</v>
      </c>
      <c r="N9">
        <v>177.14</v>
      </c>
      <c r="O9">
        <v>198.489</v>
      </c>
      <c r="P9" s="6">
        <f t="shared" si="0"/>
        <v>11</v>
      </c>
      <c r="Q9" s="15">
        <f t="shared" si="1"/>
        <v>6.4702642044332126E-2</v>
      </c>
      <c r="R9" s="13">
        <f t="shared" si="2"/>
        <v>0.1440303328899053</v>
      </c>
      <c r="S9" s="17">
        <f t="shared" si="3"/>
        <v>-2.7379532430024964</v>
      </c>
      <c r="T9" s="17">
        <f t="shared" si="3"/>
        <v>-1.937731356519907</v>
      </c>
      <c r="U9" s="17">
        <f>P9*((S9+T9))</f>
        <v>-51.432530594746439</v>
      </c>
    </row>
    <row r="10" spans="1:21" x14ac:dyDescent="0.25">
      <c r="A10">
        <v>189.79499999999999</v>
      </c>
      <c r="C10" s="21" t="s">
        <v>14</v>
      </c>
      <c r="D10" s="22"/>
      <c r="E10" s="12">
        <f>(E9-E8)/E4</f>
        <v>4.8261452029544243</v>
      </c>
      <c r="H10" s="9">
        <f t="shared" si="5"/>
        <v>191.93658081181763</v>
      </c>
      <c r="I10" s="9">
        <f t="shared" ref="I10" si="9">H10+E13</f>
        <v>191.93658081181763</v>
      </c>
      <c r="J10" s="10">
        <f t="shared" si="8"/>
        <v>0</v>
      </c>
      <c r="K10" s="10">
        <f>FREQUENCY($A$1:$A$50,I10:I15)</f>
        <v>27</v>
      </c>
      <c r="M10" s="6">
        <v>7</v>
      </c>
      <c r="N10">
        <v>178.78100000000001</v>
      </c>
      <c r="O10">
        <v>198.41399999999999</v>
      </c>
      <c r="P10" s="6">
        <f t="shared" si="0"/>
        <v>13</v>
      </c>
      <c r="Q10" s="15">
        <f t="shared" si="1"/>
        <v>9.3713689313857249E-2</v>
      </c>
      <c r="R10" s="13">
        <f t="shared" si="2"/>
        <v>0.14609579522315552</v>
      </c>
      <c r="S10" s="17">
        <f t="shared" si="3"/>
        <v>-2.3675110031425741</v>
      </c>
      <c r="T10" s="17">
        <f t="shared" si="3"/>
        <v>-1.9234927407686224</v>
      </c>
      <c r="U10" s="17">
        <f t="shared" si="4"/>
        <v>-55.783048670845552</v>
      </c>
    </row>
    <row r="11" spans="1:21" x14ac:dyDescent="0.25">
      <c r="A11">
        <v>176.583</v>
      </c>
      <c r="H11" s="9">
        <f t="shared" ref="H11:H16" si="10">I10+0.01</f>
        <v>191.94658081181763</v>
      </c>
      <c r="I11" s="9">
        <f t="shared" ref="I11" si="11">H11+$E$10</f>
        <v>196.77272601477205</v>
      </c>
      <c r="J11" s="10">
        <f t="shared" si="8"/>
        <v>14</v>
      </c>
      <c r="K11" s="10">
        <f>FREQUENCY($A$1:$A$50,I11:I15)</f>
        <v>41</v>
      </c>
      <c r="M11" s="6">
        <v>8</v>
      </c>
      <c r="N11">
        <v>180.17400000000001</v>
      </c>
      <c r="O11">
        <v>198.267</v>
      </c>
      <c r="P11" s="6">
        <f t="shared" si="0"/>
        <v>15</v>
      </c>
      <c r="Q11" s="15">
        <f t="shared" si="1"/>
        <v>0.1250798743668132</v>
      </c>
      <c r="R11" s="13">
        <f t="shared" si="2"/>
        <v>0.15020156548912056</v>
      </c>
      <c r="S11" s="17">
        <f t="shared" si="3"/>
        <v>-2.0788027508156648</v>
      </c>
      <c r="T11" s="17">
        <f t="shared" si="3"/>
        <v>-1.8957771170092113</v>
      </c>
      <c r="U11" s="17">
        <f t="shared" si="4"/>
        <v>-59.618698017373141</v>
      </c>
    </row>
    <row r="12" spans="1:21" x14ac:dyDescent="0.25">
      <c r="A12">
        <v>187.39599999999999</v>
      </c>
      <c r="H12" s="9">
        <f t="shared" si="10"/>
        <v>196.78272601477204</v>
      </c>
      <c r="I12" s="9">
        <f>H12+$E$10</f>
        <v>201.60887121772646</v>
      </c>
      <c r="J12" s="10">
        <f>K12-K11</f>
        <v>6</v>
      </c>
      <c r="K12" s="10">
        <f>FREQUENCY($A$1:$A$50,I12:I15)</f>
        <v>47</v>
      </c>
      <c r="M12" s="6">
        <v>9</v>
      </c>
      <c r="N12">
        <v>181.18299999999999</v>
      </c>
      <c r="O12">
        <v>197.7</v>
      </c>
      <c r="P12" s="6">
        <f t="shared" si="0"/>
        <v>17</v>
      </c>
      <c r="Q12" s="15">
        <f t="shared" si="1"/>
        <v>0.1519560911047011</v>
      </c>
      <c r="R12" s="13">
        <f t="shared" si="2"/>
        <v>0.16675228969059241</v>
      </c>
      <c r="S12" s="17">
        <f t="shared" si="3"/>
        <v>-1.8841636741792587</v>
      </c>
      <c r="T12" s="17">
        <f t="shared" si="3"/>
        <v>-1.7912458630027615</v>
      </c>
      <c r="U12" s="17">
        <f t="shared" si="4"/>
        <v>-62.481962132094338</v>
      </c>
    </row>
    <row r="13" spans="1:21" x14ac:dyDescent="0.25">
      <c r="A13">
        <v>198.267</v>
      </c>
      <c r="H13" s="9">
        <f t="shared" si="10"/>
        <v>201.61887121772645</v>
      </c>
      <c r="I13" s="9">
        <f>H13+E17</f>
        <v>201.61887121772645</v>
      </c>
      <c r="J13" s="10">
        <f>K13-K12</f>
        <v>0</v>
      </c>
      <c r="K13" s="10">
        <f>FREQUENCY($A$1:$A$50,I13:I15)</f>
        <v>47</v>
      </c>
      <c r="M13" s="6">
        <v>10</v>
      </c>
      <c r="N13">
        <v>182.24100000000001</v>
      </c>
      <c r="O13">
        <v>196.17599999999999</v>
      </c>
      <c r="P13" s="6">
        <f t="shared" si="0"/>
        <v>19</v>
      </c>
      <c r="Q13" s="15">
        <f t="shared" si="1"/>
        <v>0.18398571197415356</v>
      </c>
      <c r="R13" s="13">
        <f t="shared" si="2"/>
        <v>0.21681694471098722</v>
      </c>
      <c r="S13" s="17">
        <f t="shared" si="3"/>
        <v>-1.6928971767026313</v>
      </c>
      <c r="T13" s="17">
        <f t="shared" si="3"/>
        <v>-1.5287018542098325</v>
      </c>
      <c r="U13" s="17">
        <f t="shared" si="4"/>
        <v>-61.210381587336819</v>
      </c>
    </row>
    <row r="14" spans="1:21" x14ac:dyDescent="0.25">
      <c r="A14">
        <v>181.18299999999999</v>
      </c>
      <c r="H14" s="9">
        <f t="shared" si="10"/>
        <v>201.62887121772644</v>
      </c>
      <c r="I14" s="9">
        <f>H14+E17</f>
        <v>201.62887121772644</v>
      </c>
      <c r="J14" s="10">
        <f t="shared" ref="J14" si="12">K14-K13</f>
        <v>0</v>
      </c>
      <c r="K14" s="10">
        <f>FREQUENCY($A$1:$A$50,I14:I15)</f>
        <v>47</v>
      </c>
      <c r="M14" s="6">
        <v>11</v>
      </c>
      <c r="N14">
        <v>183.386</v>
      </c>
      <c r="O14">
        <v>195.99100000000001</v>
      </c>
      <c r="P14" s="6">
        <f t="shared" si="0"/>
        <v>21</v>
      </c>
      <c r="Q14" s="15">
        <f t="shared" si="1"/>
        <v>0.22303887837355277</v>
      </c>
      <c r="R14" s="13">
        <f t="shared" si="2"/>
        <v>0.22343560689951325</v>
      </c>
      <c r="S14" s="17">
        <f t="shared" si="3"/>
        <v>-1.5004091802356032</v>
      </c>
      <c r="T14" s="17">
        <f t="shared" si="3"/>
        <v>-1.4986320187472661</v>
      </c>
      <c r="U14" s="17">
        <f t="shared" si="4"/>
        <v>-62.979865178640253</v>
      </c>
    </row>
    <row r="15" spans="1:21" x14ac:dyDescent="0.25">
      <c r="A15">
        <v>186.40600000000001</v>
      </c>
      <c r="H15" s="9">
        <f t="shared" si="10"/>
        <v>201.63887121772643</v>
      </c>
      <c r="I15" s="9">
        <f t="shared" ref="I15" si="13">H15+$E$10</f>
        <v>206.46501642068085</v>
      </c>
      <c r="J15" s="10">
        <f>K15-K14</f>
        <v>2</v>
      </c>
      <c r="K15" s="10">
        <f>FREQUENCY($A$1:$A$50,I15)</f>
        <v>49</v>
      </c>
      <c r="M15" s="6">
        <v>12</v>
      </c>
      <c r="N15">
        <v>183.73</v>
      </c>
      <c r="O15">
        <v>195.57499999999999</v>
      </c>
      <c r="P15" s="6">
        <f t="shared" si="0"/>
        <v>23</v>
      </c>
      <c r="Q15" s="15">
        <f t="shared" si="1"/>
        <v>0.23563413479514997</v>
      </c>
      <c r="R15" s="13">
        <f t="shared" si="2"/>
        <v>0.23873081957834552</v>
      </c>
      <c r="S15" s="17">
        <f t="shared" si="3"/>
        <v>-1.4454749531699562</v>
      </c>
      <c r="T15" s="17">
        <f t="shared" si="3"/>
        <v>-1.4324186396931007</v>
      </c>
      <c r="U15" s="17">
        <f t="shared" si="4"/>
        <v>-66.1915526358503</v>
      </c>
    </row>
    <row r="16" spans="1:21" x14ac:dyDescent="0.25">
      <c r="A16">
        <v>192.47300000000001</v>
      </c>
      <c r="H16" s="19">
        <f t="shared" si="10"/>
        <v>206.47501642068084</v>
      </c>
      <c r="I16" s="9">
        <f>H16+$E$10</f>
        <v>211.30116162363527</v>
      </c>
      <c r="J16" s="10">
        <f>K16-K15</f>
        <v>1</v>
      </c>
      <c r="K16" s="10">
        <f>FREQUENCY($A$1:$A$50,I16)</f>
        <v>50</v>
      </c>
      <c r="M16" s="6">
        <v>13</v>
      </c>
      <c r="N16">
        <v>184.09700000000001</v>
      </c>
      <c r="O16">
        <v>195.35499999999999</v>
      </c>
      <c r="P16" s="6">
        <f t="shared" si="0"/>
        <v>25</v>
      </c>
      <c r="Q16" s="15">
        <f t="shared" si="1"/>
        <v>0.24949317165582274</v>
      </c>
      <c r="R16" s="13">
        <f t="shared" si="2"/>
        <v>0.24704556630450059</v>
      </c>
      <c r="S16" s="17">
        <f t="shared" si="3"/>
        <v>-1.3883237322780122</v>
      </c>
      <c r="T16" s="17">
        <f t="shared" si="3"/>
        <v>-1.3981824804027223</v>
      </c>
      <c r="U16" s="17">
        <f t="shared" si="4"/>
        <v>-69.662655317018363</v>
      </c>
    </row>
    <row r="17" spans="1:21" x14ac:dyDescent="0.25">
      <c r="A17">
        <v>193.006</v>
      </c>
      <c r="H17" s="9"/>
      <c r="I17" s="7" t="s">
        <v>13</v>
      </c>
      <c r="J17" s="11">
        <f>SUM(J5:J16)</f>
        <v>50</v>
      </c>
      <c r="K17" s="7"/>
      <c r="M17" s="6">
        <v>14</v>
      </c>
      <c r="N17">
        <v>184.28299999999999</v>
      </c>
      <c r="O17">
        <v>194.84200000000001</v>
      </c>
      <c r="P17" s="6">
        <f t="shared" si="0"/>
        <v>27</v>
      </c>
      <c r="Q17" s="15">
        <f t="shared" si="1"/>
        <v>0.25667903815301363</v>
      </c>
      <c r="R17" s="13">
        <f t="shared" si="2"/>
        <v>0.2670206134746036</v>
      </c>
      <c r="S17" s="17">
        <f t="shared" si="3"/>
        <v>-1.3599288533679716</v>
      </c>
      <c r="T17" s="17">
        <f t="shared" si="3"/>
        <v>-1.3204294195372324</v>
      </c>
      <c r="U17" s="17">
        <f t="shared" si="4"/>
        <v>-72.369673368440516</v>
      </c>
    </row>
    <row r="18" spans="1:21" x14ac:dyDescent="0.25">
      <c r="A18">
        <v>192.881</v>
      </c>
      <c r="M18" s="6">
        <v>15</v>
      </c>
      <c r="N18">
        <v>185.66499999999999</v>
      </c>
      <c r="O18">
        <v>193.626</v>
      </c>
      <c r="P18" s="6">
        <f t="shared" si="0"/>
        <v>29</v>
      </c>
      <c r="Q18" s="15">
        <f t="shared" si="1"/>
        <v>0.31324251982065121</v>
      </c>
      <c r="R18" s="13">
        <f t="shared" si="2"/>
        <v>0.31740664793813456</v>
      </c>
      <c r="S18" s="17">
        <f t="shared" si="3"/>
        <v>-1.1607775647547569</v>
      </c>
      <c r="T18" s="17">
        <f t="shared" si="3"/>
        <v>-1.1475715261245005</v>
      </c>
      <c r="U18" s="17">
        <f t="shared" si="4"/>
        <v>-66.942123635498476</v>
      </c>
    </row>
    <row r="19" spans="1:21" x14ac:dyDescent="0.25">
      <c r="A19">
        <v>182.24100000000001</v>
      </c>
      <c r="M19" s="6">
        <v>16</v>
      </c>
      <c r="N19">
        <v>186.40600000000001</v>
      </c>
      <c r="O19">
        <v>193.267</v>
      </c>
      <c r="P19" s="6">
        <f t="shared" si="0"/>
        <v>31</v>
      </c>
      <c r="Q19" s="15">
        <f t="shared" si="1"/>
        <v>0.34562047641559474</v>
      </c>
      <c r="R19" s="13">
        <f t="shared" si="2"/>
        <v>0.33301683265242488</v>
      </c>
      <c r="S19" s="17">
        <f t="shared" si="3"/>
        <v>-1.0624139949196663</v>
      </c>
      <c r="T19" s="17">
        <f t="shared" si="3"/>
        <v>-1.0995622417734454</v>
      </c>
      <c r="U19" s="17">
        <f t="shared" si="4"/>
        <v>-67.021263337486459</v>
      </c>
    </row>
    <row r="20" spans="1:21" x14ac:dyDescent="0.25">
      <c r="A20">
        <v>187.85</v>
      </c>
      <c r="M20" s="6">
        <v>17</v>
      </c>
      <c r="N20">
        <v>186.476</v>
      </c>
      <c r="O20">
        <v>193.244</v>
      </c>
      <c r="P20" s="6">
        <f t="shared" si="0"/>
        <v>33</v>
      </c>
      <c r="Q20" s="15">
        <f t="shared" si="1"/>
        <v>0.34874313691539383</v>
      </c>
      <c r="R20" s="13">
        <f t="shared" si="2"/>
        <v>0.33402723558086445</v>
      </c>
      <c r="S20" s="17">
        <f t="shared" si="3"/>
        <v>-1.0534196251358425</v>
      </c>
      <c r="T20" s="17">
        <f t="shared" si="3"/>
        <v>-1.096532745674657</v>
      </c>
      <c r="U20" s="17">
        <f t="shared" si="4"/>
        <v>-70.94842823674648</v>
      </c>
    </row>
    <row r="21" spans="1:21" x14ac:dyDescent="0.25">
      <c r="A21">
        <v>193.267</v>
      </c>
      <c r="M21" s="6">
        <v>18</v>
      </c>
      <c r="N21">
        <v>187.39599999999999</v>
      </c>
      <c r="O21">
        <v>193.006</v>
      </c>
      <c r="P21" s="6">
        <f t="shared" si="0"/>
        <v>35</v>
      </c>
      <c r="Q21" s="15">
        <f t="shared" si="1"/>
        <v>0.39066538470200418</v>
      </c>
      <c r="R21" s="13">
        <f t="shared" si="2"/>
        <v>0.34455225056597472</v>
      </c>
      <c r="S21" s="17">
        <f t="shared" si="3"/>
        <v>-0.93990387899818439</v>
      </c>
      <c r="T21" s="17">
        <f t="shared" si="3"/>
        <v>-1.065509529300747</v>
      </c>
      <c r="U21" s="17">
        <f t="shared" si="4"/>
        <v>-70.189469290462597</v>
      </c>
    </row>
    <row r="22" spans="1:21" x14ac:dyDescent="0.25">
      <c r="A22">
        <v>192.58099999999999</v>
      </c>
      <c r="G22">
        <f>U56</f>
        <v>0.3461387033297143</v>
      </c>
      <c r="M22" s="6">
        <v>19</v>
      </c>
      <c r="N22">
        <v>187.85</v>
      </c>
      <c r="O22">
        <v>192.92699999999999</v>
      </c>
      <c r="P22" s="6">
        <f t="shared" si="0"/>
        <v>37</v>
      </c>
      <c r="Q22" s="15">
        <f t="shared" si="1"/>
        <v>0.41186713047507711</v>
      </c>
      <c r="R22" s="13">
        <f t="shared" si="2"/>
        <v>0.34807312346742869</v>
      </c>
      <c r="S22" s="17">
        <f t="shared" si="3"/>
        <v>-0.88705448049344726</v>
      </c>
      <c r="T22" s="17">
        <f t="shared" si="3"/>
        <v>-1.0553426963744046</v>
      </c>
      <c r="U22" s="17">
        <f t="shared" si="4"/>
        <v>-71.868695544110523</v>
      </c>
    </row>
    <row r="23" spans="1:21" x14ac:dyDescent="0.25">
      <c r="A23">
        <v>195.99100000000001</v>
      </c>
      <c r="M23" s="6">
        <v>20</v>
      </c>
      <c r="N23">
        <v>188.59700000000001</v>
      </c>
      <c r="O23">
        <v>192.881</v>
      </c>
      <c r="P23" s="6">
        <f t="shared" si="0"/>
        <v>39</v>
      </c>
      <c r="Q23" s="15">
        <f t="shared" si="1"/>
        <v>0.44728993720971111</v>
      </c>
      <c r="R23" s="13">
        <f t="shared" si="2"/>
        <v>0.35012932520436091</v>
      </c>
      <c r="S23" s="17">
        <f t="shared" si="3"/>
        <v>-0.80454826553300729</v>
      </c>
      <c r="T23" s="17">
        <f t="shared" si="3"/>
        <v>-1.0494526921633187</v>
      </c>
      <c r="U23" s="17">
        <f t="shared" si="4"/>
        <v>-72.306037350156714</v>
      </c>
    </row>
    <row r="24" spans="1:21" x14ac:dyDescent="0.25">
      <c r="A24">
        <v>200.364</v>
      </c>
      <c r="M24" s="6">
        <v>21</v>
      </c>
      <c r="N24">
        <v>188.87</v>
      </c>
      <c r="O24">
        <v>192.58099999999999</v>
      </c>
      <c r="P24" s="6">
        <f t="shared" si="0"/>
        <v>41</v>
      </c>
      <c r="Q24" s="15">
        <f t="shared" si="1"/>
        <v>0.4603569569362696</v>
      </c>
      <c r="R24" s="13">
        <f t="shared" si="2"/>
        <v>0.36364486195027523</v>
      </c>
      <c r="S24" s="17">
        <f t="shared" si="3"/>
        <v>-0.77575309708644324</v>
      </c>
      <c r="T24" s="17">
        <f t="shared" si="3"/>
        <v>-1.0115775415883057</v>
      </c>
      <c r="U24" s="17">
        <f t="shared" si="4"/>
        <v>-73.280556185664707</v>
      </c>
    </row>
    <row r="25" spans="1:21" x14ac:dyDescent="0.25">
      <c r="A25">
        <v>188.59700000000001</v>
      </c>
      <c r="M25" s="6">
        <v>22</v>
      </c>
      <c r="N25">
        <v>188.93899999999999</v>
      </c>
      <c r="O25">
        <v>192.47300000000001</v>
      </c>
      <c r="P25" s="6">
        <f t="shared" si="0"/>
        <v>43</v>
      </c>
      <c r="Q25" s="15">
        <f t="shared" si="1"/>
        <v>0.46366696702075927</v>
      </c>
      <c r="R25" s="13">
        <f t="shared" si="2"/>
        <v>0.368553350710357</v>
      </c>
      <c r="S25" s="17">
        <f t="shared" si="3"/>
        <v>-0.76858872794679955</v>
      </c>
      <c r="T25" s="17">
        <f t="shared" si="3"/>
        <v>-0.998169799784974</v>
      </c>
      <c r="U25" s="17">
        <f t="shared" si="4"/>
        <v>-75.970616692466265</v>
      </c>
    </row>
    <row r="26" spans="1:21" x14ac:dyDescent="0.25">
      <c r="A26">
        <v>188.87</v>
      </c>
      <c r="M26" s="6">
        <v>23</v>
      </c>
      <c r="N26">
        <v>189.79499999999999</v>
      </c>
      <c r="O26">
        <v>192.09899999999999</v>
      </c>
      <c r="P26" s="6">
        <f t="shared" si="0"/>
        <v>45</v>
      </c>
      <c r="Q26" s="15">
        <f t="shared" si="1"/>
        <v>0.50486706335881704</v>
      </c>
      <c r="R26" s="13">
        <f t="shared" si="2"/>
        <v>0.38571296681486533</v>
      </c>
      <c r="S26" s="17">
        <f t="shared" si="3"/>
        <v>-0.68346012523436728</v>
      </c>
      <c r="T26" s="17">
        <f t="shared" si="3"/>
        <v>-0.95266179541974361</v>
      </c>
      <c r="U26" s="17">
        <f t="shared" si="4"/>
        <v>-73.625486429434986</v>
      </c>
    </row>
    <row r="27" spans="1:21" x14ac:dyDescent="0.25">
      <c r="A27">
        <v>191.077</v>
      </c>
      <c r="M27" s="6">
        <v>24</v>
      </c>
      <c r="N27">
        <v>190.292</v>
      </c>
      <c r="O27">
        <v>191.38200000000001</v>
      </c>
      <c r="P27" s="6">
        <f t="shared" si="0"/>
        <v>47</v>
      </c>
      <c r="Q27" s="15">
        <f t="shared" si="1"/>
        <v>0.52879254349332117</v>
      </c>
      <c r="R27" s="13">
        <f t="shared" si="2"/>
        <v>0.41921553810866341</v>
      </c>
      <c r="S27" s="17">
        <f t="shared" si="3"/>
        <v>-0.63715909135095916</v>
      </c>
      <c r="T27" s="17">
        <f t="shared" si="3"/>
        <v>-0.86937008056332465</v>
      </c>
      <c r="U27" s="17">
        <f t="shared" si="4"/>
        <v>-70.80687107997133</v>
      </c>
    </row>
    <row r="28" spans="1:21" ht="61.5" customHeight="1" x14ac:dyDescent="0.25">
      <c r="A28">
        <v>206.708</v>
      </c>
      <c r="C28" s="23" t="s">
        <v>25</v>
      </c>
      <c r="D28" s="23"/>
      <c r="E28" s="23"/>
      <c r="F28" s="23"/>
      <c r="G28" s="23"/>
      <c r="H28" s="23"/>
      <c r="I28" s="23"/>
      <c r="J28" s="23"/>
      <c r="K28" s="23"/>
      <c r="M28" s="6">
        <v>25</v>
      </c>
      <c r="N28">
        <v>191.077</v>
      </c>
      <c r="O28">
        <v>191.08799999999999</v>
      </c>
      <c r="P28" s="6">
        <f t="shared" si="0"/>
        <v>49</v>
      </c>
      <c r="Q28" s="15">
        <f t="shared" si="1"/>
        <v>0.56633798075207564</v>
      </c>
      <c r="R28" s="13">
        <f t="shared" si="2"/>
        <v>0.43313933369638202</v>
      </c>
      <c r="S28" s="17">
        <f t="shared" si="3"/>
        <v>-0.56856423985764315</v>
      </c>
      <c r="T28" s="17">
        <f t="shared" si="3"/>
        <v>-0.83669581591425235</v>
      </c>
      <c r="U28" s="17">
        <f t="shared" si="4"/>
        <v>-68.857742732822885</v>
      </c>
    </row>
    <row r="29" spans="1:21" x14ac:dyDescent="0.25">
      <c r="A29">
        <v>190.292</v>
      </c>
      <c r="M29" s="6">
        <v>26</v>
      </c>
      <c r="N29">
        <v>191.08799999999999</v>
      </c>
      <c r="O29">
        <v>191.077</v>
      </c>
      <c r="P29" s="6">
        <f t="shared" si="0"/>
        <v>51</v>
      </c>
      <c r="Q29" s="15">
        <f t="shared" si="1"/>
        <v>0.56686066630361798</v>
      </c>
      <c r="R29" s="13">
        <f t="shared" si="2"/>
        <v>0.43366201924792436</v>
      </c>
      <c r="S29" s="17">
        <f t="shared" si="3"/>
        <v>-0.56764174389461408</v>
      </c>
      <c r="T29" s="17">
        <f t="shared" si="3"/>
        <v>-0.83548980576413201</v>
      </c>
      <c r="U29" s="17">
        <f t="shared" si="4"/>
        <v>-71.559709032596061</v>
      </c>
    </row>
    <row r="30" spans="1:21" ht="15.75" thickBot="1" x14ac:dyDescent="0.3">
      <c r="A30">
        <v>198.489</v>
      </c>
      <c r="M30" s="6">
        <v>27</v>
      </c>
      <c r="N30">
        <v>191.38200000000001</v>
      </c>
      <c r="O30">
        <v>190.292</v>
      </c>
      <c r="P30" s="6">
        <f t="shared" si="0"/>
        <v>53</v>
      </c>
      <c r="Q30" s="15">
        <f t="shared" si="1"/>
        <v>0.58078446189133659</v>
      </c>
      <c r="R30" s="13">
        <f t="shared" si="2"/>
        <v>0.47120745650667883</v>
      </c>
      <c r="S30" s="17">
        <f t="shared" si="3"/>
        <v>-0.54337556877133064</v>
      </c>
      <c r="T30" s="17">
        <f t="shared" si="3"/>
        <v>-0.75245682226513</v>
      </c>
      <c r="U30" s="17">
        <f t="shared" si="4"/>
        <v>-68.679116724932413</v>
      </c>
    </row>
    <row r="31" spans="1:21" x14ac:dyDescent="0.25">
      <c r="A31">
        <v>198.41399999999999</v>
      </c>
      <c r="C31" s="30" t="s">
        <v>26</v>
      </c>
      <c r="D31" s="30" t="s">
        <v>28</v>
      </c>
      <c r="M31" s="6">
        <v>28</v>
      </c>
      <c r="N31">
        <v>192.09899999999999</v>
      </c>
      <c r="O31">
        <v>189.79499999999999</v>
      </c>
      <c r="P31" s="6">
        <f t="shared" si="0"/>
        <v>55</v>
      </c>
      <c r="Q31" s="15">
        <f t="shared" si="1"/>
        <v>0.61428703318513467</v>
      </c>
      <c r="R31" s="13">
        <f t="shared" si="2"/>
        <v>0.49513293664118296</v>
      </c>
      <c r="S31" s="17">
        <f t="shared" si="3"/>
        <v>-0.4872929793125334</v>
      </c>
      <c r="T31" s="17">
        <f t="shared" si="3"/>
        <v>-0.70292899359784844</v>
      </c>
      <c r="U31" s="17">
        <f t="shared" si="4"/>
        <v>-65.462208510070994</v>
      </c>
    </row>
    <row r="32" spans="1:21" x14ac:dyDescent="0.25">
      <c r="A32">
        <v>174.54</v>
      </c>
      <c r="C32" s="27">
        <v>177.40814520295442</v>
      </c>
      <c r="D32" s="28">
        <v>6</v>
      </c>
      <c r="M32" s="6">
        <v>29</v>
      </c>
      <c r="N32">
        <v>192.47300000000001</v>
      </c>
      <c r="O32">
        <v>188.93899999999999</v>
      </c>
      <c r="P32" s="6">
        <f t="shared" si="0"/>
        <v>57</v>
      </c>
      <c r="Q32" s="15">
        <f t="shared" si="1"/>
        <v>0.631446649289643</v>
      </c>
      <c r="R32" s="13">
        <f t="shared" si="2"/>
        <v>0.53633303297924073</v>
      </c>
      <c r="S32" s="17">
        <f t="shared" si="3"/>
        <v>-0.45974182327882024</v>
      </c>
      <c r="T32" s="17">
        <f t="shared" si="3"/>
        <v>-0.62299998067186613</v>
      </c>
      <c r="U32" s="17">
        <f t="shared" si="4"/>
        <v>-61.716282825189126</v>
      </c>
    </row>
    <row r="33" spans="1:21" x14ac:dyDescent="0.25">
      <c r="A33">
        <v>195.57499999999999</v>
      </c>
      <c r="C33" s="27">
        <v>182.24429040590883</v>
      </c>
      <c r="D33" s="28">
        <v>4</v>
      </c>
      <c r="M33" s="6">
        <v>30</v>
      </c>
      <c r="N33">
        <v>192.58099999999999</v>
      </c>
      <c r="O33">
        <v>188.87</v>
      </c>
      <c r="P33" s="6">
        <f t="shared" si="0"/>
        <v>59</v>
      </c>
      <c r="Q33" s="15">
        <f t="shared" si="1"/>
        <v>0.63635513804972477</v>
      </c>
      <c r="R33" s="13">
        <f t="shared" si="2"/>
        <v>0.53964304306373045</v>
      </c>
      <c r="S33" s="17">
        <f t="shared" si="3"/>
        <v>-0.45199847832551893</v>
      </c>
      <c r="T33" s="17">
        <f t="shared" si="3"/>
        <v>-0.61684738936484051</v>
      </c>
      <c r="U33" s="17">
        <f t="shared" si="4"/>
        <v>-63.061906193731204</v>
      </c>
    </row>
    <row r="34" spans="1:21" x14ac:dyDescent="0.25">
      <c r="A34">
        <v>184.28299999999999</v>
      </c>
      <c r="C34" s="27">
        <v>187.08043560886324</v>
      </c>
      <c r="D34" s="28">
        <v>7</v>
      </c>
      <c r="M34" s="6">
        <v>31</v>
      </c>
      <c r="N34">
        <v>192.881</v>
      </c>
      <c r="O34">
        <v>188.59700000000001</v>
      </c>
      <c r="P34" s="6">
        <f t="shared" si="0"/>
        <v>61</v>
      </c>
      <c r="Q34" s="15">
        <f t="shared" si="1"/>
        <v>0.64987067479563909</v>
      </c>
      <c r="R34" s="13">
        <f t="shared" si="2"/>
        <v>0.55271006279028889</v>
      </c>
      <c r="S34" s="17">
        <f t="shared" si="3"/>
        <v>-0.43098189774085238</v>
      </c>
      <c r="T34" s="17">
        <f t="shared" si="3"/>
        <v>-0.592921713704191</v>
      </c>
      <c r="U34" s="17">
        <f t="shared" si="4"/>
        <v>-62.458120298147641</v>
      </c>
    </row>
    <row r="35" spans="1:21" x14ac:dyDescent="0.25">
      <c r="A35">
        <v>194.84200000000001</v>
      </c>
      <c r="C35" s="27">
        <v>191.91658081181765</v>
      </c>
      <c r="D35" s="28">
        <v>10</v>
      </c>
      <c r="M35" s="6">
        <v>32</v>
      </c>
      <c r="N35">
        <v>192.92699999999999</v>
      </c>
      <c r="O35">
        <v>187.85</v>
      </c>
      <c r="P35" s="6">
        <f t="shared" si="0"/>
        <v>63</v>
      </c>
      <c r="Q35" s="15">
        <f t="shared" si="1"/>
        <v>0.65192687653257131</v>
      </c>
      <c r="R35" s="13">
        <f t="shared" si="2"/>
        <v>0.58813286952492283</v>
      </c>
      <c r="S35" s="17">
        <f t="shared" si="3"/>
        <v>-0.42782287590245838</v>
      </c>
      <c r="T35" s="17">
        <f t="shared" si="3"/>
        <v>-0.53080238803076341</v>
      </c>
      <c r="U35" s="17">
        <f t="shared" si="4"/>
        <v>-60.393391627792973</v>
      </c>
    </row>
    <row r="36" spans="1:21" x14ac:dyDescent="0.25">
      <c r="A36">
        <v>186.476</v>
      </c>
      <c r="C36" s="27">
        <v>191.92658081181764</v>
      </c>
      <c r="D36" s="28">
        <v>0</v>
      </c>
      <c r="M36" s="6">
        <v>33</v>
      </c>
      <c r="N36">
        <v>193.006</v>
      </c>
      <c r="O36">
        <v>187.39599999999999</v>
      </c>
      <c r="P36" s="6">
        <f t="shared" si="0"/>
        <v>65</v>
      </c>
      <c r="Q36" s="15">
        <f t="shared" si="1"/>
        <v>0.65544774943402528</v>
      </c>
      <c r="R36" s="13">
        <f t="shared" si="2"/>
        <v>0.60933461529799582</v>
      </c>
      <c r="S36" s="17">
        <f t="shared" ref="S36:T53" si="14">LN(Q36)</f>
        <v>-0.42243668996382577</v>
      </c>
      <c r="T36" s="17">
        <f t="shared" si="14"/>
        <v>-0.49538771175762747</v>
      </c>
      <c r="U36" s="17">
        <f t="shared" si="4"/>
        <v>-59.658586111894458</v>
      </c>
    </row>
    <row r="37" spans="1:21" x14ac:dyDescent="0.25">
      <c r="A37">
        <v>196.17599999999999</v>
      </c>
      <c r="C37" s="27">
        <v>191.93658081181763</v>
      </c>
      <c r="D37" s="28">
        <v>0</v>
      </c>
      <c r="M37" s="6">
        <v>34</v>
      </c>
      <c r="N37">
        <v>193.244</v>
      </c>
      <c r="O37">
        <v>186.476</v>
      </c>
      <c r="P37" s="6">
        <f t="shared" si="0"/>
        <v>67</v>
      </c>
      <c r="Q37" s="15">
        <f t="shared" si="1"/>
        <v>0.66597276441913555</v>
      </c>
      <c r="R37" s="13">
        <f t="shared" si="2"/>
        <v>0.65125686308460617</v>
      </c>
      <c r="S37" s="17">
        <f t="shared" si="14"/>
        <v>-0.40650650354350343</v>
      </c>
      <c r="T37" s="17">
        <f t="shared" si="14"/>
        <v>-0.4288511476443973</v>
      </c>
      <c r="U37" s="17">
        <f t="shared" si="4"/>
        <v>-55.968962629589349</v>
      </c>
    </row>
    <row r="38" spans="1:21" x14ac:dyDescent="0.25">
      <c r="A38">
        <v>183.73</v>
      </c>
      <c r="C38" s="27">
        <v>196.77272601477205</v>
      </c>
      <c r="D38" s="28">
        <v>14</v>
      </c>
      <c r="M38" s="6">
        <v>35</v>
      </c>
      <c r="N38">
        <v>193.267</v>
      </c>
      <c r="O38">
        <v>186.40600000000001</v>
      </c>
      <c r="P38" s="6">
        <f t="shared" si="0"/>
        <v>69</v>
      </c>
      <c r="Q38" s="15">
        <f t="shared" si="1"/>
        <v>0.66698316734757512</v>
      </c>
      <c r="R38" s="13">
        <f t="shared" si="2"/>
        <v>0.65437952358440521</v>
      </c>
      <c r="S38" s="17">
        <f t="shared" si="14"/>
        <v>-0.4049904697454127</v>
      </c>
      <c r="T38" s="17">
        <f t="shared" si="14"/>
        <v>-0.42406778454928246</v>
      </c>
      <c r="U38" s="17">
        <f t="shared" si="4"/>
        <v>-57.205019546333965</v>
      </c>
    </row>
    <row r="39" spans="1:21" x14ac:dyDescent="0.25">
      <c r="A39">
        <v>197.7</v>
      </c>
      <c r="C39" s="27">
        <v>201.60887121772646</v>
      </c>
      <c r="D39" s="28">
        <v>6</v>
      </c>
      <c r="M39" s="6">
        <v>36</v>
      </c>
      <c r="N39">
        <v>193.626</v>
      </c>
      <c r="O39">
        <v>185.66499999999999</v>
      </c>
      <c r="P39" s="6">
        <f t="shared" si="0"/>
        <v>71</v>
      </c>
      <c r="Q39" s="15">
        <f t="shared" si="1"/>
        <v>0.68259335206186544</v>
      </c>
      <c r="R39" s="13">
        <f t="shared" si="2"/>
        <v>0.68675748017934879</v>
      </c>
      <c r="S39" s="17">
        <f t="shared" si="14"/>
        <v>-0.38185598169867097</v>
      </c>
      <c r="T39" s="17">
        <f t="shared" si="14"/>
        <v>-0.37577406192286378</v>
      </c>
      <c r="U39" s="17">
        <f t="shared" si="4"/>
        <v>-53.791733097128969</v>
      </c>
    </row>
    <row r="40" spans="1:21" x14ac:dyDescent="0.25">
      <c r="A40">
        <v>184.09700000000001</v>
      </c>
      <c r="C40" s="27">
        <v>201.61887121772645</v>
      </c>
      <c r="D40" s="28">
        <v>0</v>
      </c>
      <c r="M40" s="6">
        <v>37</v>
      </c>
      <c r="N40">
        <v>194.84200000000001</v>
      </c>
      <c r="O40">
        <v>184.28299999999999</v>
      </c>
      <c r="P40" s="6">
        <f t="shared" si="0"/>
        <v>73</v>
      </c>
      <c r="Q40" s="15">
        <f t="shared" si="1"/>
        <v>0.7329793865253964</v>
      </c>
      <c r="R40" s="13">
        <f t="shared" si="2"/>
        <v>0.74332096184698637</v>
      </c>
      <c r="S40" s="17">
        <f t="shared" si="14"/>
        <v>-0.31063769955722603</v>
      </c>
      <c r="T40" s="17">
        <f t="shared" si="14"/>
        <v>-0.29662734658975809</v>
      </c>
      <c r="U40" s="17">
        <f t="shared" si="4"/>
        <v>-44.330348368729844</v>
      </c>
    </row>
    <row r="41" spans="1:21" x14ac:dyDescent="0.25">
      <c r="A41">
        <v>203.23099999999999</v>
      </c>
      <c r="C41" s="27">
        <v>201.62887121772644</v>
      </c>
      <c r="D41" s="28">
        <v>0</v>
      </c>
      <c r="M41" s="6">
        <v>38</v>
      </c>
      <c r="N41">
        <v>195.35499999999999</v>
      </c>
      <c r="O41">
        <v>184.09700000000001</v>
      </c>
      <c r="P41" s="6">
        <f t="shared" si="0"/>
        <v>75</v>
      </c>
      <c r="Q41" s="15">
        <f t="shared" si="1"/>
        <v>0.75295443369549941</v>
      </c>
      <c r="R41" s="13">
        <f t="shared" si="2"/>
        <v>0.75050682834417726</v>
      </c>
      <c r="S41" s="17">
        <f t="shared" si="14"/>
        <v>-0.28375056603381527</v>
      </c>
      <c r="T41" s="17">
        <f t="shared" si="14"/>
        <v>-0.28700652955670308</v>
      </c>
      <c r="U41" s="17">
        <f t="shared" si="4"/>
        <v>-42.806782169288873</v>
      </c>
    </row>
    <row r="42" spans="1:21" x14ac:dyDescent="0.25">
      <c r="A42">
        <v>192.09899999999999</v>
      </c>
      <c r="C42" s="27">
        <v>206.46501642068085</v>
      </c>
      <c r="D42" s="28">
        <v>2</v>
      </c>
      <c r="M42" s="6">
        <v>39</v>
      </c>
      <c r="N42">
        <v>195.57499999999999</v>
      </c>
      <c r="O42">
        <v>183.73</v>
      </c>
      <c r="P42" s="6">
        <f t="shared" si="0"/>
        <v>77</v>
      </c>
      <c r="Q42" s="15">
        <f t="shared" si="1"/>
        <v>0.76126918042165448</v>
      </c>
      <c r="R42" s="13">
        <f t="shared" si="2"/>
        <v>0.76436586520485006</v>
      </c>
      <c r="S42" s="17">
        <f>LN(Q42)</f>
        <v>-0.27276826431924667</v>
      </c>
      <c r="T42" s="17">
        <f t="shared" si="14"/>
        <v>-0.26870872328442402</v>
      </c>
      <c r="U42" s="17">
        <f t="shared" si="4"/>
        <v>-41.693728045482644</v>
      </c>
    </row>
    <row r="43" spans="1:21" x14ac:dyDescent="0.25">
      <c r="A43">
        <v>177.14</v>
      </c>
      <c r="C43" s="27">
        <v>211.30116162363527</v>
      </c>
      <c r="D43" s="28">
        <v>1</v>
      </c>
      <c r="M43" s="6">
        <v>40</v>
      </c>
      <c r="N43">
        <v>195.99100000000001</v>
      </c>
      <c r="O43">
        <v>183.386</v>
      </c>
      <c r="P43" s="6">
        <f t="shared" si="0"/>
        <v>79</v>
      </c>
      <c r="Q43" s="15">
        <f t="shared" si="1"/>
        <v>0.77656439310048675</v>
      </c>
      <c r="R43" s="13">
        <f t="shared" si="2"/>
        <v>0.77696112162644726</v>
      </c>
      <c r="S43" s="17">
        <f t="shared" si="14"/>
        <v>-0.25287571246466484</v>
      </c>
      <c r="T43" s="17">
        <f t="shared" si="14"/>
        <v>-0.25236496638315675</v>
      </c>
      <c r="U43" s="17">
        <f t="shared" si="4"/>
        <v>-39.914013628977912</v>
      </c>
    </row>
    <row r="44" spans="1:21" ht="15.75" thickBot="1" x14ac:dyDescent="0.3">
      <c r="A44">
        <v>172.58199999999999</v>
      </c>
      <c r="C44" s="29" t="s">
        <v>27</v>
      </c>
      <c r="D44" s="29">
        <v>0</v>
      </c>
      <c r="M44" s="6">
        <v>41</v>
      </c>
      <c r="N44">
        <v>196.17599999999999</v>
      </c>
      <c r="O44">
        <v>182.24100000000001</v>
      </c>
      <c r="P44" s="6">
        <f t="shared" si="0"/>
        <v>81</v>
      </c>
      <c r="Q44" s="15">
        <f t="shared" si="1"/>
        <v>0.78318305528901278</v>
      </c>
      <c r="R44" s="13">
        <f t="shared" si="2"/>
        <v>0.81601428802584641</v>
      </c>
      <c r="S44" s="17">
        <f t="shared" si="14"/>
        <v>-0.2443888232284146</v>
      </c>
      <c r="T44" s="17">
        <f t="shared" si="14"/>
        <v>-0.20332341433572934</v>
      </c>
      <c r="U44" s="17">
        <f t="shared" si="4"/>
        <v>-36.264691242695655</v>
      </c>
    </row>
    <row r="45" spans="1:21" x14ac:dyDescent="0.25">
      <c r="A45">
        <v>188.93899999999999</v>
      </c>
      <c r="M45" s="6">
        <v>42</v>
      </c>
      <c r="N45">
        <v>197.7</v>
      </c>
      <c r="O45">
        <v>181.18299999999999</v>
      </c>
      <c r="P45" s="6">
        <f t="shared" si="0"/>
        <v>83</v>
      </c>
      <c r="Q45" s="15">
        <f t="shared" si="1"/>
        <v>0.83324771030940759</v>
      </c>
      <c r="R45" s="13">
        <f t="shared" si="2"/>
        <v>0.8480439088952989</v>
      </c>
      <c r="S45" s="17">
        <f t="shared" si="14"/>
        <v>-0.18242430970156473</v>
      </c>
      <c r="T45" s="17">
        <f t="shared" si="14"/>
        <v>-0.16482286517307485</v>
      </c>
      <c r="U45" s="17">
        <f t="shared" si="4"/>
        <v>-28.821515514595085</v>
      </c>
    </row>
    <row r="46" spans="1:21" x14ac:dyDescent="0.25">
      <c r="A46">
        <v>183.386</v>
      </c>
      <c r="M46" s="6">
        <v>43</v>
      </c>
      <c r="N46">
        <v>198.267</v>
      </c>
      <c r="O46">
        <v>180.17400000000001</v>
      </c>
      <c r="P46" s="6">
        <f t="shared" si="0"/>
        <v>85</v>
      </c>
      <c r="Q46" s="15">
        <f t="shared" si="1"/>
        <v>0.84979843451087944</v>
      </c>
      <c r="R46" s="13">
        <f t="shared" si="2"/>
        <v>0.87492012563318677</v>
      </c>
      <c r="S46" s="17">
        <f t="shared" si="14"/>
        <v>-0.1627560934884846</v>
      </c>
      <c r="T46" s="17">
        <f t="shared" si="14"/>
        <v>-0.13362268178189465</v>
      </c>
      <c r="U46" s="17">
        <f t="shared" si="4"/>
        <v>-25.192195897982238</v>
      </c>
    </row>
    <row r="47" spans="1:21" x14ac:dyDescent="0.25">
      <c r="A47">
        <v>180.17400000000001</v>
      </c>
      <c r="M47" s="6">
        <v>44</v>
      </c>
      <c r="N47">
        <v>198.41399999999999</v>
      </c>
      <c r="O47">
        <v>178.78100000000001</v>
      </c>
      <c r="P47" s="6">
        <f t="shared" si="0"/>
        <v>87</v>
      </c>
      <c r="Q47" s="15">
        <f t="shared" si="1"/>
        <v>0.85390420477684448</v>
      </c>
      <c r="R47" s="13">
        <f t="shared" si="2"/>
        <v>0.90628631068614274</v>
      </c>
      <c r="S47" s="17">
        <f t="shared" si="14"/>
        <v>-0.15793626387781429</v>
      </c>
      <c r="T47" s="17">
        <f t="shared" si="14"/>
        <v>-9.8400006651892316E-2</v>
      </c>
      <c r="U47" s="17">
        <f t="shared" si="4"/>
        <v>-22.301255536084472</v>
      </c>
    </row>
    <row r="48" spans="1:21" x14ac:dyDescent="0.25">
      <c r="A48">
        <v>195.35499999999999</v>
      </c>
      <c r="M48" s="6">
        <v>45</v>
      </c>
      <c r="N48">
        <v>198.489</v>
      </c>
      <c r="O48">
        <v>177.14</v>
      </c>
      <c r="P48" s="6">
        <f t="shared" si="0"/>
        <v>89</v>
      </c>
      <c r="Q48" s="15">
        <f t="shared" si="1"/>
        <v>0.8559696671100947</v>
      </c>
      <c r="R48" s="13">
        <f t="shared" si="2"/>
        <v>0.93529735795566782</v>
      </c>
      <c r="S48" s="17">
        <f t="shared" si="14"/>
        <v>-0.15552033908729959</v>
      </c>
      <c r="T48" s="17">
        <f t="shared" si="14"/>
        <v>-6.6890770355128845E-2</v>
      </c>
      <c r="U48" s="17">
        <f t="shared" si="4"/>
        <v>-19.794588740376131</v>
      </c>
    </row>
    <row r="49" spans="1:22" x14ac:dyDescent="0.25">
      <c r="A49">
        <v>193.626</v>
      </c>
      <c r="M49" s="6">
        <v>46</v>
      </c>
      <c r="N49">
        <v>199.53399999999999</v>
      </c>
      <c r="O49">
        <v>176.583</v>
      </c>
      <c r="P49" s="6">
        <f t="shared" si="0"/>
        <v>91</v>
      </c>
      <c r="Q49" s="15">
        <f t="shared" si="1"/>
        <v>0.88270452037057257</v>
      </c>
      <c r="R49" s="13">
        <f t="shared" si="2"/>
        <v>0.94337283097453906</v>
      </c>
      <c r="S49" s="17">
        <f t="shared" si="14"/>
        <v>-0.12476476589670207</v>
      </c>
      <c r="T49" s="17">
        <f t="shared" si="14"/>
        <v>-5.8293707598468802E-2</v>
      </c>
      <c r="U49" s="17">
        <f t="shared" si="4"/>
        <v>-16.65832108806055</v>
      </c>
    </row>
    <row r="50" spans="1:22" x14ac:dyDescent="0.25">
      <c r="A50">
        <v>206.255</v>
      </c>
      <c r="M50" s="6">
        <v>47</v>
      </c>
      <c r="N50">
        <v>200.364</v>
      </c>
      <c r="O50">
        <v>175.524</v>
      </c>
      <c r="P50" s="6">
        <f t="shared" si="0"/>
        <v>93</v>
      </c>
      <c r="Q50" s="15">
        <f t="shared" si="1"/>
        <v>0.9012792026914398</v>
      </c>
      <c r="R50" s="13">
        <f t="shared" si="2"/>
        <v>0.95651984919163147</v>
      </c>
      <c r="S50" s="17">
        <f t="shared" si="14"/>
        <v>-0.10394018847636972</v>
      </c>
      <c r="T50" s="17">
        <f t="shared" si="14"/>
        <v>-4.4453738417898382E-2</v>
      </c>
      <c r="U50" s="17">
        <f t="shared" si="4"/>
        <v>-13.800635201166935</v>
      </c>
    </row>
    <row r="51" spans="1:22" x14ac:dyDescent="0.25">
      <c r="M51" s="6">
        <v>48</v>
      </c>
      <c r="N51">
        <v>203.23099999999999</v>
      </c>
      <c r="O51">
        <v>174.54</v>
      </c>
      <c r="P51" s="6">
        <f t="shared" si="0"/>
        <v>95</v>
      </c>
      <c r="Q51" s="15">
        <f t="shared" si="1"/>
        <v>0.94899560126482607</v>
      </c>
      <c r="R51" s="13">
        <f t="shared" si="2"/>
        <v>0.96641361933711156</v>
      </c>
      <c r="S51" s="17">
        <f t="shared" si="14"/>
        <v>-5.2351115509583587E-2</v>
      </c>
      <c r="T51" s="17">
        <f t="shared" si="14"/>
        <v>-3.4163359043779457E-2</v>
      </c>
      <c r="U51" s="17">
        <f t="shared" si="4"/>
        <v>-8.2188750825694896</v>
      </c>
    </row>
    <row r="52" spans="1:22" x14ac:dyDescent="0.25">
      <c r="M52" s="6">
        <v>49</v>
      </c>
      <c r="N52">
        <v>206.255</v>
      </c>
      <c r="O52">
        <v>173.61799999999999</v>
      </c>
      <c r="P52" s="6">
        <f t="shared" si="0"/>
        <v>97</v>
      </c>
      <c r="Q52" s="15">
        <f t="shared" si="1"/>
        <v>0.97727544263777633</v>
      </c>
      <c r="R52" s="13">
        <f t="shared" si="2"/>
        <v>0.97392471133033531</v>
      </c>
      <c r="S52" s="17">
        <f t="shared" si="14"/>
        <v>-2.2986739715485351E-2</v>
      </c>
      <c r="T52" s="17">
        <f t="shared" si="14"/>
        <v>-2.642127675609331E-2</v>
      </c>
      <c r="U52" s="17">
        <f t="shared" si="4"/>
        <v>-4.7925775977431302</v>
      </c>
    </row>
    <row r="53" spans="1:22" x14ac:dyDescent="0.25">
      <c r="M53" s="6">
        <v>50</v>
      </c>
      <c r="N53">
        <v>206.708</v>
      </c>
      <c r="O53">
        <v>172.58199999999999</v>
      </c>
      <c r="P53" s="6">
        <f t="shared" si="0"/>
        <v>99</v>
      </c>
      <c r="Q53" s="15">
        <f t="shared" si="1"/>
        <v>0.9800698508601472</v>
      </c>
      <c r="R53" s="13">
        <f t="shared" si="2"/>
        <v>0.98063440942476365</v>
      </c>
      <c r="S53" s="17">
        <f t="shared" si="14"/>
        <v>-2.0131433469655187E-2</v>
      </c>
      <c r="T53" s="17">
        <f t="shared" si="14"/>
        <v>-1.9555560206507925E-2</v>
      </c>
      <c r="U53" s="17">
        <f t="shared" si="4"/>
        <v>-3.9290123739401484</v>
      </c>
    </row>
    <row r="54" spans="1:22" x14ac:dyDescent="0.25">
      <c r="U54" s="18">
        <f>SUM(U4:U53)</f>
        <v>-2517.3069351664858</v>
      </c>
      <c r="V54">
        <f>U54*(1/E3)</f>
        <v>-50.346138703329714</v>
      </c>
    </row>
    <row r="56" spans="1:22" x14ac:dyDescent="0.25">
      <c r="U56">
        <f>-(E3+((1/E3)*(U54)))</f>
        <v>0.3461387033297143</v>
      </c>
    </row>
    <row r="57" spans="1:22" x14ac:dyDescent="0.25">
      <c r="M57" t="s">
        <v>19</v>
      </c>
      <c r="Q57" t="s">
        <v>19</v>
      </c>
    </row>
    <row r="58" spans="1:22" x14ac:dyDescent="0.25">
      <c r="O58" t="s">
        <v>20</v>
      </c>
    </row>
    <row r="60" spans="1:22" x14ac:dyDescent="0.25">
      <c r="M60">
        <v>172.58199999999999</v>
      </c>
      <c r="N60" s="14">
        <f>(M60-E5)/E7</f>
        <v>-2.0670315500475049</v>
      </c>
      <c r="O60" s="15">
        <f>NORMSDIST(N60)</f>
        <v>1.9365590575236378E-2</v>
      </c>
      <c r="Q60">
        <v>206.708</v>
      </c>
      <c r="R60" s="14">
        <f>(Q60-E5)/E7</f>
        <v>2.0551937115771688</v>
      </c>
      <c r="S60" s="16">
        <f>NORMSDIST(R60)</f>
        <v>0.9800698508601472</v>
      </c>
      <c r="T60" s="13">
        <f>1-S60</f>
        <v>1.9930149139852804E-2</v>
      </c>
    </row>
    <row r="61" spans="1:22" x14ac:dyDescent="0.25">
      <c r="M61">
        <v>173.61799999999999</v>
      </c>
      <c r="N61" s="14">
        <f>(M61-E5)/E7</f>
        <v>-1.9418886862180735</v>
      </c>
      <c r="O61" s="15">
        <f>NORMSDIST(N61)</f>
        <v>2.6075288669664659E-2</v>
      </c>
      <c r="Q61">
        <v>206.255</v>
      </c>
      <c r="R61" s="14">
        <f>(Q61-E5)/E7</f>
        <v>2.0004739072193187</v>
      </c>
      <c r="S61" s="16">
        <f>NORMSDIST(R61)</f>
        <v>0.97727544263777633</v>
      </c>
      <c r="T61" s="13">
        <f>1-S61</f>
        <v>2.2724557362223674E-2</v>
      </c>
    </row>
    <row r="62" spans="1:22" x14ac:dyDescent="0.25">
      <c r="M62">
        <v>174.54</v>
      </c>
      <c r="N62" s="14">
        <f>(M62-E5)/E7</f>
        <v>-1.8305163691806847</v>
      </c>
      <c r="O62" s="15">
        <f>NORMSDIST(N62)</f>
        <v>3.3586380662888445E-2</v>
      </c>
      <c r="Q62">
        <v>203.23099999999999</v>
      </c>
      <c r="R62" s="14">
        <f>(Q62-E5)/E7</f>
        <v>1.6351920344198985</v>
      </c>
      <c r="S62" s="16">
        <f t="shared" ref="S62:S89" si="15">NORMSDIST(R62)</f>
        <v>0.94899560126482607</v>
      </c>
      <c r="T62" s="13">
        <f t="shared" ref="T62:T89" si="16">1-S62</f>
        <v>5.1004398735173928E-2</v>
      </c>
    </row>
    <row r="63" spans="1:22" x14ac:dyDescent="0.25">
      <c r="M63">
        <v>175.524</v>
      </c>
      <c r="N63" s="14">
        <f>(M63-E5)/E7</f>
        <v>-1.7116548073967452</v>
      </c>
      <c r="O63" s="15">
        <f t="shared" ref="O63:O89" si="17">NORMSDIST(N63)</f>
        <v>4.3480150808368499E-2</v>
      </c>
      <c r="Q63">
        <v>200.364</v>
      </c>
      <c r="R63" s="14">
        <f>(Q63-E5)/E7</f>
        <v>1.2888748620270631</v>
      </c>
      <c r="S63" s="16">
        <f t="shared" si="15"/>
        <v>0.9012792026914398</v>
      </c>
      <c r="T63" s="13">
        <f t="shared" si="16"/>
        <v>9.8720797308560204E-2</v>
      </c>
    </row>
    <row r="64" spans="1:22" x14ac:dyDescent="0.25">
      <c r="M64">
        <v>176.583</v>
      </c>
      <c r="N64" s="14">
        <f>(M64-E5)/E7</f>
        <v>-1.5837336753548852</v>
      </c>
      <c r="O64" s="15">
        <f t="shared" si="17"/>
        <v>5.6627169025460958E-2</v>
      </c>
      <c r="Q64">
        <v>199.53399999999999</v>
      </c>
      <c r="R64" s="14">
        <f>(Q64-E5)/E7</f>
        <v>1.1886156178393903</v>
      </c>
      <c r="S64" s="16">
        <f>NORMSDIST(R64)</f>
        <v>0.88270452037057257</v>
      </c>
      <c r="T64" s="13">
        <f t="shared" si="16"/>
        <v>0.11729547962942743</v>
      </c>
    </row>
    <row r="65" spans="13:20" x14ac:dyDescent="0.25">
      <c r="M65">
        <v>177.14</v>
      </c>
      <c r="N65" s="14">
        <f>(M65-E5)/E7</f>
        <v>-1.5164512669060517</v>
      </c>
      <c r="O65" s="15">
        <f t="shared" si="17"/>
        <v>6.4702642044332126E-2</v>
      </c>
      <c r="Q65">
        <v>198.489</v>
      </c>
      <c r="R65" s="14">
        <f>(Q65-E5)/E7</f>
        <v>1.0623856055790102</v>
      </c>
      <c r="S65" s="16">
        <f t="shared" si="15"/>
        <v>0.8559696671100947</v>
      </c>
      <c r="T65" s="13">
        <f t="shared" si="16"/>
        <v>0.1440303328899053</v>
      </c>
    </row>
    <row r="66" spans="13:20" x14ac:dyDescent="0.25">
      <c r="M66">
        <v>178.78100000000001</v>
      </c>
      <c r="N66" s="14">
        <f>(M66-E5)/E7</f>
        <v>-1.3182278696627132</v>
      </c>
      <c r="O66" s="15">
        <f t="shared" si="17"/>
        <v>9.3713689313857249E-2</v>
      </c>
      <c r="Q66">
        <v>198.41399999999999</v>
      </c>
      <c r="R66" s="14">
        <f>(Q66-E5)/E7</f>
        <v>1.0533260353210858</v>
      </c>
      <c r="S66" s="16">
        <f t="shared" si="15"/>
        <v>0.85390420477684448</v>
      </c>
      <c r="T66" s="13">
        <f t="shared" si="16"/>
        <v>0.14609579522315552</v>
      </c>
    </row>
    <row r="67" spans="13:20" x14ac:dyDescent="0.25">
      <c r="M67">
        <v>180.17400000000001</v>
      </c>
      <c r="N67" s="14">
        <f>(M67-E5)/E7</f>
        <v>-1.1499614514055727</v>
      </c>
      <c r="O67" s="15">
        <f t="shared" si="17"/>
        <v>0.1250798743668132</v>
      </c>
      <c r="Q67">
        <v>198.267</v>
      </c>
      <c r="R67" s="14">
        <f>(Q67-E5)/E7</f>
        <v>1.0355692776155596</v>
      </c>
      <c r="S67" s="16">
        <f t="shared" si="15"/>
        <v>0.84979843451087944</v>
      </c>
      <c r="T67" s="13">
        <f t="shared" si="16"/>
        <v>0.15020156548912056</v>
      </c>
    </row>
    <row r="68" spans="13:20" x14ac:dyDescent="0.25">
      <c r="M68">
        <v>181.18299999999999</v>
      </c>
      <c r="N68" s="14">
        <f>(M68-E5)/E7</f>
        <v>-1.0280800328689954</v>
      </c>
      <c r="O68" s="15">
        <f t="shared" si="17"/>
        <v>0.1519560911047011</v>
      </c>
      <c r="Q68">
        <v>197.7</v>
      </c>
      <c r="R68" s="14">
        <f>(Q68-E5)/E7</f>
        <v>0.9670789264656674</v>
      </c>
      <c r="S68" s="16">
        <f t="shared" si="15"/>
        <v>0.83324771030940759</v>
      </c>
      <c r="T68" s="13">
        <f t="shared" si="16"/>
        <v>0.16675228969059241</v>
      </c>
    </row>
    <row r="69" spans="13:20" x14ac:dyDescent="0.25">
      <c r="M69">
        <v>182.24100000000001</v>
      </c>
      <c r="N69" s="14">
        <f>(M69-E5)/E7</f>
        <v>-0.90027969509723815</v>
      </c>
      <c r="O69" s="15">
        <f t="shared" si="17"/>
        <v>0.18398571197415356</v>
      </c>
      <c r="Q69">
        <v>196.17599999999999</v>
      </c>
      <c r="R69" s="14">
        <f>(Q69-E5)/E7</f>
        <v>0.7829884588246897</v>
      </c>
      <c r="S69" s="16">
        <f t="shared" si="15"/>
        <v>0.78318305528901278</v>
      </c>
      <c r="T69" s="13">
        <f t="shared" si="16"/>
        <v>0.21681694471098722</v>
      </c>
    </row>
    <row r="70" spans="13:20" x14ac:dyDescent="0.25">
      <c r="M70">
        <v>183.386</v>
      </c>
      <c r="N70" s="14">
        <f>(M70-E5)/E7</f>
        <v>-0.76197025582629585</v>
      </c>
      <c r="O70" s="15">
        <f t="shared" si="17"/>
        <v>0.22303887837355277</v>
      </c>
      <c r="Q70">
        <v>195.99100000000001</v>
      </c>
      <c r="R70" s="14">
        <f>(Q70-E5)/E7</f>
        <v>0.76064151885515163</v>
      </c>
      <c r="S70" s="16">
        <f t="shared" si="15"/>
        <v>0.77656439310048675</v>
      </c>
      <c r="T70" s="13">
        <f>1-S70</f>
        <v>0.22343560689951325</v>
      </c>
    </row>
    <row r="71" spans="13:20" x14ac:dyDescent="0.25">
      <c r="M71">
        <v>183.73</v>
      </c>
      <c r="N71" s="14">
        <f>(M71-E5)/E7</f>
        <v>-0.72041702690996046</v>
      </c>
      <c r="O71" s="15">
        <f>NORMSDIST(N71)</f>
        <v>0.23563413479514997</v>
      </c>
      <c r="Q71">
        <v>195.57499999999999</v>
      </c>
      <c r="R71" s="14">
        <f>(Q71-E5)/E7</f>
        <v>0.71039110249120718</v>
      </c>
      <c r="S71" s="16">
        <f t="shared" si="15"/>
        <v>0.76126918042165448</v>
      </c>
      <c r="T71" s="13">
        <f t="shared" si="16"/>
        <v>0.23873081957834552</v>
      </c>
    </row>
    <row r="72" spans="13:20" x14ac:dyDescent="0.25">
      <c r="M72">
        <v>184.09700000000001</v>
      </c>
      <c r="N72" s="14">
        <f>(M72-E5)/E7</f>
        <v>-0.67608552978119252</v>
      </c>
      <c r="O72" s="15">
        <f t="shared" si="17"/>
        <v>0.24949317165582274</v>
      </c>
      <c r="Q72">
        <v>195.35499999999999</v>
      </c>
      <c r="R72" s="14">
        <f>(Q72-E5)/E7</f>
        <v>0.68381636306796911</v>
      </c>
      <c r="S72" s="16">
        <f t="shared" si="15"/>
        <v>0.75295443369549941</v>
      </c>
      <c r="T72" s="13">
        <f t="shared" si="16"/>
        <v>0.24704556630450059</v>
      </c>
    </row>
    <row r="73" spans="13:20" x14ac:dyDescent="0.25">
      <c r="M73">
        <v>184.28299999999999</v>
      </c>
      <c r="N73" s="14">
        <f>(M73-E5)/E7</f>
        <v>-0.65361779554154831</v>
      </c>
      <c r="O73" s="15">
        <f t="shared" si="17"/>
        <v>0.25667903815301363</v>
      </c>
      <c r="Q73">
        <v>194.84200000000001</v>
      </c>
      <c r="R73" s="14">
        <f>(Q73-E5)/E7</f>
        <v>0.62184890250378455</v>
      </c>
      <c r="S73" s="16">
        <f t="shared" si="15"/>
        <v>0.7329793865253964</v>
      </c>
      <c r="T73" s="13">
        <f t="shared" si="16"/>
        <v>0.2670206134746036</v>
      </c>
    </row>
    <row r="74" spans="13:20" x14ac:dyDescent="0.25">
      <c r="M74">
        <v>185.66499999999999</v>
      </c>
      <c r="N74" s="14">
        <f>(M74-E5)/E7</f>
        <v>-0.48668011425556928</v>
      </c>
      <c r="O74" s="15">
        <f t="shared" si="17"/>
        <v>0.31324251982065121</v>
      </c>
      <c r="Q74">
        <v>193.626</v>
      </c>
      <c r="R74" s="14">
        <f>(Q74-E5)/E7</f>
        <v>0.4749630700553395</v>
      </c>
      <c r="S74" s="16">
        <f t="shared" si="15"/>
        <v>0.68259335206186544</v>
      </c>
      <c r="T74" s="13">
        <f t="shared" si="16"/>
        <v>0.31740664793813456</v>
      </c>
    </row>
    <row r="75" spans="13:20" x14ac:dyDescent="0.25">
      <c r="M75">
        <v>186.40600000000001</v>
      </c>
      <c r="N75" s="14">
        <f>(M75-E5)/E7</f>
        <v>-0.39717156010729704</v>
      </c>
      <c r="O75" s="15">
        <f t="shared" si="17"/>
        <v>0.34562047641559474</v>
      </c>
      <c r="Q75">
        <v>193.267</v>
      </c>
      <c r="R75" s="14">
        <f>(Q75-E5)/E7</f>
        <v>0.43159792708741784</v>
      </c>
      <c r="S75" s="16">
        <f t="shared" si="15"/>
        <v>0.66698316734757512</v>
      </c>
      <c r="T75" s="13">
        <f t="shared" si="16"/>
        <v>0.33301683265242488</v>
      </c>
    </row>
    <row r="76" spans="13:20" x14ac:dyDescent="0.25">
      <c r="M76">
        <v>186.476</v>
      </c>
      <c r="N76" s="14">
        <f>(M76-E5)/E7</f>
        <v>-0.38871596119990387</v>
      </c>
      <c r="O76" s="15">
        <f t="shared" si="17"/>
        <v>0.34874313691539383</v>
      </c>
      <c r="Q76">
        <v>193.244</v>
      </c>
      <c r="R76" s="14">
        <f>(Q76-E5)/E7</f>
        <v>0.42881965887498885</v>
      </c>
      <c r="S76" s="16">
        <f t="shared" si="15"/>
        <v>0.66597276441913555</v>
      </c>
      <c r="T76" s="13">
        <f t="shared" si="16"/>
        <v>0.33402723558086445</v>
      </c>
    </row>
    <row r="77" spans="13:20" x14ac:dyDescent="0.25">
      <c r="M77">
        <v>187.39599999999999</v>
      </c>
      <c r="N77" s="14">
        <f>(M77-E5)/E7</f>
        <v>-0.27758523270272728</v>
      </c>
      <c r="O77" s="15">
        <f t="shared" si="17"/>
        <v>0.39066538470200418</v>
      </c>
      <c r="Q77">
        <v>193.006</v>
      </c>
      <c r="R77" s="14">
        <f>(Q77-E5)/E7</f>
        <v>0.40007062258984938</v>
      </c>
      <c r="S77" s="16">
        <f t="shared" si="15"/>
        <v>0.65544774943402528</v>
      </c>
      <c r="T77" s="13">
        <f t="shared" si="16"/>
        <v>0.34455225056597472</v>
      </c>
    </row>
    <row r="78" spans="13:20" x14ac:dyDescent="0.25">
      <c r="M78">
        <v>187.85</v>
      </c>
      <c r="N78" s="14">
        <f>(M78-E5)/E7</f>
        <v>-0.2227446340747711</v>
      </c>
      <c r="O78" s="15">
        <f t="shared" si="17"/>
        <v>0.41186713047507711</v>
      </c>
      <c r="Q78">
        <v>192.92699999999999</v>
      </c>
      <c r="R78" s="14">
        <f>(Q78-E5)/E7</f>
        <v>0.39052787525150379</v>
      </c>
      <c r="S78" s="16">
        <f t="shared" si="15"/>
        <v>0.65192687653257131</v>
      </c>
      <c r="T78" s="13">
        <f t="shared" si="16"/>
        <v>0.34807312346742869</v>
      </c>
    </row>
    <row r="79" spans="13:20" x14ac:dyDescent="0.25">
      <c r="M79">
        <v>188.59700000000001</v>
      </c>
      <c r="N79" s="14">
        <f>(M79-E5)/E7</f>
        <v>-0.13251131430586502</v>
      </c>
      <c r="O79" s="15">
        <f t="shared" si="17"/>
        <v>0.44728993720971111</v>
      </c>
      <c r="Q79">
        <v>192.881</v>
      </c>
      <c r="R79" s="14">
        <f>(Q79-E5)/E7</f>
        <v>0.38497133882664586</v>
      </c>
      <c r="S79" s="16">
        <f t="shared" si="15"/>
        <v>0.64987067479563909</v>
      </c>
      <c r="T79" s="13">
        <f t="shared" si="16"/>
        <v>0.35012932520436091</v>
      </c>
    </row>
    <row r="80" spans="13:20" x14ac:dyDescent="0.25">
      <c r="M80">
        <v>188.87</v>
      </c>
      <c r="N80" s="14">
        <f>(M80-E5)/E7</f>
        <v>-9.9534478567028947E-2</v>
      </c>
      <c r="O80" s="15">
        <f t="shared" si="17"/>
        <v>0.4603569569362696</v>
      </c>
      <c r="Q80">
        <v>192.58099999999999</v>
      </c>
      <c r="R80" s="14">
        <f>(Q80-E5)/E7</f>
        <v>0.34873305779495595</v>
      </c>
      <c r="S80" s="16">
        <f t="shared" si="15"/>
        <v>0.63635513804972477</v>
      </c>
      <c r="T80" s="13">
        <f t="shared" si="16"/>
        <v>0.36364486195027523</v>
      </c>
    </row>
    <row r="81" spans="13:20" x14ac:dyDescent="0.25">
      <c r="M81">
        <v>188.93899999999999</v>
      </c>
      <c r="N81" s="14">
        <f>(M81-E5)/E7</f>
        <v>-9.1199673929741987E-2</v>
      </c>
      <c r="O81" s="15">
        <f t="shared" si="17"/>
        <v>0.46366696702075927</v>
      </c>
      <c r="Q81">
        <v>192.47300000000001</v>
      </c>
      <c r="R81" s="14">
        <f>(Q81-E5)/E7</f>
        <v>0.33568727662355102</v>
      </c>
      <c r="S81" s="16">
        <f t="shared" si="15"/>
        <v>0.631446649289643</v>
      </c>
      <c r="T81" s="13">
        <f t="shared" si="16"/>
        <v>0.368553350710357</v>
      </c>
    </row>
    <row r="82" spans="13:20" x14ac:dyDescent="0.25">
      <c r="M82">
        <v>189.79499999999999</v>
      </c>
      <c r="N82" s="14">
        <f>(M82-E5)/E7</f>
        <v>1.220022128067522E-2</v>
      </c>
      <c r="O82" s="15">
        <f t="shared" si="17"/>
        <v>0.50486706335881704</v>
      </c>
      <c r="Q82">
        <v>192.09899999999999</v>
      </c>
      <c r="R82" s="14">
        <f>(Q82-E5)/E7</f>
        <v>0.29051021960404316</v>
      </c>
      <c r="S82" s="16">
        <f t="shared" si="15"/>
        <v>0.61428703318513467</v>
      </c>
      <c r="T82" s="13">
        <f t="shared" si="16"/>
        <v>0.38571296681486533</v>
      </c>
    </row>
    <row r="83" spans="13:20" x14ac:dyDescent="0.25">
      <c r="M83">
        <v>190.292</v>
      </c>
      <c r="N83" s="14">
        <f>(M83-E5)/E7</f>
        <v>7.2234973523174206E-2</v>
      </c>
      <c r="O83" s="15">
        <f t="shared" si="17"/>
        <v>0.52879254349332117</v>
      </c>
      <c r="Q83">
        <v>191.38200000000001</v>
      </c>
      <c r="R83" s="14">
        <f>(Q83-E5)/E7</f>
        <v>0.20390072793830952</v>
      </c>
      <c r="S83" s="16">
        <f t="shared" si="15"/>
        <v>0.58078446189133659</v>
      </c>
      <c r="T83" s="13">
        <f t="shared" si="16"/>
        <v>0.41921553810866341</v>
      </c>
    </row>
    <row r="84" spans="13:20" x14ac:dyDescent="0.25">
      <c r="M84">
        <v>191.077</v>
      </c>
      <c r="N84" s="14">
        <f>(M84-E5)/E7</f>
        <v>0.16705847555609205</v>
      </c>
      <c r="O84" s="15">
        <f t="shared" si="17"/>
        <v>0.56633798075207564</v>
      </c>
      <c r="Q84">
        <v>191.08799999999999</v>
      </c>
      <c r="R84" s="14">
        <f>(Q84-E5)/E7</f>
        <v>0.16838721252725344</v>
      </c>
      <c r="S84" s="16">
        <f t="shared" si="15"/>
        <v>0.56686066630361798</v>
      </c>
      <c r="T84" s="13">
        <f t="shared" si="16"/>
        <v>0.43313933369638202</v>
      </c>
    </row>
    <row r="85" spans="13:20" x14ac:dyDescent="0.25">
      <c r="M85">
        <v>191.08799999999999</v>
      </c>
      <c r="N85" s="14">
        <f>(M85-E5)/E7</f>
        <v>0.16838721252725344</v>
      </c>
      <c r="O85" s="15">
        <f t="shared" si="17"/>
        <v>0.56686066630361798</v>
      </c>
      <c r="Q85">
        <v>191.077</v>
      </c>
      <c r="R85" s="14">
        <f>(Q85-E5)/E7</f>
        <v>0.16705847555609205</v>
      </c>
      <c r="S85" s="16">
        <f t="shared" si="15"/>
        <v>0.56633798075207564</v>
      </c>
      <c r="T85" s="13">
        <f t="shared" si="16"/>
        <v>0.43366201924792436</v>
      </c>
    </row>
    <row r="86" spans="13:20" x14ac:dyDescent="0.25">
      <c r="M86">
        <v>191.38200000000001</v>
      </c>
      <c r="N86" s="14">
        <f>(M86-E5)/E7</f>
        <v>0.20390072793830952</v>
      </c>
      <c r="O86" s="15">
        <f t="shared" si="17"/>
        <v>0.58078446189133659</v>
      </c>
      <c r="Q86">
        <v>190.292</v>
      </c>
      <c r="R86" s="14">
        <f>(Q86-E5)/E7</f>
        <v>7.2234973523174206E-2</v>
      </c>
      <c r="S86" s="16">
        <f t="shared" si="15"/>
        <v>0.52879254349332117</v>
      </c>
      <c r="T86" s="13">
        <f t="shared" si="16"/>
        <v>0.47120745650667883</v>
      </c>
    </row>
    <row r="87" spans="13:20" x14ac:dyDescent="0.25">
      <c r="M87">
        <v>192.09899999999999</v>
      </c>
      <c r="N87" s="14">
        <f>(M87-E5)/E7</f>
        <v>0.29051021960404316</v>
      </c>
      <c r="O87" s="15">
        <f t="shared" si="17"/>
        <v>0.61428703318513467</v>
      </c>
      <c r="Q87">
        <v>189.79499999999999</v>
      </c>
      <c r="R87" s="14">
        <f>(Q87-E5)/E7</f>
        <v>1.220022128067522E-2</v>
      </c>
      <c r="S87" s="16">
        <f t="shared" si="15"/>
        <v>0.50486706335881704</v>
      </c>
      <c r="T87" s="13">
        <f t="shared" si="16"/>
        <v>0.49513293664118296</v>
      </c>
    </row>
    <row r="88" spans="13:20" x14ac:dyDescent="0.25">
      <c r="M88">
        <v>192.47300000000001</v>
      </c>
      <c r="N88" s="14">
        <f>(M88-E5)/E7</f>
        <v>0.33568727662355102</v>
      </c>
      <c r="O88" s="15">
        <f t="shared" si="17"/>
        <v>0.631446649289643</v>
      </c>
      <c r="Q88">
        <v>188.93899999999999</v>
      </c>
      <c r="R88" s="14">
        <f>(Q88-E5)/E7</f>
        <v>-9.1199673929741987E-2</v>
      </c>
      <c r="S88" s="16">
        <f t="shared" si="15"/>
        <v>0.46366696702075927</v>
      </c>
      <c r="T88" s="13">
        <f t="shared" si="16"/>
        <v>0.53633303297924073</v>
      </c>
    </row>
    <row r="89" spans="13:20" x14ac:dyDescent="0.25">
      <c r="M89">
        <v>192.58099999999999</v>
      </c>
      <c r="N89" s="14">
        <f>(M89-E5)/E7</f>
        <v>0.34873305779495595</v>
      </c>
      <c r="O89" s="15">
        <f t="shared" si="17"/>
        <v>0.63635513804972477</v>
      </c>
      <c r="Q89">
        <v>188.87</v>
      </c>
      <c r="R89" s="14">
        <f>(Q89-E5)/E7</f>
        <v>-9.9534478567028947E-2</v>
      </c>
      <c r="S89" s="16">
        <f t="shared" si="15"/>
        <v>0.4603569569362696</v>
      </c>
      <c r="T89" s="13">
        <f t="shared" si="16"/>
        <v>0.53964304306373045</v>
      </c>
    </row>
    <row r="90" spans="13:20" x14ac:dyDescent="0.25">
      <c r="M90">
        <v>192.881</v>
      </c>
      <c r="N90" s="14">
        <f>(M90-E5)/E7</f>
        <v>0.38497133882664586</v>
      </c>
      <c r="O90" s="15">
        <f>NORMSDIST(N90)</f>
        <v>0.64987067479563909</v>
      </c>
      <c r="Q90">
        <v>188.59700000000001</v>
      </c>
      <c r="R90" s="14">
        <f>(Q90-E5)/E7</f>
        <v>-0.13251131430586502</v>
      </c>
      <c r="S90" s="16">
        <f>NORMSDIST(R90)</f>
        <v>0.44728993720971111</v>
      </c>
      <c r="T90" s="13">
        <f>1-S90</f>
        <v>0.55271006279028889</v>
      </c>
    </row>
    <row r="91" spans="13:20" x14ac:dyDescent="0.25">
      <c r="M91">
        <v>192.92699999999999</v>
      </c>
      <c r="N91" s="14">
        <f>(M91-E5)/E7</f>
        <v>0.39052787525150379</v>
      </c>
      <c r="O91" s="15">
        <f>NORMSDIST(N91)</f>
        <v>0.65192687653257131</v>
      </c>
      <c r="Q91">
        <v>187.85</v>
      </c>
      <c r="R91" s="14">
        <f>(Q91-E5)/E7</f>
        <v>-0.2227446340747711</v>
      </c>
      <c r="S91" s="16">
        <f>NORMSDIST(R91)</f>
        <v>0.41186713047507711</v>
      </c>
      <c r="T91" s="13">
        <f>1-S91</f>
        <v>0.58813286952492283</v>
      </c>
    </row>
    <row r="92" spans="13:20" x14ac:dyDescent="0.25">
      <c r="M92">
        <v>193.006</v>
      </c>
      <c r="N92" s="14">
        <f>(M92-E5)/E7</f>
        <v>0.40007062258984938</v>
      </c>
      <c r="O92" s="15">
        <f>NORMSDIST(N92)</f>
        <v>0.65544774943402528</v>
      </c>
      <c r="Q92">
        <v>187.39599999999999</v>
      </c>
      <c r="R92" s="14">
        <f>(Q92-E5)/E7</f>
        <v>-0.27758523270272728</v>
      </c>
      <c r="S92" s="16">
        <f t="shared" ref="S92:S109" si="18">NORMSDIST(R92)</f>
        <v>0.39066538470200418</v>
      </c>
      <c r="T92" s="13">
        <f t="shared" ref="T92:T109" si="19">1-S92</f>
        <v>0.60933461529799582</v>
      </c>
    </row>
    <row r="93" spans="13:20" x14ac:dyDescent="0.25">
      <c r="M93">
        <v>193.244</v>
      </c>
      <c r="N93" s="14">
        <f>(M93-E5)/E7</f>
        <v>0.42881965887498885</v>
      </c>
      <c r="O93" s="15">
        <f t="shared" ref="O93:O108" si="20">NORMSDIST(N93)</f>
        <v>0.66597276441913555</v>
      </c>
      <c r="Q93">
        <v>186.476</v>
      </c>
      <c r="R93" s="14">
        <f>(Q93-E5)/E7</f>
        <v>-0.38871596119990387</v>
      </c>
      <c r="S93" s="16">
        <f t="shared" si="18"/>
        <v>0.34874313691539383</v>
      </c>
      <c r="T93" s="13">
        <f t="shared" si="19"/>
        <v>0.65125686308460617</v>
      </c>
    </row>
    <row r="94" spans="13:20" x14ac:dyDescent="0.25">
      <c r="M94">
        <v>193.267</v>
      </c>
      <c r="N94" s="14">
        <f>(M94-E5)/E7</f>
        <v>0.43159792708741784</v>
      </c>
      <c r="O94" s="15">
        <f t="shared" si="20"/>
        <v>0.66698316734757512</v>
      </c>
      <c r="Q94">
        <v>186.40600000000001</v>
      </c>
      <c r="R94" s="14">
        <f>(Q94-E5)/E7</f>
        <v>-0.39717156010729704</v>
      </c>
      <c r="S94" s="16">
        <f t="shared" si="18"/>
        <v>0.34562047641559474</v>
      </c>
      <c r="T94" s="13">
        <f t="shared" si="19"/>
        <v>0.65437952358440521</v>
      </c>
    </row>
    <row r="95" spans="13:20" x14ac:dyDescent="0.25">
      <c r="M95">
        <v>193.626</v>
      </c>
      <c r="N95" s="14">
        <f>(M95-E5)/E7</f>
        <v>0.4749630700553395</v>
      </c>
      <c r="O95" s="15">
        <f t="shared" si="20"/>
        <v>0.68259335206186544</v>
      </c>
      <c r="Q95">
        <v>185.66499999999999</v>
      </c>
      <c r="R95" s="14">
        <f>(Q95-E5)/E7</f>
        <v>-0.48668011425556928</v>
      </c>
      <c r="S95" s="16">
        <f t="shared" si="18"/>
        <v>0.31324251982065121</v>
      </c>
      <c r="T95" s="13">
        <f t="shared" si="19"/>
        <v>0.68675748017934879</v>
      </c>
    </row>
    <row r="96" spans="13:20" x14ac:dyDescent="0.25">
      <c r="M96">
        <v>194.84200000000001</v>
      </c>
      <c r="N96" s="14">
        <f>(M96-E5)/E7</f>
        <v>0.62184890250378455</v>
      </c>
      <c r="O96" s="15">
        <f t="shared" si="20"/>
        <v>0.7329793865253964</v>
      </c>
      <c r="Q96">
        <v>184.28299999999999</v>
      </c>
      <c r="R96" s="14">
        <f>(Q96-E5)/E7</f>
        <v>-0.65361779554154831</v>
      </c>
      <c r="S96" s="16">
        <f t="shared" si="18"/>
        <v>0.25667903815301363</v>
      </c>
      <c r="T96" s="13">
        <f t="shared" si="19"/>
        <v>0.74332096184698637</v>
      </c>
    </row>
    <row r="97" spans="13:20" x14ac:dyDescent="0.25">
      <c r="M97">
        <v>195.35499999999999</v>
      </c>
      <c r="N97" s="14">
        <f>(M97-E5)/E7</f>
        <v>0.68381636306796911</v>
      </c>
      <c r="O97" s="15">
        <f t="shared" si="20"/>
        <v>0.75295443369549941</v>
      </c>
      <c r="Q97">
        <v>184.09700000000001</v>
      </c>
      <c r="R97" s="14">
        <f>(Q97-E5)/E7</f>
        <v>-0.67608552978119252</v>
      </c>
      <c r="S97" s="16">
        <f t="shared" si="18"/>
        <v>0.24949317165582274</v>
      </c>
      <c r="T97" s="13">
        <f t="shared" si="19"/>
        <v>0.75050682834417726</v>
      </c>
    </row>
    <row r="98" spans="13:20" x14ac:dyDescent="0.25">
      <c r="M98">
        <v>195.57499999999999</v>
      </c>
      <c r="N98" s="14">
        <f>(M98-E5)/E7</f>
        <v>0.71039110249120718</v>
      </c>
      <c r="O98" s="15">
        <f t="shared" si="20"/>
        <v>0.76126918042165448</v>
      </c>
      <c r="Q98">
        <v>183.73</v>
      </c>
      <c r="R98" s="14">
        <f>(Q98-E5)/E7</f>
        <v>-0.72041702690996046</v>
      </c>
      <c r="S98" s="16">
        <f t="shared" si="18"/>
        <v>0.23563413479514997</v>
      </c>
      <c r="T98" s="13">
        <f t="shared" si="19"/>
        <v>0.76436586520485006</v>
      </c>
    </row>
    <row r="99" spans="13:20" x14ac:dyDescent="0.25">
      <c r="M99">
        <v>195.99100000000001</v>
      </c>
      <c r="N99" s="14">
        <f>(M99-E5)/E7</f>
        <v>0.76064151885515163</v>
      </c>
      <c r="O99" s="15">
        <f t="shared" si="20"/>
        <v>0.77656439310048675</v>
      </c>
      <c r="Q99">
        <v>183.386</v>
      </c>
      <c r="R99" s="14">
        <f>(Q99-E5)/E7</f>
        <v>-0.76197025582629585</v>
      </c>
      <c r="S99" s="16">
        <f t="shared" si="18"/>
        <v>0.22303887837355277</v>
      </c>
      <c r="T99" s="13">
        <f t="shared" si="19"/>
        <v>0.77696112162644726</v>
      </c>
    </row>
    <row r="100" spans="13:20" x14ac:dyDescent="0.25">
      <c r="M100">
        <v>196.17599999999999</v>
      </c>
      <c r="N100" s="14">
        <f>(M100-E5)/E7</f>
        <v>0.7829884588246897</v>
      </c>
      <c r="O100" s="15">
        <f t="shared" si="20"/>
        <v>0.78318305528901278</v>
      </c>
      <c r="Q100">
        <v>182.24100000000001</v>
      </c>
      <c r="R100" s="14">
        <f>(Q100-E5)/E7</f>
        <v>-0.90027969509723815</v>
      </c>
      <c r="S100" s="16">
        <f t="shared" si="18"/>
        <v>0.18398571197415356</v>
      </c>
      <c r="T100" s="13">
        <f>1-S100</f>
        <v>0.81601428802584641</v>
      </c>
    </row>
    <row r="101" spans="13:20" x14ac:dyDescent="0.25">
      <c r="M101">
        <v>197.7</v>
      </c>
      <c r="N101" s="14">
        <f>(M101-E5)/E7</f>
        <v>0.9670789264656674</v>
      </c>
      <c r="O101" s="15">
        <f t="shared" si="20"/>
        <v>0.83324771030940759</v>
      </c>
      <c r="Q101">
        <v>181.18299999999999</v>
      </c>
      <c r="R101" s="14">
        <f>(Q101-E5)/E7</f>
        <v>-1.0280800328689954</v>
      </c>
      <c r="S101" s="16">
        <f t="shared" si="18"/>
        <v>0.1519560911047011</v>
      </c>
      <c r="T101" s="13">
        <f t="shared" si="19"/>
        <v>0.8480439088952989</v>
      </c>
    </row>
    <row r="102" spans="13:20" x14ac:dyDescent="0.25">
      <c r="M102">
        <v>198.267</v>
      </c>
      <c r="N102" s="14">
        <f>(M102-E5)/E7</f>
        <v>1.0355692776155596</v>
      </c>
      <c r="O102" s="15">
        <f t="shared" si="20"/>
        <v>0.84979843451087944</v>
      </c>
      <c r="Q102">
        <v>180.17400000000001</v>
      </c>
      <c r="R102" s="14">
        <f>(Q102-E5)/E7</f>
        <v>-1.1499614514055727</v>
      </c>
      <c r="S102" s="16">
        <f t="shared" si="18"/>
        <v>0.1250798743668132</v>
      </c>
      <c r="T102" s="13">
        <f t="shared" si="19"/>
        <v>0.87492012563318677</v>
      </c>
    </row>
    <row r="103" spans="13:20" x14ac:dyDescent="0.25">
      <c r="M103">
        <v>198.41399999999999</v>
      </c>
      <c r="N103" s="14">
        <f>(M103-E5)/E7</f>
        <v>1.0533260353210858</v>
      </c>
      <c r="O103" s="15">
        <f t="shared" si="20"/>
        <v>0.85390420477684448</v>
      </c>
      <c r="Q103">
        <v>178.78100000000001</v>
      </c>
      <c r="R103" s="14">
        <f>(Q103-E5)/E7</f>
        <v>-1.3182278696627132</v>
      </c>
      <c r="S103" s="16">
        <f t="shared" si="18"/>
        <v>9.3713689313857249E-2</v>
      </c>
      <c r="T103" s="13">
        <f t="shared" si="19"/>
        <v>0.90628631068614274</v>
      </c>
    </row>
    <row r="104" spans="13:20" x14ac:dyDescent="0.25">
      <c r="M104">
        <v>198.489</v>
      </c>
      <c r="N104" s="14">
        <f>(M104-E5)/E7</f>
        <v>1.0623856055790102</v>
      </c>
      <c r="O104" s="15">
        <f t="shared" si="20"/>
        <v>0.8559696671100947</v>
      </c>
      <c r="Q104">
        <v>177.14</v>
      </c>
      <c r="R104" s="14">
        <f>(Q104-E5)/E7</f>
        <v>-1.5164512669060517</v>
      </c>
      <c r="S104" s="16">
        <f t="shared" si="18"/>
        <v>6.4702642044332126E-2</v>
      </c>
      <c r="T104" s="13">
        <f t="shared" si="19"/>
        <v>0.93529735795566782</v>
      </c>
    </row>
    <row r="105" spans="13:20" x14ac:dyDescent="0.25">
      <c r="M105">
        <v>199.53399999999999</v>
      </c>
      <c r="N105" s="14">
        <f>(M105-E5)/E7</f>
        <v>1.1886156178393903</v>
      </c>
      <c r="O105" s="15">
        <f t="shared" si="20"/>
        <v>0.88270452037057257</v>
      </c>
      <c r="Q105">
        <v>176.583</v>
      </c>
      <c r="R105" s="14">
        <f>(Q105-E5)/E7</f>
        <v>-1.5837336753548852</v>
      </c>
      <c r="S105" s="16">
        <f t="shared" si="18"/>
        <v>5.6627169025460958E-2</v>
      </c>
      <c r="T105" s="13">
        <f t="shared" si="19"/>
        <v>0.94337283097453906</v>
      </c>
    </row>
    <row r="106" spans="13:20" x14ac:dyDescent="0.25">
      <c r="M106">
        <v>200.364</v>
      </c>
      <c r="N106" s="14">
        <f>(M106-E5)/E7</f>
        <v>1.2888748620270631</v>
      </c>
      <c r="O106" s="15">
        <f t="shared" si="20"/>
        <v>0.9012792026914398</v>
      </c>
      <c r="Q106">
        <v>175.524</v>
      </c>
      <c r="R106" s="14">
        <f>(Q106-E5)/E7</f>
        <v>-1.7116548073967452</v>
      </c>
      <c r="S106" s="16">
        <f t="shared" si="18"/>
        <v>4.3480150808368499E-2</v>
      </c>
      <c r="T106" s="13">
        <f t="shared" si="19"/>
        <v>0.95651984919163147</v>
      </c>
    </row>
    <row r="107" spans="13:20" x14ac:dyDescent="0.25">
      <c r="M107">
        <v>203.23099999999999</v>
      </c>
      <c r="N107" s="14">
        <f>(M107-E5)/E7</f>
        <v>1.6351920344198985</v>
      </c>
      <c r="O107" s="15">
        <f t="shared" si="20"/>
        <v>0.94899560126482607</v>
      </c>
      <c r="Q107">
        <v>174.54</v>
      </c>
      <c r="R107" s="14">
        <f>(Q107-E5)/E7</f>
        <v>-1.8305163691806847</v>
      </c>
      <c r="S107" s="16">
        <f t="shared" si="18"/>
        <v>3.3586380662888445E-2</v>
      </c>
      <c r="T107" s="13">
        <f t="shared" si="19"/>
        <v>0.96641361933711156</v>
      </c>
    </row>
    <row r="108" spans="13:20" x14ac:dyDescent="0.25">
      <c r="M108">
        <v>206.255</v>
      </c>
      <c r="N108" s="14">
        <f>(M108-E5)/E7</f>
        <v>2.0004739072193187</v>
      </c>
      <c r="O108" s="15">
        <f t="shared" si="20"/>
        <v>0.97727544263777633</v>
      </c>
      <c r="Q108">
        <v>173.61799999999999</v>
      </c>
      <c r="R108" s="14">
        <f>(Q108-E5)/E7</f>
        <v>-1.9418886862180735</v>
      </c>
      <c r="S108" s="16">
        <f t="shared" si="18"/>
        <v>2.6075288669664659E-2</v>
      </c>
      <c r="T108" s="13">
        <f>1-S108</f>
        <v>0.97392471133033531</v>
      </c>
    </row>
    <row r="109" spans="13:20" x14ac:dyDescent="0.25">
      <c r="M109">
        <v>206.708</v>
      </c>
      <c r="N109" s="14">
        <f>(M109-E5)/E7</f>
        <v>2.0551937115771688</v>
      </c>
      <c r="O109" s="15">
        <f>NORMSDIST(N109)</f>
        <v>0.9800698508601472</v>
      </c>
      <c r="Q109">
        <v>172.58199999999999</v>
      </c>
      <c r="R109" s="14">
        <f>(Q109-E5)/E7</f>
        <v>-2.0670315500475049</v>
      </c>
      <c r="S109" s="16">
        <f t="shared" si="18"/>
        <v>1.9365590575236378E-2</v>
      </c>
      <c r="T109" s="13">
        <f t="shared" si="19"/>
        <v>0.98063440942476365</v>
      </c>
    </row>
  </sheetData>
  <sortState xmlns:xlrd2="http://schemas.microsoft.com/office/spreadsheetml/2017/richdata2" ref="C32:C43">
    <sortCondition ref="C32"/>
  </sortState>
  <mergeCells count="10">
    <mergeCell ref="C8:D8"/>
    <mergeCell ref="C9:D9"/>
    <mergeCell ref="C10:D10"/>
    <mergeCell ref="C28:K28"/>
    <mergeCell ref="C3:D3"/>
    <mergeCell ref="H3:I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punto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 Mesa</dc:creator>
  <cp:lastModifiedBy>Oka Mesa</cp:lastModifiedBy>
  <dcterms:created xsi:type="dcterms:W3CDTF">2019-09-06T23:35:11Z</dcterms:created>
  <dcterms:modified xsi:type="dcterms:W3CDTF">2019-09-13T15:10:19Z</dcterms:modified>
</cp:coreProperties>
</file>