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 activeTab="4"/>
  </bookViews>
  <sheets>
    <sheet name="Hoja2" sheetId="2" r:id="rId1"/>
    <sheet name="Hoja3" sheetId="3" r:id="rId2"/>
    <sheet name="ejemplo" sheetId="1" r:id="rId3"/>
    <sheet name="problema1 pág 96" sheetId="4" r:id="rId4"/>
    <sheet name="Hoja1" sheetId="5" r:id="rId5"/>
    <sheet name="cálculo de los parametro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H9" i="6"/>
  <c r="F6" i="6"/>
  <c r="C57" i="6" l="1"/>
  <c r="D56" i="6"/>
  <c r="C56" i="6"/>
  <c r="F5" i="6"/>
  <c r="D54" i="6"/>
  <c r="D5" i="6"/>
  <c r="D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C55" i="6"/>
  <c r="F4" i="6"/>
  <c r="C5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4" i="6"/>
  <c r="C12" i="5"/>
  <c r="N5" i="5"/>
  <c r="N13" i="5"/>
  <c r="O12" i="5"/>
  <c r="P4" i="4"/>
  <c r="P5" i="4"/>
  <c r="C7" i="5"/>
  <c r="C8" i="5" s="1"/>
  <c r="C11" i="5" s="1"/>
  <c r="M4" i="5" s="1"/>
  <c r="C13" i="5"/>
  <c r="C10" i="5"/>
  <c r="C9" i="5"/>
  <c r="P4" i="5" l="1"/>
  <c r="Q4" i="5" s="1"/>
  <c r="R4" i="5" s="1"/>
  <c r="L5" i="5"/>
  <c r="M5" i="5" s="1"/>
  <c r="T16" i="4"/>
  <c r="T5" i="4"/>
  <c r="T6" i="4"/>
  <c r="T7" i="4"/>
  <c r="T8" i="4"/>
  <c r="T9" i="4"/>
  <c r="T10" i="4"/>
  <c r="T11" i="4"/>
  <c r="T12" i="4"/>
  <c r="T13" i="4"/>
  <c r="T14" i="4"/>
  <c r="T15" i="4"/>
  <c r="T4" i="4"/>
  <c r="S16" i="4"/>
  <c r="S5" i="4"/>
  <c r="S6" i="4"/>
  <c r="S7" i="4"/>
  <c r="S8" i="4"/>
  <c r="S9" i="4"/>
  <c r="S10" i="4"/>
  <c r="S11" i="4"/>
  <c r="S12" i="4"/>
  <c r="S13" i="4"/>
  <c r="S14" i="4"/>
  <c r="S15" i="4"/>
  <c r="S4" i="4"/>
  <c r="R16" i="4"/>
  <c r="R15" i="4"/>
  <c r="Q15" i="4"/>
  <c r="R7" i="4"/>
  <c r="R6" i="4"/>
  <c r="R5" i="4"/>
  <c r="R8" i="4"/>
  <c r="R9" i="4"/>
  <c r="R10" i="4"/>
  <c r="R11" i="4"/>
  <c r="R12" i="4"/>
  <c r="R13" i="4"/>
  <c r="R14" i="4"/>
  <c r="R4" i="4"/>
  <c r="Q6" i="4"/>
  <c r="Q7" i="4"/>
  <c r="Q8" i="4"/>
  <c r="Q9" i="4"/>
  <c r="Q10" i="4"/>
  <c r="Q11" i="4"/>
  <c r="Q12" i="4"/>
  <c r="Q13" i="4"/>
  <c r="Q14" i="4"/>
  <c r="Q5" i="4"/>
  <c r="Q4" i="4"/>
  <c r="C19" i="4"/>
  <c r="M5" i="4"/>
  <c r="O16" i="4"/>
  <c r="P15" i="4"/>
  <c r="P14" i="4"/>
  <c r="O14" i="4" s="1"/>
  <c r="P13" i="4"/>
  <c r="O13" i="4" s="1"/>
  <c r="P12" i="4"/>
  <c r="P11" i="4"/>
  <c r="P10" i="4"/>
  <c r="P9" i="4"/>
  <c r="O10" i="4" s="1"/>
  <c r="P8" i="4"/>
  <c r="O8" i="4" s="1"/>
  <c r="P7" i="4"/>
  <c r="P6" i="4"/>
  <c r="O7" i="4" s="1"/>
  <c r="M15" i="4"/>
  <c r="O6" i="4"/>
  <c r="O12" i="4"/>
  <c r="O5" i="4"/>
  <c r="O4" i="4"/>
  <c r="N6" i="4"/>
  <c r="M6" i="4"/>
  <c r="N5" i="4"/>
  <c r="C18" i="4"/>
  <c r="C17" i="4"/>
  <c r="C16" i="4"/>
  <c r="C15" i="4"/>
  <c r="C12" i="4"/>
  <c r="C14" i="4"/>
  <c r="C13" i="4"/>
  <c r="Q13" i="5" l="1"/>
  <c r="L6" i="5"/>
  <c r="M6" i="5" s="1"/>
  <c r="P5" i="5"/>
  <c r="Q5" i="5" s="1"/>
  <c r="R5" i="5" s="1"/>
  <c r="R13" i="5"/>
  <c r="O11" i="4"/>
  <c r="O9" i="4"/>
  <c r="M7" i="4"/>
  <c r="N7" i="4" s="1"/>
  <c r="M8" i="4"/>
  <c r="N8" i="4" s="1"/>
  <c r="P6" i="5" l="1"/>
  <c r="L7" i="5"/>
  <c r="M7" i="5" s="1"/>
  <c r="Q6" i="5"/>
  <c r="R6" i="5" s="1"/>
  <c r="M9" i="4"/>
  <c r="N9" i="4" s="1"/>
  <c r="G24" i="1"/>
  <c r="G23" i="1"/>
  <c r="F23" i="1"/>
  <c r="H16" i="1"/>
  <c r="G16" i="1"/>
  <c r="L8" i="5" l="1"/>
  <c r="M8" i="5" s="1"/>
  <c r="P7" i="5"/>
  <c r="Q7" i="5" s="1"/>
  <c r="R7" i="5" s="1"/>
  <c r="M10" i="4"/>
  <c r="N10" i="4" s="1"/>
  <c r="F16" i="1"/>
  <c r="F18" i="1"/>
  <c r="F17" i="1"/>
  <c r="I34" i="1"/>
  <c r="L9" i="5" l="1"/>
  <c r="M9" i="5" s="1"/>
  <c r="L10" i="5"/>
  <c r="M10" i="5" s="1"/>
  <c r="P8" i="5"/>
  <c r="Q8" i="5" s="1"/>
  <c r="R8" i="5" s="1"/>
  <c r="M11" i="4"/>
  <c r="N11" i="4" s="1"/>
  <c r="H18" i="1"/>
  <c r="H19" i="1"/>
  <c r="H20" i="1"/>
  <c r="H21" i="1"/>
  <c r="H22" i="1"/>
  <c r="H17" i="1"/>
  <c r="G18" i="1"/>
  <c r="G19" i="1"/>
  <c r="G20" i="1"/>
  <c r="G21" i="1"/>
  <c r="G22" i="1"/>
  <c r="H23" i="1"/>
  <c r="H24" i="1" s="1"/>
  <c r="G17" i="1"/>
  <c r="F24" i="1"/>
  <c r="F22" i="1"/>
  <c r="F21" i="1"/>
  <c r="F20" i="1"/>
  <c r="F19" i="1"/>
  <c r="L34" i="1"/>
  <c r="K34" i="1"/>
  <c r="J34" i="1"/>
  <c r="F11" i="2"/>
  <c r="D22" i="1"/>
  <c r="D17" i="1"/>
  <c r="E22" i="1"/>
  <c r="E17" i="1"/>
  <c r="E18" i="1"/>
  <c r="D19" i="1" s="1"/>
  <c r="E19" i="1"/>
  <c r="E20" i="1"/>
  <c r="D20" i="1" s="1"/>
  <c r="E21" i="1"/>
  <c r="D21" i="1" s="1"/>
  <c r="B10" i="2"/>
  <c r="B12" i="1"/>
  <c r="O9" i="5" l="1"/>
  <c r="O7" i="5"/>
  <c r="N7" i="5" s="1"/>
  <c r="O5" i="5"/>
  <c r="O6" i="5"/>
  <c r="N6" i="5" s="1"/>
  <c r="O8" i="5"/>
  <c r="L11" i="5"/>
  <c r="M11" i="5" s="1"/>
  <c r="P9" i="5"/>
  <c r="Q9" i="5" s="1"/>
  <c r="R9" i="5" s="1"/>
  <c r="M12" i="4"/>
  <c r="D18" i="1"/>
  <c r="D24" i="1" s="1"/>
  <c r="C6" i="1"/>
  <c r="B11" i="1"/>
  <c r="B10" i="1"/>
  <c r="B9" i="1"/>
  <c r="B8" i="1"/>
  <c r="B7" i="1"/>
  <c r="N8" i="5" l="1"/>
  <c r="N9" i="5"/>
  <c r="O11" i="5"/>
  <c r="O4" i="5"/>
  <c r="N4" i="5" s="1"/>
  <c r="O10" i="5"/>
  <c r="N10" i="5" s="1"/>
  <c r="L12" i="5"/>
  <c r="P10" i="5"/>
  <c r="Q10" i="5" s="1"/>
  <c r="R10" i="5" s="1"/>
  <c r="N12" i="4"/>
  <c r="N11" i="5" l="1"/>
  <c r="P11" i="5"/>
  <c r="Q11" i="5" s="1"/>
  <c r="R11" i="5" s="1"/>
  <c r="M13" i="4"/>
  <c r="P12" i="5" l="1"/>
  <c r="Q12" i="5" s="1"/>
  <c r="R12" i="5" s="1"/>
  <c r="N13" i="4"/>
  <c r="M14" i="4" s="1"/>
  <c r="N14" i="4" s="1"/>
  <c r="S8" i="5" l="1"/>
  <c r="S4" i="5"/>
  <c r="S13" i="5" s="1"/>
  <c r="S6" i="5" l="1"/>
  <c r="S10" i="5"/>
  <c r="S12" i="5"/>
  <c r="S7" i="5"/>
  <c r="S5" i="5"/>
  <c r="S9" i="5"/>
  <c r="S11" i="5"/>
</calcChain>
</file>

<file path=xl/sharedStrings.xml><?xml version="1.0" encoding="utf-8"?>
<sst xmlns="http://schemas.openxmlformats.org/spreadsheetml/2006/main" count="101" uniqueCount="67">
  <si>
    <t>Varianza muestral</t>
  </si>
  <si>
    <t xml:space="preserve">Media muestral </t>
  </si>
  <si>
    <t>No. de intervalos</t>
  </si>
  <si>
    <t>dato mayor</t>
  </si>
  <si>
    <t>dato menor</t>
  </si>
  <si>
    <t>n=numero de datos en la muestra</t>
  </si>
  <si>
    <t>amplitud del intervalo</t>
  </si>
  <si>
    <t>de dos en dos</t>
  </si>
  <si>
    <t xml:space="preserve">limite inferior </t>
  </si>
  <si>
    <t>limite superior</t>
  </si>
  <si>
    <t>intervalo</t>
  </si>
  <si>
    <t>infinito</t>
  </si>
  <si>
    <t>Clase</t>
  </si>
  <si>
    <t>y mayor...</t>
  </si>
  <si>
    <t>Frecuencia</t>
  </si>
  <si>
    <t>frecuencia</t>
  </si>
  <si>
    <t>Observada</t>
  </si>
  <si>
    <t xml:space="preserve">frecuencia </t>
  </si>
  <si>
    <t>acumulada</t>
  </si>
  <si>
    <t>intervalo en el histograma</t>
  </si>
  <si>
    <t>Distribución de Poisson</t>
  </si>
  <si>
    <t>parámetro de La distribución de Poisson</t>
  </si>
  <si>
    <t>H_0:Poisson (λ=15)</t>
  </si>
  <si>
    <t>automóviles/hora</t>
  </si>
  <si>
    <t>h_1: otra distribución</t>
  </si>
  <si>
    <t>se calcula la probabilidad de cada intervalo a partir de la función de probabilidad de poisson</t>
  </si>
  <si>
    <t>p(x)</t>
  </si>
  <si>
    <t>para el intervalo 7-9</t>
  </si>
  <si>
    <t>p(x=7,8,9)</t>
  </si>
  <si>
    <t>se calcula la frecuencia esperada en cada intervalo, multiplicando la probabilidad p(x) por el total de datos de la muestra</t>
  </si>
  <si>
    <t>valor critico se mira en la tabla y se compara =</t>
  </si>
  <si>
    <t>interpretación: no podemos rechazar la hipótesis de que la variable aleatoria se comporta de acuerdo con una distribución de Poisson, con una media de 15 automóviles/hora</t>
  </si>
  <si>
    <t xml:space="preserve">Intervalo </t>
  </si>
  <si>
    <t>Li</t>
  </si>
  <si>
    <t>Ls</t>
  </si>
  <si>
    <t xml:space="preserve">error </t>
  </si>
  <si>
    <t>1. Utilice la prueba Chi-cuadrada para determinar, con un nivel de confianza de 90%, qué tipo de distribución siguen los datos.</t>
  </si>
  <si>
    <t>numero de datos n=</t>
  </si>
  <si>
    <t>intervalos</t>
  </si>
  <si>
    <t>amplitud intervalo</t>
  </si>
  <si>
    <t xml:space="preserve">media muestral </t>
  </si>
  <si>
    <t>varianza muestral</t>
  </si>
  <si>
    <t xml:space="preserve">total </t>
  </si>
  <si>
    <t xml:space="preserve">exponencial </t>
  </si>
  <si>
    <t>media distribución exponencial</t>
  </si>
  <si>
    <t>función de densidad</t>
  </si>
  <si>
    <t>función acumulada</t>
  </si>
  <si>
    <t>Ei=n*p(x)</t>
  </si>
  <si>
    <t>Chi-cuadrado de la tabla</t>
  </si>
  <si>
    <t>interpretación: cómo 10,735 es menor que 14,68, no podemos rechazar la hipótesis de que la variable aleatoria se comporta de acuerdo con una distribución Exponencial, con una media de 0,1903</t>
  </si>
  <si>
    <t xml:space="preserve">
A continuación se muestra un estudio del comportamiento del tiempo entre roturas de cierto filamento, medido en minutos/rotura. Determinar la distribución de probabilidad con un nivel de significancia de α de 5%.</t>
  </si>
  <si>
    <t>número de elementos de falla</t>
  </si>
  <si>
    <t>i</t>
  </si>
  <si>
    <t>ti</t>
  </si>
  <si>
    <t>ln(ti)</t>
  </si>
  <si>
    <t>tiempos de falla
roturas en cierto filamento</t>
  </si>
  <si>
    <t>logaritmo natural del tiempo de falla de cada uno de los elementos</t>
  </si>
  <si>
    <t>media=ln(ti)/n</t>
  </si>
  <si>
    <r>
      <t>(ln(ti)-x)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</si>
  <si>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=(1/(i-1))*((ln(ti)-x))^2)</t>
    </r>
  </si>
  <si>
    <t>(1/(i-1))</t>
  </si>
  <si>
    <t>s</t>
  </si>
  <si>
    <t>β</t>
  </si>
  <si>
    <t>α</t>
  </si>
  <si>
    <t>ϒ</t>
  </si>
  <si>
    <t>calculo del exponente de la base</t>
  </si>
  <si>
    <t xml:space="preserve">El histograma de los n=50 datos con m=9 intervalos, la media muestral de 4.7336 y la varianza muestral de 12.1991 permiten estimar un parámetro de forma de 1.43 y un parámetro de escala de 5.13, y establecer la hipótesis: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</si>
</sst>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entury Schoolbook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mbria Math"/>
      <family val="1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 Narrow"/>
      <family val="2"/>
    </font>
    <font>
      <sz val="12"/>
      <color rgb="FF000000"/>
      <name val="Arial Narrow"/>
      <family val="2"/>
    </font>
    <font>
      <sz val="10"/>
      <color theme="1"/>
      <name val="Calibri"/>
      <family val="2"/>
      <scheme val="minor"/>
    </font>
    <font>
      <b/>
      <sz val="12"/>
      <color rgb="FFFF0000"/>
      <name val="Arial Narrow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EFF8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thick">
        <color rgb="FF7598D9"/>
      </bottom>
      <diagonal/>
    </border>
    <border>
      <left style="medium">
        <color rgb="FF7598D9"/>
      </left>
      <right style="medium">
        <color rgb="FF7598D9"/>
      </right>
      <top style="thick">
        <color rgb="FF7598D9"/>
      </top>
      <bottom style="medium">
        <color rgb="FF7598D9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medium">
        <color rgb="FF7598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7598D9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2" fillId="0" borderId="5" xfId="0" applyFont="1" applyBorder="1" applyAlignment="1">
      <alignment horizontal="center" vertical="center" wrapText="1" readingOrder="1"/>
    </xf>
    <xf numFmtId="0" fontId="0" fillId="0" borderId="4" xfId="0" applyBorder="1"/>
    <xf numFmtId="2" fontId="0" fillId="0" borderId="4" xfId="0" applyNumberFormat="1" applyBorder="1"/>
    <xf numFmtId="165" fontId="0" fillId="0" borderId="4" xfId="0" applyNumberFormat="1" applyBorder="1"/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4" xfId="0" applyFill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justify" vertical="center" readingOrder="1"/>
    </xf>
    <xf numFmtId="0" fontId="1" fillId="3" borderId="0" xfId="0" applyFont="1" applyFill="1"/>
    <xf numFmtId="0" fontId="0" fillId="0" borderId="4" xfId="0" applyBorder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4" fillId="3" borderId="0" xfId="0" applyFont="1" applyFill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0" xfId="0" applyFill="1" applyBorder="1"/>
    <xf numFmtId="167" fontId="4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/>
    </xf>
    <xf numFmtId="165" fontId="4" fillId="0" borderId="0" xfId="0" applyNumberFormat="1" applyFont="1"/>
    <xf numFmtId="0" fontId="9" fillId="0" borderId="1" xfId="0" applyFont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2" fontId="0" fillId="0" borderId="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7" fillId="0" borderId="32" xfId="0" applyFont="1" applyFill="1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2" fontId="9" fillId="0" borderId="33" xfId="0" applyNumberFormat="1" applyFont="1" applyFill="1" applyBorder="1" applyAlignment="1">
      <alignment horizontal="center" vertical="center" wrapText="1" readingOrder="1"/>
    </xf>
    <xf numFmtId="2" fontId="9" fillId="0" borderId="8" xfId="0" applyNumberFormat="1" applyFont="1" applyFill="1" applyBorder="1" applyAlignment="1">
      <alignment horizontal="center" vertical="center" wrapText="1" readingOrder="1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 wrapText="1"/>
    </xf>
    <xf numFmtId="0" fontId="10" fillId="0" borderId="0" xfId="0" applyFont="1" applyBorder="1" applyAlignment="1">
      <alignment horizontal="center"/>
    </xf>
    <xf numFmtId="164" fontId="9" fillId="0" borderId="32" xfId="0" applyNumberFormat="1" applyFont="1" applyFill="1" applyBorder="1" applyAlignment="1">
      <alignment horizontal="center" vertical="center" wrapText="1" readingOrder="1"/>
    </xf>
    <xf numFmtId="164" fontId="11" fillId="0" borderId="34" xfId="0" applyNumberFormat="1" applyFont="1" applyFill="1" applyBorder="1" applyAlignment="1">
      <alignment horizontal="center" vertical="center" wrapText="1" readingOrder="1"/>
    </xf>
    <xf numFmtId="164" fontId="9" fillId="0" borderId="34" xfId="0" applyNumberFormat="1" applyFont="1" applyFill="1" applyBorder="1" applyAlignment="1">
      <alignment horizontal="center" vertical="center" wrapText="1" readingOrder="1"/>
    </xf>
    <xf numFmtId="165" fontId="9" fillId="0" borderId="0" xfId="0" applyNumberFormat="1" applyFont="1" applyFill="1" applyBorder="1" applyAlignment="1">
      <alignment horizontal="center" vertical="center" wrapText="1" readingOrder="1"/>
    </xf>
    <xf numFmtId="165" fontId="9" fillId="0" borderId="32" xfId="0" applyNumberFormat="1" applyFont="1" applyFill="1" applyBorder="1" applyAlignment="1">
      <alignment horizontal="center" vertical="center" wrapText="1" readingOrder="1"/>
    </xf>
    <xf numFmtId="165" fontId="11" fillId="0" borderId="0" xfId="0" applyNumberFormat="1" applyFont="1" applyFill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8" fillId="0" borderId="29" xfId="0" applyFont="1" applyBorder="1" applyAlignment="1">
      <alignment horizontal="left" vertical="center" wrapText="1" readingOrder="1"/>
    </xf>
    <xf numFmtId="0" fontId="0" fillId="0" borderId="0" xfId="0" applyFill="1" applyAlignment="1">
      <alignment horizontal="center" wrapText="1"/>
    </xf>
    <xf numFmtId="0" fontId="0" fillId="0" borderId="30" xfId="0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30" xfId="0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7967486696704"/>
          <c:y val="0.17719820298536301"/>
          <c:w val="0.69484307148992119"/>
          <c:h val="0.58625806033505068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Hoja2!$A$2:$A$9</c:f>
              <c:strCache>
                <c:ptCount val="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y mayor...</c:v>
                </c:pt>
              </c:strCache>
            </c:strRef>
          </c:cat>
          <c:val>
            <c:numRef>
              <c:f>Hoja2!$B$2:$B$9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25616"/>
        <c:axId val="276086752"/>
      </c:barChart>
      <c:catAx>
        <c:axId val="2787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086752"/>
        <c:crosses val="autoZero"/>
        <c:auto val="1"/>
        <c:lblAlgn val="ctr"/>
        <c:lblOffset val="100"/>
        <c:noMultiLvlLbl val="0"/>
      </c:catAx>
      <c:valAx>
        <c:axId val="27608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72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 frecuencias</a:t>
            </a:r>
            <a:r>
              <a:rPr lang="es-CO" baseline="0"/>
              <a:t> de la llegada de automóviles a la gasolinera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ejemplo!$B$15:$C$23</c:f>
              <c:multiLvlStrCache>
                <c:ptCount val="9"/>
                <c:lvl>
                  <c:pt idx="0">
                    <c:v>limite superior</c:v>
                  </c:pt>
                  <c:pt idx="1">
                    <c:v>6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21</c:v>
                  </c:pt>
                  <c:pt idx="7">
                    <c:v>24</c:v>
                  </c:pt>
                  <c:pt idx="8">
                    <c:v>infinito</c:v>
                  </c:pt>
                </c:lvl>
                <c:lvl>
                  <c:pt idx="0">
                    <c:v>limite inferior </c:v>
                  </c:pt>
                  <c:pt idx="1">
                    <c:v>0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ejemplo!$D$15:$D$23</c:f>
              <c:numCache>
                <c:formatCode>General</c:formatCode>
                <c:ptCount val="9"/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87536"/>
        <c:axId val="276087928"/>
      </c:barChart>
      <c:catAx>
        <c:axId val="2760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087928"/>
        <c:crosses val="autoZero"/>
        <c:auto val="1"/>
        <c:lblAlgn val="ctr"/>
        <c:lblOffset val="100"/>
        <c:noMultiLvlLbl val="0"/>
      </c:catAx>
      <c:valAx>
        <c:axId val="2760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0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5555555555555552E-2"/>
          <c:w val="0.70988670166229217"/>
          <c:h val="0.7435032079323418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'problema1 pág 96'!$O$3:$O$15</c:f>
              <c:numCache>
                <c:formatCode>General</c:formatCode>
                <c:ptCount val="13"/>
                <c:pt idx="1">
                  <c:v>23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0458304"/>
        <c:axId val="280458696"/>
      </c:barChart>
      <c:catAx>
        <c:axId val="2804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58696"/>
        <c:crosses val="autoZero"/>
        <c:auto val="1"/>
        <c:lblAlgn val="ctr"/>
        <c:lblOffset val="100"/>
        <c:noMultiLvlLbl val="0"/>
      </c:catAx>
      <c:valAx>
        <c:axId val="280458696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804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frecuencias</a:t>
            </a:r>
            <a:r>
              <a:rPr lang="en-US" baseline="0"/>
              <a:t> del tiempo entre roturas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Hoja1!$N$2</c:f>
              <c:strCache>
                <c:ptCount val="1"/>
                <c:pt idx="0">
                  <c:v>Observada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Hoja1!$N$4:$N$12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460264"/>
        <c:axId val="280460656"/>
      </c:barChart>
      <c:catAx>
        <c:axId val="28046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Minutis/roturas</a:t>
                </a:r>
              </a:p>
            </c:rich>
          </c:tx>
          <c:layout>
            <c:manualLayout>
              <c:xMode val="edge"/>
              <c:yMode val="edge"/>
              <c:x val="0.40802487067757309"/>
              <c:y val="0.82433617008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60656"/>
        <c:crosses val="autoZero"/>
        <c:auto val="0"/>
        <c:lblAlgn val="ctr"/>
        <c:lblOffset val="100"/>
        <c:noMultiLvlLbl val="0"/>
      </c:catAx>
      <c:valAx>
        <c:axId val="2804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6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71472619320633"/>
          <c:y val="0.33480140216812515"/>
          <c:w val="0.25528527380679356"/>
          <c:h val="6.607974746420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142875</xdr:rowOff>
    </xdr:from>
    <xdr:to>
      <xdr:col>16</xdr:col>
      <xdr:colOff>276224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484188</xdr:colOff>
      <xdr:row>9</xdr:row>
      <xdr:rowOff>39687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253206</xdr:colOff>
      <xdr:row>0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372268</xdr:colOff>
      <xdr:row>12</xdr:row>
      <xdr:rowOff>7144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995362</xdr:colOff>
      <xdr:row>6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34923</xdr:colOff>
      <xdr:row>7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54768</xdr:colOff>
      <xdr:row>22</xdr:row>
      <xdr:rowOff>7144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253206</xdr:colOff>
      <xdr:row>13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107154</xdr:colOff>
      <xdr:row>6</xdr:row>
      <xdr:rowOff>45245</xdr:rowOff>
    </xdr:from>
    <xdr:to>
      <xdr:col>15</xdr:col>
      <xdr:colOff>107154</xdr:colOff>
      <xdr:row>21</xdr:row>
      <xdr:rowOff>105570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174625</xdr:colOff>
      <xdr:row>28</xdr:row>
      <xdr:rowOff>43635</xdr:rowOff>
    </xdr:from>
    <xdr:to>
      <xdr:col>2</xdr:col>
      <xdr:colOff>539750</xdr:colOff>
      <xdr:row>38</xdr:row>
      <xdr:rowOff>70864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625" y="5393510"/>
          <a:ext cx="2341563" cy="1932229"/>
        </a:xfrm>
        <a:prstGeom prst="rect">
          <a:avLst/>
        </a:prstGeom>
      </xdr:spPr>
    </xdr:pic>
    <xdr:clientData/>
  </xdr:twoCellAnchor>
  <xdr:oneCellAnchor>
    <xdr:from>
      <xdr:col>4</xdr:col>
      <xdr:colOff>753269</xdr:colOff>
      <xdr:row>12</xdr:row>
      <xdr:rowOff>118269</xdr:rowOff>
    </xdr:from>
    <xdr:ext cx="905669" cy="279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s-CO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CO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−15</m:t>
                            </m:r>
                          </m:sup>
                        </m:sSup>
                      </m:num>
                      <m:den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𝑝(𝑥)=</a:t>
              </a:r>
              <a:r>
                <a:rPr lang="es-CO" sz="900" i="0">
                  <a:latin typeface="Cambria Math" panose="02040503050406030204" pitchFamily="18" charset="0"/>
                </a:rPr>
                <a:t>(〖</a:t>
              </a:r>
              <a:r>
                <a:rPr lang="es-CO" sz="900" b="0" i="0">
                  <a:latin typeface="Cambria Math" panose="02040503050406030204" pitchFamily="18" charset="0"/>
                </a:rPr>
                <a:t>15〗^𝑥∗𝑒^(−15))/𝑥!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8</xdr:col>
      <xdr:colOff>31750</xdr:colOff>
      <xdr:row>29</xdr:row>
      <xdr:rowOff>7937</xdr:rowOff>
    </xdr:from>
    <xdr:ext cx="2722562" cy="706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=7</m:t>
                      </m:r>
                    </m:sub>
                    <m: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p>
                    <m:e>
                      <m:sSub>
                        <m:sSub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7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8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9</m:t>
                      </m:r>
                    </m:e>
                  </m:d>
                  <m:r>
                    <a:rPr lang="es-CO" sz="14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9!</m:t>
                      </m:r>
                    </m:den>
                  </m:f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4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∑_(𝑥=7)^9▒𝑝_𝑖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400" b="0" i="0">
                  <a:latin typeface="Cambria Math" panose="02040503050406030204" pitchFamily="18" charset="0"/>
                </a:rPr>
                <a:t>𝑝(7)+𝑝(8)+𝑝(9)=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277018</xdr:colOff>
      <xdr:row>36</xdr:row>
      <xdr:rowOff>62706</xdr:rowOff>
    </xdr:from>
    <xdr:ext cx="8326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𝑖=𝑛∗𝑝(𝑥)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309563</xdr:colOff>
      <xdr:row>37</xdr:row>
      <xdr:rowOff>111125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41275</xdr:colOff>
      <xdr:row>14</xdr:row>
      <xdr:rowOff>1587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94456</xdr:colOff>
      <xdr:row>12</xdr:row>
      <xdr:rowOff>46832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46832</xdr:colOff>
      <xdr:row>25</xdr:row>
      <xdr:rowOff>54769</xdr:rowOff>
    </xdr:from>
    <xdr:ext cx="2310697" cy="2046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0,05,7−1−1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0,05,5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=11,07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=11,07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316706</xdr:colOff>
      <xdr:row>14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3</xdr:col>
      <xdr:colOff>7937</xdr:colOff>
      <xdr:row>11</xdr:row>
      <xdr:rowOff>21430</xdr:rowOff>
    </xdr:from>
    <xdr:to>
      <xdr:col>10</xdr:col>
      <xdr:colOff>523874</xdr:colOff>
      <xdr:row>25</xdr:row>
      <xdr:rowOff>89693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550862</xdr:colOff>
      <xdr:row>19</xdr:row>
      <xdr:rowOff>173831</xdr:rowOff>
    </xdr:from>
    <xdr:ext cx="2685800" cy="72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𝐸𝑥𝑝𝑜𝑛𝑒𝑛𝑐𝑖𝑎𝑙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den>
                        </m:f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d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autom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viles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hora</m:t>
                    </m:r>
                  </m:oMath>
                </m:oMathPara>
              </a14:m>
              <a:endParaRPr lang="es-CO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otra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distribuci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𝐻_0: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𝐸𝑥𝑝𝑜𝑛𝑒𝑛𝑐𝑖𝑎𝑙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𝜆=)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automóviles/hora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pPr rtl="0" eaLnBrk="1" latinLnBrk="0" hangingPunct="1"/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otra distribución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3174</xdr:colOff>
      <xdr:row>25</xdr:row>
      <xdr:rowOff>102394</xdr:rowOff>
    </xdr:from>
    <xdr:ext cx="1904752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𝜆𝑒^(−𝜆𝑥)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36511</xdr:colOff>
      <xdr:row>29</xdr:row>
      <xdr:rowOff>103982</xdr:rowOff>
    </xdr:from>
    <xdr:ext cx="20869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1−𝑒^𝜆𝑥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15875</xdr:colOff>
      <xdr:row>18</xdr:row>
      <xdr:rowOff>119063</xdr:rowOff>
    </xdr:from>
    <xdr:ext cx="2345194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0,1,11−1−1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0,1,9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=14,684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0,1,11−1−1)^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0,1,9^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=14,684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269081</xdr:colOff>
      <xdr:row>11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041356" y="29011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041356" y="29011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142874</xdr:colOff>
      <xdr:row>13</xdr:row>
      <xdr:rowOff>119061</xdr:rowOff>
    </xdr:from>
    <xdr:to>
      <xdr:col>9</xdr:col>
      <xdr:colOff>352424</xdr:colOff>
      <xdr:row>30</xdr:row>
      <xdr:rowOff>123824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3" sqref="E3"/>
    </sheetView>
  </sheetViews>
  <sheetFormatPr baseColWidth="10" defaultRowHeight="15" x14ac:dyDescent="0.25"/>
  <cols>
    <col min="4" max="4" width="14.42578125" customWidth="1"/>
    <col min="5" max="5" width="13.85546875" customWidth="1"/>
  </cols>
  <sheetData>
    <row r="1" spans="1:6" ht="15.75" thickBot="1" x14ac:dyDescent="0.3">
      <c r="A1" s="17" t="s">
        <v>12</v>
      </c>
      <c r="B1" s="17" t="s">
        <v>14</v>
      </c>
      <c r="D1" s="84" t="s">
        <v>19</v>
      </c>
      <c r="E1" s="85"/>
      <c r="F1" s="23" t="s">
        <v>16</v>
      </c>
    </row>
    <row r="2" spans="1:6" x14ac:dyDescent="0.25">
      <c r="A2" s="14">
        <v>7</v>
      </c>
      <c r="B2" s="15">
        <v>1</v>
      </c>
      <c r="D2" s="7" t="s">
        <v>8</v>
      </c>
      <c r="E2" s="7" t="s">
        <v>9</v>
      </c>
      <c r="F2" s="24"/>
    </row>
    <row r="3" spans="1:6" x14ac:dyDescent="0.25">
      <c r="A3" s="14">
        <v>10</v>
      </c>
      <c r="B3" s="15">
        <v>5</v>
      </c>
      <c r="D3" s="12">
        <v>0</v>
      </c>
      <c r="E3" s="12">
        <v>7</v>
      </c>
      <c r="F3" s="25">
        <v>1</v>
      </c>
    </row>
    <row r="4" spans="1:6" x14ac:dyDescent="0.25">
      <c r="A4" s="14">
        <v>13</v>
      </c>
      <c r="B4" s="15">
        <v>11</v>
      </c>
      <c r="D4" s="12">
        <v>8</v>
      </c>
      <c r="E4" s="12">
        <v>10</v>
      </c>
      <c r="F4" s="25">
        <v>5</v>
      </c>
    </row>
    <row r="5" spans="1:6" x14ac:dyDescent="0.25">
      <c r="A5" s="14">
        <v>16</v>
      </c>
      <c r="B5" s="15">
        <v>17</v>
      </c>
      <c r="D5" s="12">
        <v>11</v>
      </c>
      <c r="E5" s="12">
        <v>13</v>
      </c>
      <c r="F5" s="25">
        <v>11</v>
      </c>
    </row>
    <row r="6" spans="1:6" x14ac:dyDescent="0.25">
      <c r="A6" s="14">
        <v>19</v>
      </c>
      <c r="B6" s="15">
        <v>10</v>
      </c>
      <c r="D6" s="12">
        <v>14</v>
      </c>
      <c r="E6" s="12">
        <v>16</v>
      </c>
      <c r="F6" s="25">
        <v>17</v>
      </c>
    </row>
    <row r="7" spans="1:6" x14ac:dyDescent="0.25">
      <c r="A7" s="14">
        <v>22</v>
      </c>
      <c r="B7" s="15">
        <v>4</v>
      </c>
      <c r="D7" s="12">
        <v>17</v>
      </c>
      <c r="E7" s="12">
        <v>19</v>
      </c>
      <c r="F7" s="25">
        <v>10</v>
      </c>
    </row>
    <row r="8" spans="1:6" x14ac:dyDescent="0.25">
      <c r="A8" s="14">
        <v>25</v>
      </c>
      <c r="B8" s="15">
        <v>2</v>
      </c>
      <c r="D8" s="12">
        <v>20</v>
      </c>
      <c r="E8" s="12">
        <v>22</v>
      </c>
      <c r="F8" s="25">
        <v>4</v>
      </c>
    </row>
    <row r="9" spans="1:6" ht="15.75" thickBot="1" x14ac:dyDescent="0.3">
      <c r="A9" s="16" t="s">
        <v>13</v>
      </c>
      <c r="B9" s="16">
        <v>0</v>
      </c>
      <c r="D9" s="12">
        <v>23</v>
      </c>
      <c r="E9" s="12">
        <v>25</v>
      </c>
      <c r="F9" s="25">
        <v>2</v>
      </c>
    </row>
    <row r="10" spans="1:6" x14ac:dyDescent="0.25">
      <c r="B10">
        <f>SUM(B2:B9)</f>
        <v>50</v>
      </c>
      <c r="D10" s="12">
        <v>26</v>
      </c>
      <c r="E10" s="12"/>
      <c r="F10" s="25">
        <v>0</v>
      </c>
    </row>
    <row r="11" spans="1:6" x14ac:dyDescent="0.25">
      <c r="D11" s="12"/>
      <c r="E11" s="12"/>
      <c r="F11" s="12">
        <f>SUM(F3:F10)</f>
        <v>50</v>
      </c>
    </row>
    <row r="12" spans="1:6" ht="15.75" thickBot="1" x14ac:dyDescent="0.3"/>
    <row r="13" spans="1:6" x14ac:dyDescent="0.25">
      <c r="C13" s="19" t="s">
        <v>15</v>
      </c>
    </row>
  </sheetData>
  <sortState ref="A2:A8">
    <sortCondition ref="A2"/>
  </sortState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1" sqref="C11"/>
    </sheetView>
  </sheetViews>
  <sheetFormatPr baseColWidth="10" defaultRowHeight="15" x14ac:dyDescent="0.25"/>
  <sheetData>
    <row r="1" spans="1:2" x14ac:dyDescent="0.25">
      <c r="A1" s="86" t="s">
        <v>32</v>
      </c>
      <c r="B1" s="86"/>
    </row>
    <row r="2" spans="1:2" x14ac:dyDescent="0.25">
      <c r="A2" s="12" t="s">
        <v>33</v>
      </c>
      <c r="B2" s="12" t="s">
        <v>34</v>
      </c>
    </row>
    <row r="3" spans="1:2" x14ac:dyDescent="0.25">
      <c r="A3" s="13">
        <v>0</v>
      </c>
      <c r="B3" s="25">
        <v>7</v>
      </c>
    </row>
    <row r="4" spans="1:2" x14ac:dyDescent="0.25">
      <c r="A4" s="13">
        <v>8</v>
      </c>
      <c r="B4" s="25">
        <v>9</v>
      </c>
    </row>
    <row r="5" spans="1:2" x14ac:dyDescent="0.25">
      <c r="A5" s="13">
        <v>10</v>
      </c>
      <c r="B5" s="25">
        <v>11</v>
      </c>
    </row>
    <row r="6" spans="1:2" x14ac:dyDescent="0.25">
      <c r="A6" s="13">
        <v>12</v>
      </c>
      <c r="B6" s="25">
        <v>13</v>
      </c>
    </row>
    <row r="7" spans="1:2" x14ac:dyDescent="0.25">
      <c r="A7" s="13">
        <v>14</v>
      </c>
      <c r="B7" s="25">
        <v>15</v>
      </c>
    </row>
    <row r="8" spans="1:2" x14ac:dyDescent="0.25">
      <c r="A8" s="13">
        <v>16</v>
      </c>
      <c r="B8" s="25">
        <v>17</v>
      </c>
    </row>
    <row r="9" spans="1:2" x14ac:dyDescent="0.25">
      <c r="A9" s="13">
        <v>18</v>
      </c>
      <c r="B9" s="25">
        <v>19</v>
      </c>
    </row>
    <row r="10" spans="1:2" x14ac:dyDescent="0.25">
      <c r="A10" s="13">
        <v>20</v>
      </c>
      <c r="B10" s="25">
        <v>21</v>
      </c>
    </row>
    <row r="11" spans="1:2" x14ac:dyDescent="0.25">
      <c r="A11" s="13">
        <v>22</v>
      </c>
      <c r="B11" s="25">
        <v>23</v>
      </c>
    </row>
    <row r="12" spans="1:2" x14ac:dyDescent="0.25">
      <c r="A12" s="13">
        <v>24</v>
      </c>
      <c r="B12" s="25">
        <v>25</v>
      </c>
    </row>
    <row r="13" spans="1:2" x14ac:dyDescent="0.25">
      <c r="A13" s="13">
        <v>25</v>
      </c>
      <c r="B13" s="7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zoomScale="120" zoomScaleNormal="120" workbookViewId="0">
      <selection activeCell="H27" sqref="H27"/>
    </sheetView>
  </sheetViews>
  <sheetFormatPr baseColWidth="10" defaultRowHeight="15" x14ac:dyDescent="0.25"/>
  <cols>
    <col min="1" max="1" width="17" bestFit="1" customWidth="1"/>
    <col min="2" max="2" width="12.5703125" customWidth="1"/>
    <col min="3" max="3" width="13.7109375" customWidth="1"/>
    <col min="4" max="4" width="12.140625" bestFit="1" customWidth="1"/>
    <col min="7" max="7" width="12.5703125" customWidth="1"/>
  </cols>
  <sheetData>
    <row r="1" spans="1:10" ht="15.75" thickBot="1" x14ac:dyDescent="0.3">
      <c r="A1" s="1">
        <v>14</v>
      </c>
      <c r="B1" s="1">
        <v>7</v>
      </c>
      <c r="C1" s="1">
        <v>13</v>
      </c>
      <c r="D1" s="1">
        <v>16</v>
      </c>
      <c r="E1" s="1">
        <v>16</v>
      </c>
      <c r="F1" s="1">
        <v>13</v>
      </c>
      <c r="G1" s="1">
        <v>14</v>
      </c>
      <c r="H1" s="1">
        <v>17</v>
      </c>
      <c r="I1" s="1">
        <v>15</v>
      </c>
      <c r="J1" s="1">
        <v>16</v>
      </c>
    </row>
    <row r="2" spans="1:10" ht="16.5" thickTop="1" thickBot="1" x14ac:dyDescent="0.3">
      <c r="A2" s="2">
        <v>13</v>
      </c>
      <c r="B2" s="2">
        <v>15</v>
      </c>
      <c r="C2" s="2">
        <v>10</v>
      </c>
      <c r="D2" s="2">
        <v>15</v>
      </c>
      <c r="E2" s="2">
        <v>16</v>
      </c>
      <c r="F2" s="2">
        <v>14</v>
      </c>
      <c r="G2" s="2">
        <v>12</v>
      </c>
      <c r="H2" s="2">
        <v>17</v>
      </c>
      <c r="I2" s="2">
        <v>14</v>
      </c>
      <c r="J2" s="2">
        <v>12</v>
      </c>
    </row>
    <row r="3" spans="1:10" ht="15.75" thickBot="1" x14ac:dyDescent="0.3">
      <c r="A3" s="3">
        <v>13</v>
      </c>
      <c r="B3" s="3">
        <v>20</v>
      </c>
      <c r="C3" s="3">
        <v>8</v>
      </c>
      <c r="D3" s="3">
        <v>17</v>
      </c>
      <c r="E3" s="3">
        <v>19</v>
      </c>
      <c r="F3" s="3">
        <v>11</v>
      </c>
      <c r="G3" s="3">
        <v>12</v>
      </c>
      <c r="H3" s="3">
        <v>17</v>
      </c>
      <c r="I3" s="3">
        <v>9</v>
      </c>
      <c r="J3" s="3">
        <v>18</v>
      </c>
    </row>
    <row r="4" spans="1:10" ht="15.75" thickBot="1" x14ac:dyDescent="0.3">
      <c r="A4" s="4">
        <v>20</v>
      </c>
      <c r="B4" s="4">
        <v>10</v>
      </c>
      <c r="C4" s="4">
        <v>19</v>
      </c>
      <c r="D4" s="4">
        <v>15</v>
      </c>
      <c r="E4" s="4">
        <v>13</v>
      </c>
      <c r="F4" s="4">
        <v>16</v>
      </c>
      <c r="G4" s="4">
        <v>24</v>
      </c>
      <c r="H4" s="4">
        <v>18</v>
      </c>
      <c r="I4" s="4">
        <v>16</v>
      </c>
      <c r="J4" s="4">
        <v>18</v>
      </c>
    </row>
    <row r="5" spans="1:10" ht="15.75" thickBot="1" x14ac:dyDescent="0.3">
      <c r="A5" s="3">
        <v>12</v>
      </c>
      <c r="B5" s="3">
        <v>14</v>
      </c>
      <c r="C5" s="6">
        <v>20</v>
      </c>
      <c r="D5" s="3">
        <v>15</v>
      </c>
      <c r="E5" s="3">
        <v>10</v>
      </c>
      <c r="F5" s="3">
        <v>13</v>
      </c>
      <c r="G5" s="3">
        <v>21</v>
      </c>
      <c r="H5" s="3">
        <v>23</v>
      </c>
      <c r="I5" s="3">
        <v>15</v>
      </c>
      <c r="J5" s="3">
        <v>18</v>
      </c>
    </row>
    <row r="6" spans="1:10" x14ac:dyDescent="0.25">
      <c r="A6" t="s">
        <v>5</v>
      </c>
      <c r="C6" s="7">
        <f>COUNT(A1:J5)</f>
        <v>50</v>
      </c>
    </row>
    <row r="7" spans="1:10" x14ac:dyDescent="0.25">
      <c r="A7" t="s">
        <v>1</v>
      </c>
      <c r="B7" s="26">
        <f>AVERAGE(A1:J5)</f>
        <v>15.06</v>
      </c>
      <c r="C7" t="s">
        <v>21</v>
      </c>
    </row>
    <row r="8" spans="1:10" x14ac:dyDescent="0.25">
      <c r="A8" t="s">
        <v>0</v>
      </c>
      <c r="B8" s="8">
        <f>VAR(A1:J5)</f>
        <v>13.282040816326525</v>
      </c>
    </row>
    <row r="9" spans="1:10" x14ac:dyDescent="0.25">
      <c r="A9" t="s">
        <v>2</v>
      </c>
      <c r="B9" s="8">
        <f>SQRT(50)</f>
        <v>7.0710678118654755</v>
      </c>
    </row>
    <row r="10" spans="1:10" x14ac:dyDescent="0.25">
      <c r="A10" t="s">
        <v>3</v>
      </c>
      <c r="B10" s="7">
        <f>MAX(A1:J5)</f>
        <v>24</v>
      </c>
    </row>
    <row r="11" spans="1:10" x14ac:dyDescent="0.25">
      <c r="A11" t="s">
        <v>4</v>
      </c>
      <c r="B11" s="7">
        <f>MIN(A1:J5)</f>
        <v>7</v>
      </c>
    </row>
    <row r="12" spans="1:10" ht="15.75" thickBot="1" x14ac:dyDescent="0.3">
      <c r="A12" t="s">
        <v>6</v>
      </c>
      <c r="B12" s="9">
        <f>ROUND((B10-B11)/B9,0)</f>
        <v>2</v>
      </c>
      <c r="C12" t="s">
        <v>7</v>
      </c>
    </row>
    <row r="13" spans="1:10" x14ac:dyDescent="0.25">
      <c r="D13" s="19" t="s">
        <v>15</v>
      </c>
    </row>
    <row r="14" spans="1:10" ht="15.75" thickBot="1" x14ac:dyDescent="0.3">
      <c r="B14" s="84" t="s">
        <v>10</v>
      </c>
      <c r="C14" s="85"/>
      <c r="D14" s="20" t="s">
        <v>16</v>
      </c>
      <c r="E14" s="11" t="s">
        <v>17</v>
      </c>
    </row>
    <row r="15" spans="1:10" x14ac:dyDescent="0.25">
      <c r="B15" s="7" t="s">
        <v>8</v>
      </c>
      <c r="C15" s="7" t="s">
        <v>9</v>
      </c>
      <c r="D15" s="18"/>
      <c r="E15" s="11" t="s">
        <v>18</v>
      </c>
      <c r="F15" s="21" t="s">
        <v>26</v>
      </c>
      <c r="I15" t="s">
        <v>35</v>
      </c>
    </row>
    <row r="16" spans="1:10" x14ac:dyDescent="0.25">
      <c r="B16" s="12">
        <v>0</v>
      </c>
      <c r="C16" s="12">
        <v>6</v>
      </c>
      <c r="D16" s="24">
        <v>0</v>
      </c>
      <c r="E16" s="30">
        <v>0</v>
      </c>
      <c r="F16" s="7">
        <f>_xlfn.POISSON.DIST(6,15,TRUE)</f>
        <v>7.6318996375149576E-3</v>
      </c>
      <c r="G16" s="34">
        <f>C6*F16</f>
        <v>0.38159498187574786</v>
      </c>
      <c r="H16" s="7">
        <f>((G16-D16)^2)/G16</f>
        <v>0.38159498187574786</v>
      </c>
    </row>
    <row r="17" spans="1:9" x14ac:dyDescent="0.25">
      <c r="B17" s="10">
        <v>7</v>
      </c>
      <c r="C17" s="12">
        <v>9</v>
      </c>
      <c r="D17" s="12">
        <f>E17</f>
        <v>3</v>
      </c>
      <c r="E17" s="30">
        <f>FREQUENCY($A$1:$J$5,C17:C22)</f>
        <v>3</v>
      </c>
      <c r="F17" s="7">
        <f>L34</f>
        <v>6.2221761061894816E-2</v>
      </c>
      <c r="G17" s="34">
        <f>$C$6*F17</f>
        <v>3.1110880530947407</v>
      </c>
      <c r="H17" s="7">
        <f>((G17-D17)^2)/G17</f>
        <v>3.9666365367268253E-3</v>
      </c>
    </row>
    <row r="18" spans="1:9" x14ac:dyDescent="0.25">
      <c r="B18" s="10">
        <v>10</v>
      </c>
      <c r="C18" s="10">
        <v>12</v>
      </c>
      <c r="D18" s="12">
        <f>E18-E17</f>
        <v>8</v>
      </c>
      <c r="E18" s="30">
        <f>FREQUENCY($A$1:$J$5,C18:C23)</f>
        <v>11</v>
      </c>
      <c r="F18" s="7">
        <f>_xlfn.POISSON.DIST(10,15,FALSE)+_xlfn.POISSON.DIST(11,15,FALSE)+_xlfn.POISSON.DIST(12,15,FALSE)</f>
        <v>0.19775737269316712</v>
      </c>
      <c r="G18" s="34">
        <f t="shared" ref="G18:G23" si="0">$C$6*F18</f>
        <v>9.8878686346583553</v>
      </c>
      <c r="H18" s="7">
        <f t="shared" ref="H18:H23" si="1">((G18-D18)^2)/G18</f>
        <v>0.36044653437590368</v>
      </c>
    </row>
    <row r="19" spans="1:9" x14ac:dyDescent="0.25">
      <c r="B19" s="10">
        <v>13</v>
      </c>
      <c r="C19" s="12">
        <v>15</v>
      </c>
      <c r="D19" s="12">
        <f>E19-E18</f>
        <v>17</v>
      </c>
      <c r="E19" s="30">
        <f>FREQUENCY($A$1:$J$5,C19:C24)</f>
        <v>28</v>
      </c>
      <c r="F19" s="7">
        <f>_xlfn.POISSON.DIST(13,15,FALSE)+_xlfn.POISSON.DIST(14,15,FALSE)+_xlfn.POISSON.DIST(15,15,FALSE)</f>
        <v>0.30047854221596698</v>
      </c>
      <c r="G19" s="34">
        <f t="shared" si="0"/>
        <v>15.023927110798349</v>
      </c>
      <c r="H19" s="7">
        <f t="shared" si="1"/>
        <v>0.2599096783843664</v>
      </c>
    </row>
    <row r="20" spans="1:9" x14ac:dyDescent="0.25">
      <c r="B20" s="10">
        <v>16</v>
      </c>
      <c r="C20" s="10">
        <v>18</v>
      </c>
      <c r="D20" s="12">
        <f t="shared" ref="D20:D22" si="2">E20-E19</f>
        <v>14</v>
      </c>
      <c r="E20" s="30">
        <f>FREQUENCY($A$1:$J$5,C20:C24)</f>
        <v>42</v>
      </c>
      <c r="F20" s="7">
        <f>_xlfn.POISSON.DIST(16,15,FALSE)+_xlfn.POISSON.DIST(17,15,FALSE)+_xlfn.POISSON.DIST(18,15,FALSE)</f>
        <v>0.25138213602417858</v>
      </c>
      <c r="G20" s="34">
        <f t="shared" si="0"/>
        <v>12.569106801208928</v>
      </c>
      <c r="H20" s="7">
        <f t="shared" si="1"/>
        <v>0.16289585081333038</v>
      </c>
    </row>
    <row r="21" spans="1:9" x14ac:dyDescent="0.25">
      <c r="B21" s="10">
        <v>19</v>
      </c>
      <c r="C21" s="12">
        <v>21</v>
      </c>
      <c r="D21" s="12">
        <f t="shared" si="2"/>
        <v>6</v>
      </c>
      <c r="E21" s="30">
        <f>FREQUENCY($A$1:$J$5,C21:C24)</f>
        <v>48</v>
      </c>
      <c r="F21" s="7">
        <f>_xlfn.POISSON.DIST(19,15,FALSE)+_xlfn.POISSON.DIST(20,15,FALSE)+_xlfn.POISSON.DIST(21,15,FALSE)</f>
        <v>0.12742188190800638</v>
      </c>
      <c r="G21" s="34">
        <f t="shared" si="0"/>
        <v>6.371094095400319</v>
      </c>
      <c r="H21" s="7">
        <f t="shared" si="1"/>
        <v>2.1614941731970795E-2</v>
      </c>
    </row>
    <row r="22" spans="1:9" x14ac:dyDescent="0.25">
      <c r="B22" s="10">
        <v>22</v>
      </c>
      <c r="C22" s="10">
        <v>24</v>
      </c>
      <c r="D22" s="12">
        <f t="shared" si="2"/>
        <v>2</v>
      </c>
      <c r="E22" s="30">
        <f>FREQUENCY($A$1:$J$5,C22:C23)</f>
        <v>50</v>
      </c>
      <c r="F22" s="7">
        <f>_xlfn.POISSON.DIST(22,15,FALSE)+_xlfn.POISSON.DIST(23,15,FALSE)+_xlfn.POISSON.DIST(24,15,FALSE)</f>
        <v>4.1941626187720939E-2</v>
      </c>
      <c r="G22" s="34">
        <f t="shared" si="0"/>
        <v>2.0970813093860468</v>
      </c>
      <c r="H22" s="7">
        <f t="shared" si="1"/>
        <v>4.4942371046493091E-3</v>
      </c>
    </row>
    <row r="23" spans="1:9" x14ac:dyDescent="0.25">
      <c r="B23" s="13">
        <v>25</v>
      </c>
      <c r="C23" s="12" t="s">
        <v>11</v>
      </c>
      <c r="D23" s="30">
        <v>0</v>
      </c>
      <c r="E23" s="30">
        <v>0</v>
      </c>
      <c r="F23" s="7">
        <f>1-(SUM(F16:F22))</f>
        <v>1.1164780271550212E-2</v>
      </c>
      <c r="G23" s="34">
        <f t="shared" si="0"/>
        <v>0.5582390135775106</v>
      </c>
      <c r="H23" s="7">
        <f t="shared" si="1"/>
        <v>0.5582390135775106</v>
      </c>
    </row>
    <row r="24" spans="1:9" x14ac:dyDescent="0.25">
      <c r="D24" s="22">
        <f>SUM(D17:D23)</f>
        <v>50</v>
      </c>
      <c r="F24" s="31">
        <f>SUM(F17:F23)</f>
        <v>0.99236810036248502</v>
      </c>
      <c r="G24" s="5">
        <f>SUM(G16:G23)</f>
        <v>49.999999999999993</v>
      </c>
      <c r="H24" s="33">
        <f>SUM(H16:H23)</f>
        <v>1.753161874400206</v>
      </c>
      <c r="I24" t="s">
        <v>20</v>
      </c>
    </row>
    <row r="25" spans="1:9" x14ac:dyDescent="0.25">
      <c r="H25" t="s">
        <v>30</v>
      </c>
    </row>
    <row r="26" spans="1:9" ht="26.25" customHeight="1" x14ac:dyDescent="0.25">
      <c r="A26" s="27" t="s">
        <v>22</v>
      </c>
      <c r="C26" s="28" t="s">
        <v>23</v>
      </c>
    </row>
    <row r="27" spans="1:9" x14ac:dyDescent="0.25">
      <c r="A27" t="s">
        <v>24</v>
      </c>
      <c r="H27" s="29" t="s">
        <v>31</v>
      </c>
    </row>
    <row r="28" spans="1:9" x14ac:dyDescent="0.25">
      <c r="A28" t="s">
        <v>25</v>
      </c>
    </row>
    <row r="30" spans="1:9" x14ac:dyDescent="0.25">
      <c r="F30" t="s">
        <v>27</v>
      </c>
      <c r="H30" t="s">
        <v>28</v>
      </c>
    </row>
    <row r="34" spans="4:12" x14ac:dyDescent="0.25">
      <c r="I34">
        <f>_xlfn.POISSON.DIST(7,15,FALSE)</f>
        <v>1.0370293510315797E-2</v>
      </c>
      <c r="J34">
        <f>_xlfn.POISSON.DIST(8,15,FALSE)</f>
        <v>1.9444300331842138E-2</v>
      </c>
      <c r="K34">
        <f>_xlfn.POISSON.DIST(9,15,FALSE)</f>
        <v>3.2407167219736882E-2</v>
      </c>
      <c r="L34">
        <f>SUM(I34:K34)</f>
        <v>6.2221761061894816E-2</v>
      </c>
    </row>
    <row r="36" spans="4:12" x14ac:dyDescent="0.25">
      <c r="D36" t="s">
        <v>29</v>
      </c>
    </row>
  </sheetData>
  <mergeCells count="1">
    <mergeCell ref="B14:C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20" zoomScaleNormal="120" workbookViewId="0">
      <selection activeCell="K9" sqref="K9"/>
    </sheetView>
  </sheetViews>
  <sheetFormatPr baseColWidth="10" defaultRowHeight="15" x14ac:dyDescent="0.25"/>
  <cols>
    <col min="1" max="1" width="8.7109375" customWidth="1"/>
    <col min="2" max="2" width="9.28515625" customWidth="1"/>
    <col min="3" max="10" width="8.7109375" customWidth="1"/>
    <col min="13" max="13" width="13" customWidth="1"/>
  </cols>
  <sheetData>
    <row r="1" spans="1:20" ht="15.75" thickBot="1" x14ac:dyDescent="0.3">
      <c r="A1" t="s">
        <v>36</v>
      </c>
      <c r="O1" s="19" t="s">
        <v>15</v>
      </c>
    </row>
    <row r="2" spans="1:20" ht="15.75" thickBot="1" x14ac:dyDescent="0.3">
      <c r="A2" s="41">
        <v>17.391999999999999</v>
      </c>
      <c r="B2" s="42">
        <v>8.11</v>
      </c>
      <c r="C2" s="42">
        <v>4.0780000000000003</v>
      </c>
      <c r="D2" s="42">
        <v>3.1509999999999998</v>
      </c>
      <c r="E2" s="42">
        <v>3.528</v>
      </c>
      <c r="F2" s="42">
        <v>2.44</v>
      </c>
      <c r="G2" s="42">
        <v>5.9240000000000004</v>
      </c>
      <c r="H2" s="42">
        <v>3.4609999999999999</v>
      </c>
      <c r="I2" s="42">
        <v>2.052</v>
      </c>
      <c r="J2" s="43">
        <v>10.369</v>
      </c>
      <c r="M2" s="84" t="s">
        <v>10</v>
      </c>
      <c r="N2" s="85"/>
      <c r="O2" s="20" t="s">
        <v>16</v>
      </c>
      <c r="P2" s="11" t="s">
        <v>17</v>
      </c>
    </row>
    <row r="3" spans="1:20" x14ac:dyDescent="0.25">
      <c r="A3" s="44">
        <v>3.69</v>
      </c>
      <c r="B3" s="37">
        <v>10.87</v>
      </c>
      <c r="C3" s="37">
        <v>4.7930000000000001</v>
      </c>
      <c r="D3" s="37">
        <v>2.4980000000000002</v>
      </c>
      <c r="E3" s="37">
        <v>0.56899999999999995</v>
      </c>
      <c r="F3" s="37">
        <v>8.2810000000000006</v>
      </c>
      <c r="G3" s="37">
        <v>0.154</v>
      </c>
      <c r="H3" s="37">
        <v>5.9539999999999997</v>
      </c>
      <c r="I3" s="37">
        <v>3.3839999999999999</v>
      </c>
      <c r="J3" s="45">
        <v>12.877000000000001</v>
      </c>
      <c r="M3" s="7" t="s">
        <v>8</v>
      </c>
      <c r="N3" s="7" t="s">
        <v>9</v>
      </c>
      <c r="O3" s="18"/>
      <c r="P3" s="11" t="s">
        <v>18</v>
      </c>
      <c r="Q3" s="51" t="s">
        <v>26</v>
      </c>
      <c r="R3" s="51" t="s">
        <v>26</v>
      </c>
      <c r="S3" s="51" t="s">
        <v>47</v>
      </c>
    </row>
    <row r="4" spans="1:20" x14ac:dyDescent="0.25">
      <c r="A4" s="44">
        <v>13.602</v>
      </c>
      <c r="B4" s="37">
        <v>5.2439999999999998</v>
      </c>
      <c r="C4" s="37">
        <v>16.677</v>
      </c>
      <c r="D4" s="37">
        <v>5.9770000000000003</v>
      </c>
      <c r="E4" s="37">
        <v>4.3129999999999997</v>
      </c>
      <c r="F4" s="37">
        <v>4.7670000000000003</v>
      </c>
      <c r="G4" s="37">
        <v>2.3809999999999998</v>
      </c>
      <c r="H4" s="37">
        <v>6.4429999999999996</v>
      </c>
      <c r="I4" s="37">
        <v>1.3919999999999999</v>
      </c>
      <c r="J4" s="45">
        <v>1.5780000000000001</v>
      </c>
      <c r="M4" s="37">
        <v>0</v>
      </c>
      <c r="N4" s="37">
        <v>1.9850000000000001</v>
      </c>
      <c r="O4" s="32">
        <f>P4</f>
        <v>23</v>
      </c>
      <c r="P4" s="32">
        <f>FREQUENCY($A$2:$J$11,N4:N14)</f>
        <v>23</v>
      </c>
      <c r="Q4" s="53">
        <f>EXPONDIST(N4,$C$19,TRUE)</f>
        <v>0.3142211070690959</v>
      </c>
      <c r="R4" s="36">
        <f>Q4</f>
        <v>0.3142211070690959</v>
      </c>
      <c r="S4" s="34">
        <f>$C$12*R4</f>
        <v>31.422110706909589</v>
      </c>
      <c r="T4" s="37">
        <f>((S4-O4)^2)/S4</f>
        <v>2.2573896903699562</v>
      </c>
    </row>
    <row r="5" spans="1:20" x14ac:dyDescent="0.25">
      <c r="A5" s="44">
        <v>8.1150000000000002</v>
      </c>
      <c r="B5" s="37">
        <v>4.891</v>
      </c>
      <c r="C5" s="37">
        <v>6.72</v>
      </c>
      <c r="D5" s="37">
        <v>7.7279999999999998</v>
      </c>
      <c r="E5" s="37">
        <v>2.7170000000000001</v>
      </c>
      <c r="F5" s="37">
        <v>10.451000000000001</v>
      </c>
      <c r="G5" s="37">
        <v>5.9009999999999998</v>
      </c>
      <c r="H5" s="37">
        <v>0.81799999999999995</v>
      </c>
      <c r="I5" s="37">
        <v>7.0880000000000001</v>
      </c>
      <c r="J5" s="45">
        <v>2.637</v>
      </c>
      <c r="M5" s="37">
        <f>N4+0.001</f>
        <v>1.986</v>
      </c>
      <c r="N5" s="37">
        <f>M5+$C$16</f>
        <v>3.9705000000000004</v>
      </c>
      <c r="O5" s="32">
        <f>P5-P4</f>
        <v>26</v>
      </c>
      <c r="P5" s="32">
        <f>FREQUENCY($A$2:$J$11,N5:N15)</f>
        <v>49</v>
      </c>
      <c r="Q5" s="53">
        <f>EXPONDIST(N5,$C$19,TRUE)</f>
        <v>0.52975199161838382</v>
      </c>
      <c r="R5" s="36">
        <f>Q5-Q4</f>
        <v>0.21553088454928793</v>
      </c>
      <c r="S5" s="34">
        <f t="shared" ref="S5:S15" si="0">$C$12*R5</f>
        <v>21.553088454928794</v>
      </c>
      <c r="T5" s="37">
        <f t="shared" ref="T5:T15" si="1">((S5-O5)^2)/S5</f>
        <v>0.91750295235137858</v>
      </c>
    </row>
    <row r="6" spans="1:20" x14ac:dyDescent="0.25">
      <c r="A6" s="44">
        <v>4.7140000000000004</v>
      </c>
      <c r="B6" s="37">
        <v>3.032</v>
      </c>
      <c r="C6" s="37">
        <v>1.4950000000000001</v>
      </c>
      <c r="D6" s="37">
        <v>15.733000000000001</v>
      </c>
      <c r="E6" s="37">
        <v>7.7679999999999998</v>
      </c>
      <c r="F6" s="37">
        <v>2.3330000000000002</v>
      </c>
      <c r="G6" s="37">
        <v>7.8220000000000001</v>
      </c>
      <c r="H6" s="37">
        <v>3.7080000000000002</v>
      </c>
      <c r="I6" s="37">
        <v>6.4119999999999999</v>
      </c>
      <c r="J6" s="45">
        <v>1.29</v>
      </c>
      <c r="M6" s="37">
        <f>N5+0.001</f>
        <v>3.9715000000000003</v>
      </c>
      <c r="N6" s="37">
        <f>M6+$C$16</f>
        <v>5.9560000000000004</v>
      </c>
      <c r="O6" s="32">
        <f t="shared" ref="O6:O14" si="2">P6-P5</f>
        <v>16</v>
      </c>
      <c r="P6" s="32">
        <f>FREQUENCY($A$2:$J$11,N6:N15)</f>
        <v>65</v>
      </c>
      <c r="Q6" s="53">
        <f t="shared" ref="Q6:Q14" si="3">EXPONDIST(N6,$C$19,TRUE)</f>
        <v>0.67754448020149716</v>
      </c>
      <c r="R6" s="36">
        <f>Q6-Q5</f>
        <v>0.14779248858311334</v>
      </c>
      <c r="S6" s="34">
        <f t="shared" si="0"/>
        <v>14.779248858311334</v>
      </c>
      <c r="T6" s="37">
        <f t="shared" si="1"/>
        <v>0.10083282068128424</v>
      </c>
    </row>
    <row r="7" spans="1:20" x14ac:dyDescent="0.25">
      <c r="A7" s="44">
        <v>3.9569999999999999</v>
      </c>
      <c r="B7" s="37">
        <v>5.2850000000000001</v>
      </c>
      <c r="C7" s="37">
        <v>7.0940000000000003</v>
      </c>
      <c r="D7" s="37">
        <v>3.0779999999999998</v>
      </c>
      <c r="E7" s="37">
        <v>1.264</v>
      </c>
      <c r="F7" s="37">
        <v>2.63</v>
      </c>
      <c r="G7" s="37">
        <v>10.177</v>
      </c>
      <c r="H7" s="37">
        <v>2.1549999999999998</v>
      </c>
      <c r="I7" s="37">
        <v>2.9449999999999998</v>
      </c>
      <c r="J7" s="45">
        <v>7.5519999999999996</v>
      </c>
      <c r="M7" s="37">
        <f t="shared" ref="M7:M15" si="4">N6+0.001</f>
        <v>5.9570000000000007</v>
      </c>
      <c r="N7" s="37">
        <f t="shared" ref="N7:N14" si="5">M7+$C$16</f>
        <v>7.9415000000000013</v>
      </c>
      <c r="O7" s="32">
        <f t="shared" si="2"/>
        <v>15</v>
      </c>
      <c r="P7" s="32">
        <f>FREQUENCY($A$2:$J$11,N7:N15)</f>
        <v>80</v>
      </c>
      <c r="Q7" s="53">
        <f t="shared" si="3"/>
        <v>0.77888782005400281</v>
      </c>
      <c r="R7" s="36">
        <f>Q7-Q6</f>
        <v>0.10134333985250565</v>
      </c>
      <c r="S7" s="34">
        <f t="shared" si="0"/>
        <v>10.134333985250565</v>
      </c>
      <c r="T7" s="37">
        <f t="shared" si="1"/>
        <v>2.336088962683057</v>
      </c>
    </row>
    <row r="8" spans="1:20" x14ac:dyDescent="0.25">
      <c r="A8" s="44">
        <v>11.093999999999999</v>
      </c>
      <c r="B8" s="37">
        <v>4.7720000000000002</v>
      </c>
      <c r="C8" s="37">
        <v>7.2809999999999997</v>
      </c>
      <c r="D8" s="37">
        <v>13.343999999999999</v>
      </c>
      <c r="E8" s="37">
        <v>19.867000000000001</v>
      </c>
      <c r="F8" s="37">
        <v>0.11899999999999999</v>
      </c>
      <c r="G8" s="37">
        <v>2.0720000000000001</v>
      </c>
      <c r="H8" s="37">
        <v>1.486</v>
      </c>
      <c r="I8" s="37">
        <v>3.7909999999999999</v>
      </c>
      <c r="J8" s="45">
        <v>4.2140000000000004</v>
      </c>
      <c r="M8" s="37">
        <f t="shared" si="4"/>
        <v>7.9425000000000017</v>
      </c>
      <c r="N8" s="37">
        <f t="shared" si="5"/>
        <v>9.9270000000000014</v>
      </c>
      <c r="O8" s="32">
        <f t="shared" si="2"/>
        <v>6</v>
      </c>
      <c r="P8" s="32">
        <f>FREQUENCY($A$2:$J$11,N8:N15)</f>
        <v>86</v>
      </c>
      <c r="Q8" s="53">
        <f t="shared" si="3"/>
        <v>0.84838034048534205</v>
      </c>
      <c r="R8" s="36">
        <f t="shared" ref="R8:R14" si="6">Q8-Q7</f>
        <v>6.9492520431339244E-2</v>
      </c>
      <c r="S8" s="34">
        <f t="shared" si="0"/>
        <v>6.9492520431339244</v>
      </c>
      <c r="T8" s="37">
        <f t="shared" si="1"/>
        <v>0.12966567276606758</v>
      </c>
    </row>
    <row r="9" spans="1:20" x14ac:dyDescent="0.25">
      <c r="A9" s="44">
        <v>1.611</v>
      </c>
      <c r="B9" s="37">
        <v>1.7809999999999999</v>
      </c>
      <c r="C9" s="37">
        <v>1.53</v>
      </c>
      <c r="D9" s="37">
        <v>3.28</v>
      </c>
      <c r="E9" s="37">
        <v>4.3010000000000002</v>
      </c>
      <c r="F9" s="37">
        <v>0.20200000000000001</v>
      </c>
      <c r="G9" s="37">
        <v>7.4889999999999999</v>
      </c>
      <c r="H9" s="37">
        <v>1.4219999999999999</v>
      </c>
      <c r="I9" s="37">
        <v>1.4530000000000001</v>
      </c>
      <c r="J9" s="45">
        <v>2.1999999999999999E-2</v>
      </c>
      <c r="M9" s="37">
        <f t="shared" si="4"/>
        <v>9.9280000000000008</v>
      </c>
      <c r="N9" s="37">
        <f t="shared" si="5"/>
        <v>11.912500000000001</v>
      </c>
      <c r="O9" s="32">
        <f t="shared" si="2"/>
        <v>5</v>
      </c>
      <c r="P9" s="32">
        <f>FREQUENCY($A$2:$J$11,N9:N15)</f>
        <v>91</v>
      </c>
      <c r="Q9" s="53">
        <f t="shared" si="3"/>
        <v>0.89603231646056158</v>
      </c>
      <c r="R9" s="36">
        <f t="shared" si="6"/>
        <v>4.7651975975219529E-2</v>
      </c>
      <c r="S9" s="34">
        <f t="shared" si="0"/>
        <v>4.7651975975219525</v>
      </c>
      <c r="T9" s="37">
        <f t="shared" si="1"/>
        <v>1.1569754890780062E-2</v>
      </c>
    </row>
    <row r="10" spans="1:20" x14ac:dyDescent="0.25">
      <c r="A10" s="44">
        <v>6.0010000000000003</v>
      </c>
      <c r="B10" s="37">
        <v>9.2690000000000001</v>
      </c>
      <c r="C10" s="37">
        <v>8.4770000000000003</v>
      </c>
      <c r="D10" s="37">
        <v>3.0430000000000001</v>
      </c>
      <c r="E10" s="37">
        <v>0.877</v>
      </c>
      <c r="F10" s="37">
        <v>6.9660000000000002</v>
      </c>
      <c r="G10" s="37">
        <v>2.1030000000000002</v>
      </c>
      <c r="H10" s="37">
        <v>1.8160000000000001</v>
      </c>
      <c r="I10" s="37">
        <v>0.433</v>
      </c>
      <c r="J10" s="45">
        <v>2.5470000000000002</v>
      </c>
      <c r="M10" s="37">
        <f t="shared" si="4"/>
        <v>11.913500000000001</v>
      </c>
      <c r="N10" s="37">
        <f t="shared" si="5"/>
        <v>13.898000000000001</v>
      </c>
      <c r="O10" s="32">
        <f t="shared" si="2"/>
        <v>4</v>
      </c>
      <c r="P10" s="32">
        <f>FREQUENCY($A$2:$J$11,N10:N15)</f>
        <v>95</v>
      </c>
      <c r="Q10" s="53">
        <f t="shared" si="3"/>
        <v>0.9287079310482701</v>
      </c>
      <c r="R10" s="36">
        <f t="shared" si="6"/>
        <v>3.2675614587708512E-2</v>
      </c>
      <c r="S10" s="34">
        <f t="shared" si="0"/>
        <v>3.2675614587708512</v>
      </c>
      <c r="T10" s="37">
        <f t="shared" si="1"/>
        <v>0.16417938069317425</v>
      </c>
    </row>
    <row r="11" spans="1:20" ht="15.75" thickBot="1" x14ac:dyDescent="0.3">
      <c r="A11" s="46">
        <v>0.84299999999999997</v>
      </c>
      <c r="B11" s="47">
        <v>1.1819999999999999</v>
      </c>
      <c r="C11" s="47">
        <v>8.1210000000000004</v>
      </c>
      <c r="D11" s="47">
        <v>2.0070000000000001</v>
      </c>
      <c r="E11" s="47">
        <v>1.395</v>
      </c>
      <c r="F11" s="47">
        <v>4.6609999999999996</v>
      </c>
      <c r="G11" s="47">
        <v>7.3780000000000001</v>
      </c>
      <c r="H11" s="47">
        <v>5.3</v>
      </c>
      <c r="I11" s="47">
        <v>17.065999999999999</v>
      </c>
      <c r="J11" s="48">
        <v>12.170999999999999</v>
      </c>
      <c r="M11" s="37">
        <f t="shared" si="4"/>
        <v>13.899000000000001</v>
      </c>
      <c r="N11" s="37">
        <f t="shared" si="5"/>
        <v>15.883500000000002</v>
      </c>
      <c r="O11" s="32">
        <f t="shared" si="2"/>
        <v>1</v>
      </c>
      <c r="P11" s="32">
        <f>FREQUENCY($A$2:$J$11,N11:N15)</f>
        <v>96</v>
      </c>
      <c r="Q11" s="53">
        <f t="shared" si="3"/>
        <v>0.95111404888144657</v>
      </c>
      <c r="R11" s="36">
        <f t="shared" si="6"/>
        <v>2.2406117833176475E-2</v>
      </c>
      <c r="S11" s="34">
        <f t="shared" si="0"/>
        <v>2.2406117833176475</v>
      </c>
      <c r="T11" s="37">
        <f t="shared" si="1"/>
        <v>0.68691846055885697</v>
      </c>
    </row>
    <row r="12" spans="1:20" x14ac:dyDescent="0.25">
      <c r="A12" s="95" t="s">
        <v>37</v>
      </c>
      <c r="B12" s="96"/>
      <c r="C12" s="40">
        <f>COUNT(A2:J11)</f>
        <v>100</v>
      </c>
      <c r="M12" s="37">
        <f t="shared" si="4"/>
        <v>15.884500000000001</v>
      </c>
      <c r="N12" s="37">
        <f t="shared" si="5"/>
        <v>17.869</v>
      </c>
      <c r="O12" s="32">
        <f t="shared" si="2"/>
        <v>3</v>
      </c>
      <c r="P12" s="32">
        <f>FREQUENCY($A$2:$J$11,N12:N15)</f>
        <v>99</v>
      </c>
      <c r="Q12" s="53">
        <f t="shared" si="3"/>
        <v>0.96647823170367386</v>
      </c>
      <c r="R12" s="36">
        <f t="shared" si="6"/>
        <v>1.536418282222729E-2</v>
      </c>
      <c r="S12" s="34">
        <f t="shared" si="0"/>
        <v>1.536418282222729</v>
      </c>
      <c r="T12" s="37">
        <f t="shared" si="1"/>
        <v>1.3941980965710346</v>
      </c>
    </row>
    <row r="13" spans="1:20" x14ac:dyDescent="0.25">
      <c r="A13" s="93" t="s">
        <v>38</v>
      </c>
      <c r="B13" s="94"/>
      <c r="C13" s="38">
        <f>SQRT(C12)</f>
        <v>10</v>
      </c>
      <c r="M13" s="37">
        <f t="shared" si="4"/>
        <v>17.87</v>
      </c>
      <c r="N13" s="37">
        <f t="shared" si="5"/>
        <v>19.854500000000002</v>
      </c>
      <c r="O13" s="32">
        <f t="shared" si="2"/>
        <v>0</v>
      </c>
      <c r="P13" s="32">
        <f>FREQUENCY($A$2:$J$11,N13:N15)</f>
        <v>99</v>
      </c>
      <c r="Q13" s="53">
        <f t="shared" si="3"/>
        <v>0.97701366294403347</v>
      </c>
      <c r="R13" s="36">
        <f t="shared" si="6"/>
        <v>1.0535431240359605E-2</v>
      </c>
      <c r="S13" s="34">
        <f t="shared" si="0"/>
        <v>1.0535431240359605</v>
      </c>
      <c r="T13" s="37">
        <f t="shared" si="1"/>
        <v>1.0535431240359605</v>
      </c>
    </row>
    <row r="14" spans="1:20" x14ac:dyDescent="0.25">
      <c r="A14" s="93" t="s">
        <v>3</v>
      </c>
      <c r="B14" s="94"/>
      <c r="C14" s="39">
        <f>MAX(A2:J11)</f>
        <v>19.867000000000001</v>
      </c>
      <c r="M14" s="37">
        <f t="shared" si="4"/>
        <v>19.855500000000003</v>
      </c>
      <c r="N14" s="37">
        <f t="shared" si="5"/>
        <v>21.840000000000003</v>
      </c>
      <c r="O14" s="32">
        <f t="shared" si="2"/>
        <v>1</v>
      </c>
      <c r="P14" s="32">
        <f>FREQUENCY($A$2:$J$11,N14:N15)</f>
        <v>100</v>
      </c>
      <c r="Q14" s="53">
        <f t="shared" si="3"/>
        <v>0.9842379528854267</v>
      </c>
      <c r="R14" s="36">
        <f t="shared" si="6"/>
        <v>7.224289941393236E-3</v>
      </c>
      <c r="S14" s="34">
        <f t="shared" si="0"/>
        <v>0.7224289941393236</v>
      </c>
      <c r="T14" s="37">
        <f t="shared" si="1"/>
        <v>0.10664807741596409</v>
      </c>
    </row>
    <row r="15" spans="1:20" x14ac:dyDescent="0.25">
      <c r="A15" s="93" t="s">
        <v>4</v>
      </c>
      <c r="B15" s="94"/>
      <c r="C15" s="39">
        <f>MIN(A2:J11)</f>
        <v>2.1999999999999999E-2</v>
      </c>
      <c r="M15" s="37">
        <f t="shared" si="4"/>
        <v>21.841000000000005</v>
      </c>
      <c r="N15" s="7"/>
      <c r="O15" s="32">
        <v>0</v>
      </c>
      <c r="P15" s="32">
        <f>FREQUENCY($A$2:$J$11,N15:N15)</f>
        <v>0</v>
      </c>
      <c r="Q15" s="53">
        <f>1-Q14</f>
        <v>1.5762047114573297E-2</v>
      </c>
      <c r="R15" s="36">
        <f>Q15</f>
        <v>1.5762047114573297E-2</v>
      </c>
      <c r="S15" s="34">
        <f t="shared" si="0"/>
        <v>1.5762047114573297</v>
      </c>
      <c r="T15" s="37">
        <f t="shared" si="1"/>
        <v>1.5762047114573297</v>
      </c>
    </row>
    <row r="16" spans="1:20" x14ac:dyDescent="0.25">
      <c r="A16" s="93" t="s">
        <v>39</v>
      </c>
      <c r="B16" s="94"/>
      <c r="C16" s="39">
        <f>(C14-C15)/C13</f>
        <v>1.9845000000000002</v>
      </c>
      <c r="M16" s="7"/>
      <c r="N16" s="7" t="s">
        <v>42</v>
      </c>
      <c r="O16" s="49">
        <f>SUM(O4:O15)</f>
        <v>100</v>
      </c>
      <c r="P16" s="7"/>
      <c r="R16" s="52">
        <f>SUM(R4:R15)</f>
        <v>1</v>
      </c>
      <c r="S16" s="22">
        <f>SUM(S4:S15)</f>
        <v>99.999999999999986</v>
      </c>
      <c r="T16" s="54">
        <f>SUM(T4:T15)</f>
        <v>10.734741704474844</v>
      </c>
    </row>
    <row r="17" spans="1:16" x14ac:dyDescent="0.25">
      <c r="A17" s="97" t="s">
        <v>40</v>
      </c>
      <c r="B17" s="98"/>
      <c r="C17" s="39">
        <f>AVERAGE(A2:J11)</f>
        <v>5.2624599999999999</v>
      </c>
    </row>
    <row r="18" spans="1:16" ht="15.75" thickBot="1" x14ac:dyDescent="0.3">
      <c r="A18" s="87" t="s">
        <v>41</v>
      </c>
      <c r="B18" s="88"/>
      <c r="C18" s="50">
        <f>VAR(A2:J11)</f>
        <v>18.296155483232351</v>
      </c>
      <c r="L18" t="s">
        <v>43</v>
      </c>
      <c r="P18" t="s">
        <v>48</v>
      </c>
    </row>
    <row r="19" spans="1:16" x14ac:dyDescent="0.25">
      <c r="A19" s="89" t="s">
        <v>44</v>
      </c>
      <c r="B19" s="89"/>
      <c r="C19" s="91">
        <f>1/C17</f>
        <v>0.19002519734116743</v>
      </c>
    </row>
    <row r="20" spans="1:16" x14ac:dyDescent="0.25">
      <c r="A20" s="90"/>
      <c r="B20" s="90"/>
      <c r="C20" s="92"/>
    </row>
    <row r="21" spans="1:16" x14ac:dyDescent="0.25">
      <c r="P21" s="29" t="s">
        <v>49</v>
      </c>
    </row>
    <row r="25" spans="1:16" x14ac:dyDescent="0.25">
      <c r="L25" t="s">
        <v>45</v>
      </c>
    </row>
    <row r="29" spans="1:16" x14ac:dyDescent="0.25">
      <c r="L29" t="s">
        <v>46</v>
      </c>
    </row>
  </sheetData>
  <mergeCells count="10">
    <mergeCell ref="A18:B18"/>
    <mergeCell ref="M2:N2"/>
    <mergeCell ref="A19:B20"/>
    <mergeCell ref="C19:C20"/>
    <mergeCell ref="A14:B14"/>
    <mergeCell ref="A15:B15"/>
    <mergeCell ref="A12:B12"/>
    <mergeCell ref="A13:B13"/>
    <mergeCell ref="A16:B16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N18" sqref="N18"/>
    </sheetView>
  </sheetViews>
  <sheetFormatPr baseColWidth="10" defaultRowHeight="15" x14ac:dyDescent="0.25"/>
  <cols>
    <col min="1" max="1" width="11.140625" customWidth="1"/>
    <col min="2" max="2" width="9.5703125" customWidth="1"/>
    <col min="3" max="3" width="9.42578125" customWidth="1"/>
    <col min="4" max="10" width="6.7109375" customWidth="1"/>
    <col min="12" max="12" width="13" customWidth="1"/>
  </cols>
  <sheetData>
    <row r="1" spans="1:19" ht="69" customHeight="1" thickBot="1" x14ac:dyDescent="0.3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N1" s="19" t="s">
        <v>15</v>
      </c>
    </row>
    <row r="2" spans="1:19" ht="16.5" thickBot="1" x14ac:dyDescent="0.3">
      <c r="A2" s="55">
        <v>4.33</v>
      </c>
      <c r="B2" s="55">
        <v>1.61</v>
      </c>
      <c r="C2" s="55">
        <v>2.16</v>
      </c>
      <c r="D2" s="55">
        <v>2.88</v>
      </c>
      <c r="E2" s="55">
        <v>0.7</v>
      </c>
      <c r="F2" s="55">
        <v>0.44</v>
      </c>
      <c r="G2" s="55">
        <v>1.59</v>
      </c>
      <c r="H2" s="55">
        <v>2.15</v>
      </c>
      <c r="I2" s="55">
        <v>8.59</v>
      </c>
      <c r="J2" s="55">
        <v>7.36</v>
      </c>
      <c r="L2" s="84" t="s">
        <v>10</v>
      </c>
      <c r="M2" s="85"/>
      <c r="N2" s="20" t="s">
        <v>16</v>
      </c>
      <c r="O2" s="11" t="s">
        <v>17</v>
      </c>
    </row>
    <row r="3" spans="1:19" ht="17.25" thickTop="1" thickBot="1" x14ac:dyDescent="0.3">
      <c r="A3" s="56">
        <v>9.9700000000000006</v>
      </c>
      <c r="B3" s="56">
        <v>7.86</v>
      </c>
      <c r="C3" s="56">
        <v>5.49</v>
      </c>
      <c r="D3" s="56">
        <v>0.98</v>
      </c>
      <c r="E3" s="56">
        <v>4.5199999999999996</v>
      </c>
      <c r="F3" s="56">
        <v>2.12</v>
      </c>
      <c r="G3" s="56">
        <v>4.4400000000000004</v>
      </c>
      <c r="H3" s="56">
        <v>0.82</v>
      </c>
      <c r="I3" s="56">
        <v>6.96</v>
      </c>
      <c r="J3" s="56">
        <v>3.04</v>
      </c>
      <c r="L3" s="7" t="s">
        <v>8</v>
      </c>
      <c r="M3" s="7" t="s">
        <v>9</v>
      </c>
      <c r="N3" s="18"/>
      <c r="O3" s="11" t="s">
        <v>18</v>
      </c>
      <c r="P3" s="51" t="s">
        <v>26</v>
      </c>
      <c r="Q3" s="51" t="s">
        <v>26</v>
      </c>
      <c r="R3" s="51" t="s">
        <v>47</v>
      </c>
    </row>
    <row r="4" spans="1:19" ht="16.5" thickBot="1" x14ac:dyDescent="0.3">
      <c r="A4" s="57">
        <v>2.81</v>
      </c>
      <c r="B4" s="57">
        <v>14.39</v>
      </c>
      <c r="C4" s="57">
        <v>3.44</v>
      </c>
      <c r="D4" s="57">
        <v>9.92</v>
      </c>
      <c r="E4" s="57">
        <v>4.38</v>
      </c>
      <c r="F4" s="57">
        <v>8.0399999999999991</v>
      </c>
      <c r="G4" s="57">
        <v>2.1800000000000002</v>
      </c>
      <c r="H4" s="57">
        <v>6.19</v>
      </c>
      <c r="I4" s="57">
        <v>4.4800000000000004</v>
      </c>
      <c r="J4" s="57">
        <v>9.66</v>
      </c>
      <c r="L4" s="59">
        <v>0</v>
      </c>
      <c r="M4" s="59">
        <f>L4+$C$11</f>
        <v>1.9954553365084373</v>
      </c>
      <c r="N4" s="35">
        <f>O4</f>
        <v>12</v>
      </c>
      <c r="O4" s="35">
        <f>FREQUENCY($A$2:$J$6,M4:M11)</f>
        <v>12</v>
      </c>
      <c r="P4" s="53" t="e">
        <f>EXPONDIST(M4,$C$19,TRUE)</f>
        <v>#NUM!</v>
      </c>
      <c r="Q4" s="36" t="e">
        <f>P4</f>
        <v>#NUM!</v>
      </c>
      <c r="R4" s="34" t="e">
        <f>$C$12*Q4</f>
        <v>#NUM!</v>
      </c>
      <c r="S4" s="37" t="e">
        <f>((R4-N4)^2)/R4</f>
        <v>#NUM!</v>
      </c>
    </row>
    <row r="5" spans="1:19" ht="16.5" thickBot="1" x14ac:dyDescent="0.3">
      <c r="A5" s="58">
        <v>4.34</v>
      </c>
      <c r="B5" s="58">
        <v>1.76</v>
      </c>
      <c r="C5" s="58">
        <v>2.2999999999999998</v>
      </c>
      <c r="D5" s="58">
        <v>5.24</v>
      </c>
      <c r="E5" s="58">
        <v>11.65</v>
      </c>
      <c r="F5" s="58">
        <v>10.92</v>
      </c>
      <c r="G5" s="58">
        <v>12.16</v>
      </c>
      <c r="H5" s="58">
        <v>6.6</v>
      </c>
      <c r="I5" s="58">
        <v>0.85</v>
      </c>
      <c r="J5" s="58">
        <v>4.82</v>
      </c>
      <c r="L5" s="59">
        <f>M4+0.01</f>
        <v>2.0054553365084371</v>
      </c>
      <c r="M5" s="59">
        <f>L5+2</f>
        <v>4.0054553365084367</v>
      </c>
      <c r="N5" s="35">
        <f t="shared" ref="N5:N11" si="0">O5-O4</f>
        <v>13</v>
      </c>
      <c r="O5" s="35">
        <f>FREQUENCY($A$2:$J$6,M5:M12)</f>
        <v>25</v>
      </c>
      <c r="P5" s="53" t="e">
        <f>EXPONDIST(M5,$C$19,TRUE)</f>
        <v>#NUM!</v>
      </c>
      <c r="Q5" s="36" t="e">
        <f>P5-P4</f>
        <v>#NUM!</v>
      </c>
      <c r="R5" s="34" t="e">
        <f t="shared" ref="R5:R12" si="1">$C$12*Q5</f>
        <v>#NUM!</v>
      </c>
      <c r="S5" s="37" t="e">
        <f t="shared" ref="S5:S12" si="2">((R5-N5)^2)/R5</f>
        <v>#NUM!</v>
      </c>
    </row>
    <row r="6" spans="1:19" ht="16.5" thickBot="1" x14ac:dyDescent="0.3">
      <c r="A6" s="57">
        <v>1.36</v>
      </c>
      <c r="B6" s="57">
        <v>3.53</v>
      </c>
      <c r="C6" s="57">
        <v>6.58</v>
      </c>
      <c r="D6" s="57">
        <v>1.45</v>
      </c>
      <c r="E6" s="57">
        <v>8.42</v>
      </c>
      <c r="F6" s="57">
        <v>3.69</v>
      </c>
      <c r="G6" s="57">
        <v>2.44</v>
      </c>
      <c r="H6" s="57">
        <v>0.28000000000000003</v>
      </c>
      <c r="I6" s="57">
        <v>1.9</v>
      </c>
      <c r="J6" s="57">
        <v>2.89</v>
      </c>
      <c r="L6" s="59">
        <f t="shared" ref="L6:L12" si="3">M5+0.01</f>
        <v>4.0154553365084364</v>
      </c>
      <c r="M6" s="59">
        <f t="shared" ref="M6:M11" si="4">L6+2</f>
        <v>6.0154553365084364</v>
      </c>
      <c r="N6" s="35">
        <f t="shared" si="0"/>
        <v>9</v>
      </c>
      <c r="O6" s="35">
        <f>FREQUENCY($A$2:$J$6,M6:M12)</f>
        <v>34</v>
      </c>
      <c r="P6" s="53" t="e">
        <f t="shared" ref="P6:P12" si="5">EXPONDIST(M6,$C$19,TRUE)</f>
        <v>#NUM!</v>
      </c>
      <c r="Q6" s="36" t="e">
        <f>P6-P5</f>
        <v>#NUM!</v>
      </c>
      <c r="R6" s="34" t="e">
        <f t="shared" si="1"/>
        <v>#NUM!</v>
      </c>
      <c r="S6" s="37" t="e">
        <f t="shared" si="2"/>
        <v>#NUM!</v>
      </c>
    </row>
    <row r="7" spans="1:19" x14ac:dyDescent="0.25">
      <c r="A7" s="95" t="s">
        <v>37</v>
      </c>
      <c r="B7" s="96"/>
      <c r="C7" s="60">
        <f>COUNT(A2:J6)</f>
        <v>50</v>
      </c>
      <c r="L7" s="59">
        <f t="shared" si="3"/>
        <v>6.0254553365084362</v>
      </c>
      <c r="M7" s="59">
        <f t="shared" si="4"/>
        <v>8.0254553365084362</v>
      </c>
      <c r="N7" s="35">
        <f t="shared" si="0"/>
        <v>6</v>
      </c>
      <c r="O7" s="35">
        <f>FREQUENCY($A$2:$J$6,M7:M12)</f>
        <v>40</v>
      </c>
      <c r="P7" s="53" t="e">
        <f t="shared" si="5"/>
        <v>#NUM!</v>
      </c>
      <c r="Q7" s="36" t="e">
        <f>P7-P6</f>
        <v>#NUM!</v>
      </c>
      <c r="R7" s="34" t="e">
        <f t="shared" si="1"/>
        <v>#NUM!</v>
      </c>
      <c r="S7" s="37" t="e">
        <f t="shared" si="2"/>
        <v>#NUM!</v>
      </c>
    </row>
    <row r="8" spans="1:19" x14ac:dyDescent="0.25">
      <c r="A8" s="93" t="s">
        <v>38</v>
      </c>
      <c r="B8" s="94"/>
      <c r="C8" s="61">
        <f>SQRT(C7)</f>
        <v>7.0710678118654755</v>
      </c>
      <c r="E8" s="99" t="s">
        <v>66</v>
      </c>
      <c r="F8" s="99"/>
      <c r="G8" s="99"/>
      <c r="H8" s="99"/>
      <c r="I8" s="99"/>
      <c r="J8" s="99"/>
      <c r="L8" s="59">
        <f t="shared" si="3"/>
        <v>8.035455336508436</v>
      </c>
      <c r="M8" s="59">
        <f t="shared" si="4"/>
        <v>10.035455336508436</v>
      </c>
      <c r="N8" s="35">
        <f t="shared" si="0"/>
        <v>6</v>
      </c>
      <c r="O8" s="35">
        <f>FREQUENCY($A$2:$J$6,M8:M12)</f>
        <v>46</v>
      </c>
      <c r="P8" s="53" t="e">
        <f t="shared" si="5"/>
        <v>#NUM!</v>
      </c>
      <c r="Q8" s="36" t="e">
        <f t="shared" ref="Q8:Q12" si="6">P8-P7</f>
        <v>#NUM!</v>
      </c>
      <c r="R8" s="34" t="e">
        <f t="shared" si="1"/>
        <v>#NUM!</v>
      </c>
      <c r="S8" s="37" t="e">
        <f t="shared" si="2"/>
        <v>#NUM!</v>
      </c>
    </row>
    <row r="9" spans="1:19" x14ac:dyDescent="0.25">
      <c r="A9" s="93" t="s">
        <v>3</v>
      </c>
      <c r="B9" s="94"/>
      <c r="C9" s="61">
        <f>MAX(A2:J6)</f>
        <v>14.39</v>
      </c>
      <c r="E9" s="99"/>
      <c r="F9" s="99"/>
      <c r="G9" s="99"/>
      <c r="H9" s="99"/>
      <c r="I9" s="99"/>
      <c r="J9" s="99"/>
      <c r="L9" s="59">
        <f t="shared" si="3"/>
        <v>10.045455336508436</v>
      </c>
      <c r="M9" s="59">
        <f t="shared" si="4"/>
        <v>12.045455336508436</v>
      </c>
      <c r="N9" s="35">
        <f t="shared" si="0"/>
        <v>2</v>
      </c>
      <c r="O9" s="35">
        <f>FREQUENCY($A$2:$J$6,M9:M12)</f>
        <v>48</v>
      </c>
      <c r="P9" s="53" t="e">
        <f t="shared" si="5"/>
        <v>#NUM!</v>
      </c>
      <c r="Q9" s="36" t="e">
        <f t="shared" si="6"/>
        <v>#NUM!</v>
      </c>
      <c r="R9" s="34" t="e">
        <f t="shared" si="1"/>
        <v>#NUM!</v>
      </c>
      <c r="S9" s="37" t="e">
        <f t="shared" si="2"/>
        <v>#NUM!</v>
      </c>
    </row>
    <row r="10" spans="1:19" x14ac:dyDescent="0.25">
      <c r="A10" s="93" t="s">
        <v>4</v>
      </c>
      <c r="B10" s="94"/>
      <c r="C10" s="61">
        <f>MIN(A2:J6)</f>
        <v>0.28000000000000003</v>
      </c>
      <c r="E10" s="99"/>
      <c r="F10" s="99"/>
      <c r="G10" s="99"/>
      <c r="H10" s="99"/>
      <c r="I10" s="99"/>
      <c r="J10" s="99"/>
      <c r="L10" s="59">
        <f t="shared" si="3"/>
        <v>12.055455336508436</v>
      </c>
      <c r="M10" s="59">
        <f t="shared" si="4"/>
        <v>14.055455336508436</v>
      </c>
      <c r="N10" s="35">
        <f t="shared" si="0"/>
        <v>1</v>
      </c>
      <c r="O10" s="35">
        <f>FREQUENCY($A$2:$J$6,M10:M12)</f>
        <v>49</v>
      </c>
      <c r="P10" s="53" t="e">
        <f t="shared" si="5"/>
        <v>#NUM!</v>
      </c>
      <c r="Q10" s="36" t="e">
        <f t="shared" si="6"/>
        <v>#NUM!</v>
      </c>
      <c r="R10" s="34" t="e">
        <f t="shared" si="1"/>
        <v>#NUM!</v>
      </c>
      <c r="S10" s="37" t="e">
        <f t="shared" si="2"/>
        <v>#NUM!</v>
      </c>
    </row>
    <row r="11" spans="1:19" x14ac:dyDescent="0.25">
      <c r="A11" s="93" t="s">
        <v>39</v>
      </c>
      <c r="B11" s="94"/>
      <c r="C11" s="61">
        <f>(C9-C10)/C8</f>
        <v>1.9954553365084373</v>
      </c>
      <c r="E11" s="99"/>
      <c r="F11" s="99"/>
      <c r="G11" s="99"/>
      <c r="H11" s="99"/>
      <c r="I11" s="99"/>
      <c r="J11" s="99"/>
      <c r="L11" s="59">
        <f t="shared" si="3"/>
        <v>14.065455336508435</v>
      </c>
      <c r="M11" s="59">
        <f t="shared" si="4"/>
        <v>16.065455336508435</v>
      </c>
      <c r="N11" s="35">
        <f t="shared" si="0"/>
        <v>1</v>
      </c>
      <c r="O11" s="35">
        <f>FREQUENCY($A$2:$J$6,M11:M12)</f>
        <v>50</v>
      </c>
      <c r="P11" s="53" t="e">
        <f t="shared" si="5"/>
        <v>#NUM!</v>
      </c>
      <c r="Q11" s="36" t="e">
        <f t="shared" si="6"/>
        <v>#NUM!</v>
      </c>
      <c r="R11" s="34" t="e">
        <f t="shared" si="1"/>
        <v>#NUM!</v>
      </c>
      <c r="S11" s="37" t="e">
        <f t="shared" si="2"/>
        <v>#NUM!</v>
      </c>
    </row>
    <row r="12" spans="1:19" x14ac:dyDescent="0.25">
      <c r="A12" s="97" t="s">
        <v>40</v>
      </c>
      <c r="B12" s="98"/>
      <c r="C12" s="61">
        <f>AVERAGE(A2:J6)</f>
        <v>4.7335999999999991</v>
      </c>
      <c r="E12" s="99"/>
      <c r="F12" s="99"/>
      <c r="G12" s="99"/>
      <c r="H12" s="99"/>
      <c r="I12" s="99"/>
      <c r="J12" s="99"/>
      <c r="L12" s="59">
        <f t="shared" si="3"/>
        <v>16.075455336508437</v>
      </c>
      <c r="M12" s="59"/>
      <c r="N12" s="35">
        <v>0</v>
      </c>
      <c r="O12" s="35">
        <f>FREQUENCY($A$2:$J$6,M12:M16)</f>
        <v>0</v>
      </c>
      <c r="P12" s="53" t="e">
        <f t="shared" si="5"/>
        <v>#NUM!</v>
      </c>
      <c r="Q12" s="36" t="e">
        <f t="shared" si="6"/>
        <v>#NUM!</v>
      </c>
      <c r="R12" s="34" t="e">
        <f t="shared" si="1"/>
        <v>#NUM!</v>
      </c>
      <c r="S12" s="37" t="e">
        <f t="shared" si="2"/>
        <v>#NUM!</v>
      </c>
    </row>
    <row r="13" spans="1:19" ht="15.75" thickBot="1" x14ac:dyDescent="0.3">
      <c r="A13" s="87" t="s">
        <v>41</v>
      </c>
      <c r="B13" s="88"/>
      <c r="C13" s="62">
        <f>VAR(A2:J6)</f>
        <v>12.199068408163283</v>
      </c>
      <c r="E13" s="99"/>
      <c r="F13" s="99"/>
      <c r="G13" s="99"/>
      <c r="H13" s="99"/>
      <c r="I13" s="99"/>
      <c r="J13" s="99"/>
      <c r="L13" s="7"/>
      <c r="M13" s="7" t="s">
        <v>42</v>
      </c>
      <c r="N13" s="49">
        <f>SUM(N4:N12)</f>
        <v>50</v>
      </c>
      <c r="O13" s="7"/>
      <c r="Q13" s="52" t="e">
        <f>SUM(Q4:Q12)</f>
        <v>#NUM!</v>
      </c>
      <c r="R13" s="22" t="e">
        <f>SUM(R4:R12)</f>
        <v>#NUM!</v>
      </c>
      <c r="S13" s="54" t="e">
        <f>SUM(S4:S12)</f>
        <v>#NUM!</v>
      </c>
    </row>
  </sheetData>
  <mergeCells count="10">
    <mergeCell ref="A12:B12"/>
    <mergeCell ref="A13:B13"/>
    <mergeCell ref="L2:M2"/>
    <mergeCell ref="E8:J13"/>
    <mergeCell ref="A1:J1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I13" sqref="I13"/>
    </sheetView>
  </sheetViews>
  <sheetFormatPr baseColWidth="10" defaultRowHeight="15" x14ac:dyDescent="0.25"/>
  <cols>
    <col min="1" max="1" width="17.7109375" style="65" customWidth="1"/>
    <col min="2" max="2" width="25" style="64" bestFit="1" customWidth="1"/>
    <col min="3" max="3" width="17.28515625" customWidth="1"/>
    <col min="4" max="4" width="13.7109375" customWidth="1"/>
    <col min="6" max="6" width="12.5703125" bestFit="1" customWidth="1"/>
  </cols>
  <sheetData>
    <row r="1" spans="1:15" x14ac:dyDescent="0.25">
      <c r="A1" s="101" t="s">
        <v>51</v>
      </c>
      <c r="B1" s="101" t="s">
        <v>55</v>
      </c>
      <c r="C1" s="103" t="s">
        <v>56</v>
      </c>
      <c r="D1" s="75"/>
    </row>
    <row r="2" spans="1:15" ht="36.75" customHeight="1" x14ac:dyDescent="0.25">
      <c r="A2" s="101"/>
      <c r="B2" s="102"/>
      <c r="C2" s="104"/>
      <c r="D2" s="76"/>
    </row>
    <row r="3" spans="1:15" ht="17.25" x14ac:dyDescent="0.25">
      <c r="A3" s="69" t="s">
        <v>52</v>
      </c>
      <c r="B3" s="70" t="s">
        <v>53</v>
      </c>
      <c r="C3" s="71" t="s">
        <v>54</v>
      </c>
      <c r="D3" s="71" t="s">
        <v>58</v>
      </c>
    </row>
    <row r="4" spans="1:15" ht="15.75" x14ac:dyDescent="0.25">
      <c r="A4" s="68">
        <v>1</v>
      </c>
      <c r="B4" s="72">
        <v>0.28000000000000003</v>
      </c>
      <c r="C4" s="77">
        <f>LN(B4)</f>
        <v>-1.2729656758128873</v>
      </c>
      <c r="D4" s="81">
        <f>(C4-$C$55)^2</f>
        <v>6.2672223013219961</v>
      </c>
      <c r="E4" s="63" t="s">
        <v>52</v>
      </c>
      <c r="F4" s="63">
        <f>COUNT(A4:A53)</f>
        <v>50</v>
      </c>
      <c r="G4" s="63"/>
      <c r="H4" s="63"/>
      <c r="I4" s="63"/>
      <c r="J4" s="63"/>
      <c r="K4" s="63"/>
      <c r="L4" s="63"/>
      <c r="M4" s="63"/>
      <c r="N4" s="51"/>
      <c r="O4" s="64"/>
    </row>
    <row r="5" spans="1:15" ht="15.75" x14ac:dyDescent="0.25">
      <c r="A5" s="25">
        <v>2</v>
      </c>
      <c r="B5" s="73">
        <v>0.44</v>
      </c>
      <c r="C5" s="77">
        <f t="shared" ref="C5:C53" si="0">LN(B5)</f>
        <v>-0.82098055206983023</v>
      </c>
      <c r="D5" s="81">
        <f>(C5-$C$55)^2</f>
        <v>4.2084756871398294</v>
      </c>
      <c r="E5" s="63" t="s">
        <v>60</v>
      </c>
      <c r="F5" s="63">
        <f>1/(F4-1)</f>
        <v>2.0408163265306121E-2</v>
      </c>
      <c r="G5" s="63"/>
      <c r="H5" s="63"/>
      <c r="I5" s="63"/>
      <c r="J5" s="63"/>
      <c r="K5" s="63"/>
      <c r="L5" s="63"/>
      <c r="M5" s="63"/>
      <c r="N5" s="51"/>
      <c r="O5" s="64"/>
    </row>
    <row r="6" spans="1:15" ht="15.75" x14ac:dyDescent="0.25">
      <c r="A6" s="68">
        <v>3</v>
      </c>
      <c r="B6" s="73">
        <v>0.7</v>
      </c>
      <c r="C6" s="77">
        <f t="shared" si="0"/>
        <v>-0.35667494393873245</v>
      </c>
      <c r="D6" s="81">
        <f t="shared" ref="D6:D53" si="1">(C6-$C$55)^2</f>
        <v>2.5190494357172368</v>
      </c>
      <c r="E6" s="83" t="s">
        <v>63</v>
      </c>
      <c r="F6" s="105">
        <f>(PI())/((C57*SQRT(6)))</f>
        <v>1.4287805082525842</v>
      </c>
      <c r="H6" s="63"/>
      <c r="I6" s="63"/>
      <c r="J6" s="63"/>
      <c r="K6" s="63"/>
      <c r="L6" s="63"/>
      <c r="M6" s="63"/>
      <c r="N6" s="51"/>
      <c r="O6" s="64"/>
    </row>
    <row r="7" spans="1:15" ht="15.75" x14ac:dyDescent="0.25">
      <c r="A7" s="25">
        <v>4</v>
      </c>
      <c r="B7" s="73">
        <v>0.82</v>
      </c>
      <c r="C7" s="77">
        <f t="shared" si="0"/>
        <v>-0.19845093872383832</v>
      </c>
      <c r="D7" s="81">
        <f t="shared" si="1"/>
        <v>2.041833381802622</v>
      </c>
      <c r="E7" s="83" t="s">
        <v>62</v>
      </c>
      <c r="F7" s="105">
        <f>EXP(H9)</f>
        <v>5.1266749437264405</v>
      </c>
      <c r="H7" s="63"/>
      <c r="I7" s="63"/>
      <c r="J7" s="63"/>
      <c r="K7" s="63"/>
      <c r="L7" s="63"/>
      <c r="M7" s="63"/>
      <c r="N7" s="51"/>
      <c r="O7" s="64"/>
    </row>
    <row r="8" spans="1:15" ht="15.75" x14ac:dyDescent="0.25">
      <c r="A8" s="68">
        <v>5</v>
      </c>
      <c r="B8" s="73">
        <v>0.85</v>
      </c>
      <c r="C8" s="77">
        <f t="shared" si="0"/>
        <v>-0.16251892949777494</v>
      </c>
      <c r="D8" s="81">
        <f t="shared" si="1"/>
        <v>1.9404360293853864</v>
      </c>
      <c r="E8" s="83" t="s">
        <v>64</v>
      </c>
      <c r="F8" s="63"/>
      <c r="G8" s="63"/>
      <c r="H8" s="63"/>
      <c r="I8" s="63"/>
      <c r="J8" s="63"/>
      <c r="K8" s="63"/>
      <c r="L8" s="63"/>
      <c r="M8" s="63"/>
      <c r="N8" s="51"/>
      <c r="O8" s="64"/>
    </row>
    <row r="9" spans="1:15" ht="15.75" x14ac:dyDescent="0.25">
      <c r="A9" s="25">
        <v>6</v>
      </c>
      <c r="B9" s="73">
        <v>0.98</v>
      </c>
      <c r="C9" s="77">
        <f t="shared" si="0"/>
        <v>-2.0202707317519466E-2</v>
      </c>
      <c r="D9" s="81">
        <f t="shared" si="1"/>
        <v>1.5641982666354231</v>
      </c>
      <c r="E9" s="51" t="s">
        <v>65</v>
      </c>
      <c r="F9" s="51"/>
      <c r="G9" s="51"/>
      <c r="H9" s="64">
        <f>C55+(0.5772/F6)</f>
        <v>1.6344572899190941</v>
      </c>
      <c r="I9" s="51"/>
      <c r="J9" s="51"/>
      <c r="K9" s="51"/>
      <c r="L9" s="51"/>
      <c r="M9" s="51"/>
      <c r="N9" s="51"/>
      <c r="O9" s="64"/>
    </row>
    <row r="10" spans="1:15" ht="15.75" x14ac:dyDescent="0.25">
      <c r="A10" s="68">
        <v>7</v>
      </c>
      <c r="B10" s="73">
        <v>1.36</v>
      </c>
      <c r="C10" s="77">
        <f t="shared" si="0"/>
        <v>0.30748469974796072</v>
      </c>
      <c r="D10" s="81">
        <f t="shared" si="1"/>
        <v>0.85191370615416684</v>
      </c>
      <c r="E10" s="67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ht="15.75" x14ac:dyDescent="0.25">
      <c r="A11" s="25">
        <v>8</v>
      </c>
      <c r="B11" s="73">
        <v>1.45</v>
      </c>
      <c r="C11" s="77">
        <f t="shared" si="0"/>
        <v>0.37156355643248301</v>
      </c>
      <c r="D11" s="81">
        <f t="shared" si="1"/>
        <v>0.73773129836161511</v>
      </c>
      <c r="E11" s="66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ht="15.75" x14ac:dyDescent="0.25">
      <c r="A12" s="68">
        <v>9</v>
      </c>
      <c r="B12" s="73">
        <v>1.59</v>
      </c>
      <c r="C12" s="77">
        <f t="shared" si="0"/>
        <v>0.46373401623214022</v>
      </c>
      <c r="D12" s="81">
        <f t="shared" si="1"/>
        <v>0.58789390584421941</v>
      </c>
      <c r="F12" s="64"/>
      <c r="G12" s="64"/>
      <c r="I12" s="64"/>
      <c r="J12" s="64"/>
      <c r="K12" s="64"/>
      <c r="L12" s="64"/>
      <c r="M12" s="64"/>
      <c r="N12" s="64"/>
      <c r="O12" s="64"/>
    </row>
    <row r="13" spans="1:15" ht="15.75" x14ac:dyDescent="0.25">
      <c r="A13" s="25">
        <v>10</v>
      </c>
      <c r="B13" s="73">
        <v>1.61</v>
      </c>
      <c r="C13" s="77">
        <f t="shared" si="0"/>
        <v>0.47623417899637172</v>
      </c>
      <c r="D13" s="81">
        <f t="shared" si="1"/>
        <v>0.56888135035133347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ht="15.75" x14ac:dyDescent="0.25">
      <c r="A14" s="68">
        <v>11</v>
      </c>
      <c r="B14" s="73">
        <v>1.76</v>
      </c>
      <c r="C14" s="77">
        <f t="shared" si="0"/>
        <v>0.56531380905006046</v>
      </c>
      <c r="D14" s="81">
        <f t="shared" si="1"/>
        <v>0.44244129215972777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ht="15.75" x14ac:dyDescent="0.25">
      <c r="A15" s="25">
        <v>12</v>
      </c>
      <c r="B15" s="73">
        <v>1.9</v>
      </c>
      <c r="C15" s="77">
        <f t="shared" si="0"/>
        <v>0.64185388617239469</v>
      </c>
      <c r="D15" s="81">
        <f t="shared" si="1"/>
        <v>0.34647648127138631</v>
      </c>
    </row>
    <row r="16" spans="1:15" ht="15.75" x14ac:dyDescent="0.25">
      <c r="A16" s="68">
        <v>13</v>
      </c>
      <c r="B16" s="73">
        <v>2.12</v>
      </c>
      <c r="C16" s="77">
        <f t="shared" si="0"/>
        <v>0.75141608868392118</v>
      </c>
      <c r="D16" s="81">
        <f t="shared" si="1"/>
        <v>0.22949879611006757</v>
      </c>
    </row>
    <row r="17" spans="1:4" ht="15.75" x14ac:dyDescent="0.25">
      <c r="A17" s="25">
        <v>14</v>
      </c>
      <c r="B17" s="73">
        <v>2.15</v>
      </c>
      <c r="C17" s="77">
        <f t="shared" si="0"/>
        <v>0.76546784213957142</v>
      </c>
      <c r="D17" s="81">
        <f t="shared" si="1"/>
        <v>0.21623297269779865</v>
      </c>
    </row>
    <row r="18" spans="1:4" ht="15.75" x14ac:dyDescent="0.25">
      <c r="A18" s="68">
        <v>15</v>
      </c>
      <c r="B18" s="73">
        <v>2.16</v>
      </c>
      <c r="C18" s="77">
        <f t="shared" si="0"/>
        <v>0.77010822169607374</v>
      </c>
      <c r="D18" s="81">
        <f t="shared" si="1"/>
        <v>0.21193887327138347</v>
      </c>
    </row>
    <row r="19" spans="1:4" ht="15.75" x14ac:dyDescent="0.25">
      <c r="A19" s="25">
        <v>16</v>
      </c>
      <c r="B19" s="73">
        <v>2.1800000000000002</v>
      </c>
      <c r="C19" s="77">
        <f t="shared" si="0"/>
        <v>0.77932487680099771</v>
      </c>
      <c r="D19" s="81">
        <f t="shared" si="1"/>
        <v>0.20353771028748152</v>
      </c>
    </row>
    <row r="20" spans="1:4" ht="15.75" x14ac:dyDescent="0.25">
      <c r="A20" s="68">
        <v>17</v>
      </c>
      <c r="B20" s="73">
        <v>2.2999999999999998</v>
      </c>
      <c r="C20" s="77">
        <f t="shared" si="0"/>
        <v>0.83290912293510388</v>
      </c>
      <c r="D20" s="81">
        <f t="shared" si="1"/>
        <v>0.15805975160362956</v>
      </c>
    </row>
    <row r="21" spans="1:4" ht="15.75" x14ac:dyDescent="0.25">
      <c r="A21" s="25">
        <v>18</v>
      </c>
      <c r="B21" s="73">
        <v>2.44</v>
      </c>
      <c r="C21" s="77">
        <f t="shared" si="0"/>
        <v>0.89199803930511046</v>
      </c>
      <c r="D21" s="81">
        <f t="shared" si="1"/>
        <v>0.11456761071413404</v>
      </c>
    </row>
    <row r="22" spans="1:4" ht="15.75" x14ac:dyDescent="0.25">
      <c r="A22" s="68">
        <v>19</v>
      </c>
      <c r="B22" s="73">
        <v>2.81</v>
      </c>
      <c r="C22" s="77">
        <f t="shared" si="0"/>
        <v>1.0331844833456545</v>
      </c>
      <c r="D22" s="81">
        <f t="shared" si="1"/>
        <v>3.892410623824645E-2</v>
      </c>
    </row>
    <row r="23" spans="1:4" ht="15.75" x14ac:dyDescent="0.25">
      <c r="A23" s="25">
        <v>20</v>
      </c>
      <c r="B23" s="73">
        <v>2.88</v>
      </c>
      <c r="C23" s="77">
        <f t="shared" si="0"/>
        <v>1.0577902941478545</v>
      </c>
      <c r="D23" s="81">
        <f t="shared" si="1"/>
        <v>2.9820496284496092E-2</v>
      </c>
    </row>
    <row r="24" spans="1:4" ht="15.75" x14ac:dyDescent="0.25">
      <c r="A24" s="68">
        <v>21</v>
      </c>
      <c r="B24" s="73">
        <v>2.89</v>
      </c>
      <c r="C24" s="77">
        <f t="shared" si="0"/>
        <v>1.0612565021243408</v>
      </c>
      <c r="D24" s="81">
        <f t="shared" si="1"/>
        <v>2.863537886419297E-2</v>
      </c>
    </row>
    <row r="25" spans="1:4" ht="15.75" x14ac:dyDescent="0.25">
      <c r="A25" s="25">
        <v>22</v>
      </c>
      <c r="B25" s="73">
        <v>3.04</v>
      </c>
      <c r="C25" s="77">
        <f t="shared" si="0"/>
        <v>1.1118575154181303</v>
      </c>
      <c r="D25" s="81">
        <f t="shared" si="1"/>
        <v>1.407044330334857E-2</v>
      </c>
    </row>
    <row r="26" spans="1:4" ht="15.75" x14ac:dyDescent="0.25">
      <c r="A26" s="68">
        <v>23</v>
      </c>
      <c r="B26" s="73">
        <v>3.44</v>
      </c>
      <c r="C26" s="77">
        <f t="shared" si="0"/>
        <v>1.235471471385307</v>
      </c>
      <c r="D26" s="81">
        <f t="shared" si="1"/>
        <v>2.495058975214887E-5</v>
      </c>
    </row>
    <row r="27" spans="1:4" ht="15.75" x14ac:dyDescent="0.25">
      <c r="A27" s="25">
        <v>24</v>
      </c>
      <c r="B27" s="73">
        <v>3.53</v>
      </c>
      <c r="C27" s="77">
        <f t="shared" si="0"/>
        <v>1.2612978709452054</v>
      </c>
      <c r="D27" s="81">
        <f t="shared" si="1"/>
        <v>9.4996215558948351E-4</v>
      </c>
    </row>
    <row r="28" spans="1:4" ht="15.75" x14ac:dyDescent="0.25">
      <c r="A28" s="68">
        <v>25</v>
      </c>
      <c r="B28" s="73">
        <v>3.69</v>
      </c>
      <c r="C28" s="77">
        <f t="shared" si="0"/>
        <v>1.3056264580524357</v>
      </c>
      <c r="D28" s="81">
        <f t="shared" si="1"/>
        <v>5.6475289927447499E-3</v>
      </c>
    </row>
    <row r="29" spans="1:4" ht="15.75" x14ac:dyDescent="0.25">
      <c r="A29" s="25">
        <v>26</v>
      </c>
      <c r="B29" s="73">
        <v>4.33</v>
      </c>
      <c r="C29" s="77">
        <f t="shared" si="0"/>
        <v>1.4655675420143985</v>
      </c>
      <c r="D29" s="81">
        <f t="shared" si="1"/>
        <v>5.5267838069602976E-2</v>
      </c>
    </row>
    <row r="30" spans="1:4" ht="15.75" x14ac:dyDescent="0.25">
      <c r="A30" s="68">
        <v>27</v>
      </c>
      <c r="B30" s="73">
        <v>4.34</v>
      </c>
      <c r="C30" s="77">
        <f t="shared" si="0"/>
        <v>1.4678743481123135</v>
      </c>
      <c r="D30" s="81">
        <f t="shared" si="1"/>
        <v>5.6357778715375541E-2</v>
      </c>
    </row>
    <row r="31" spans="1:4" ht="15.75" x14ac:dyDescent="0.25">
      <c r="A31" s="25">
        <v>28</v>
      </c>
      <c r="B31" s="73">
        <v>4.38</v>
      </c>
      <c r="C31" s="77">
        <f t="shared" si="0"/>
        <v>1.4770487243883548</v>
      </c>
      <c r="D31" s="81">
        <f t="shared" si="1"/>
        <v>6.0797903829164709E-2</v>
      </c>
    </row>
    <row r="32" spans="1:4" ht="15.75" x14ac:dyDescent="0.25">
      <c r="A32" s="68">
        <v>29</v>
      </c>
      <c r="B32" s="73">
        <v>4.4400000000000004</v>
      </c>
      <c r="C32" s="77">
        <f t="shared" si="0"/>
        <v>1.4906543764441336</v>
      </c>
      <c r="D32" s="81">
        <f t="shared" si="1"/>
        <v>6.7692571697259327E-2</v>
      </c>
    </row>
    <row r="33" spans="1:4" ht="15.75" x14ac:dyDescent="0.25">
      <c r="A33" s="25">
        <v>30</v>
      </c>
      <c r="B33" s="73">
        <v>4.4800000000000004</v>
      </c>
      <c r="C33" s="77">
        <f t="shared" si="0"/>
        <v>1.4996230464268938</v>
      </c>
      <c r="D33" s="81">
        <f t="shared" si="1"/>
        <v>7.2439909287099494E-2</v>
      </c>
    </row>
    <row r="34" spans="1:4" ht="15.75" x14ac:dyDescent="0.25">
      <c r="A34" s="68">
        <v>31</v>
      </c>
      <c r="B34" s="73">
        <v>4.5199999999999996</v>
      </c>
      <c r="C34" s="77">
        <f t="shared" si="0"/>
        <v>1.5085119938441398</v>
      </c>
      <c r="D34" s="81">
        <f t="shared" si="1"/>
        <v>7.730378318444886E-2</v>
      </c>
    </row>
    <row r="35" spans="1:4" ht="15.75" x14ac:dyDescent="0.25">
      <c r="A35" s="25">
        <v>32</v>
      </c>
      <c r="B35" s="73">
        <v>4.82</v>
      </c>
      <c r="C35" s="77">
        <f t="shared" si="0"/>
        <v>1.572773928062509</v>
      </c>
      <c r="D35" s="81">
        <f t="shared" si="1"/>
        <v>0.11716758754881139</v>
      </c>
    </row>
    <row r="36" spans="1:4" ht="15.75" x14ac:dyDescent="0.25">
      <c r="A36" s="68">
        <v>33</v>
      </c>
      <c r="B36" s="73">
        <v>5.24</v>
      </c>
      <c r="C36" s="77">
        <f t="shared" si="0"/>
        <v>1.6563214983329508</v>
      </c>
      <c r="D36" s="81">
        <f t="shared" si="1"/>
        <v>0.18134403512329658</v>
      </c>
    </row>
    <row r="37" spans="1:4" ht="15.75" x14ac:dyDescent="0.25">
      <c r="A37" s="25">
        <v>34</v>
      </c>
      <c r="B37" s="73">
        <v>5.49</v>
      </c>
      <c r="C37" s="77">
        <f t="shared" si="0"/>
        <v>1.7029282555214393</v>
      </c>
      <c r="D37" s="81">
        <f t="shared" si="1"/>
        <v>0.22321074175016462</v>
      </c>
    </row>
    <row r="38" spans="1:4" ht="15.75" x14ac:dyDescent="0.25">
      <c r="A38" s="68">
        <v>35</v>
      </c>
      <c r="B38" s="73">
        <v>6.19</v>
      </c>
      <c r="C38" s="77">
        <f t="shared" si="0"/>
        <v>1.8229350866965048</v>
      </c>
      <c r="D38" s="81">
        <f t="shared" si="1"/>
        <v>0.35100727784152669</v>
      </c>
    </row>
    <row r="39" spans="1:4" ht="15.75" x14ac:dyDescent="0.25">
      <c r="A39" s="25">
        <v>36</v>
      </c>
      <c r="B39" s="73">
        <v>6.58</v>
      </c>
      <c r="C39" s="77">
        <f t="shared" si="0"/>
        <v>1.8840347453372259</v>
      </c>
      <c r="D39" s="81">
        <f t="shared" si="1"/>
        <v>0.42713849134417808</v>
      </c>
    </row>
    <row r="40" spans="1:4" ht="15.75" x14ac:dyDescent="0.25">
      <c r="A40" s="68">
        <v>37</v>
      </c>
      <c r="B40" s="73">
        <v>6.6</v>
      </c>
      <c r="C40" s="77">
        <f t="shared" si="0"/>
        <v>1.8870696490323797</v>
      </c>
      <c r="D40" s="81">
        <f t="shared" si="1"/>
        <v>0.43111467516898183</v>
      </c>
    </row>
    <row r="41" spans="1:4" ht="15.75" x14ac:dyDescent="0.25">
      <c r="A41" s="25">
        <v>38</v>
      </c>
      <c r="B41" s="73">
        <v>6.96</v>
      </c>
      <c r="C41" s="77">
        <f t="shared" si="0"/>
        <v>1.9401794743463283</v>
      </c>
      <c r="D41" s="81">
        <f t="shared" si="1"/>
        <v>0.50367843265294121</v>
      </c>
    </row>
    <row r="42" spans="1:4" ht="15.75" x14ac:dyDescent="0.25">
      <c r="A42" s="68">
        <v>39</v>
      </c>
      <c r="B42" s="73">
        <v>7.36</v>
      </c>
      <c r="C42" s="77">
        <f t="shared" si="0"/>
        <v>1.9960599327407849</v>
      </c>
      <c r="D42" s="81">
        <f t="shared" si="1"/>
        <v>0.58611812286008835</v>
      </c>
    </row>
    <row r="43" spans="1:4" ht="15.75" x14ac:dyDescent="0.25">
      <c r="A43" s="25">
        <v>40</v>
      </c>
      <c r="B43" s="73">
        <v>7.86</v>
      </c>
      <c r="C43" s="77">
        <f t="shared" si="0"/>
        <v>2.0617866064411152</v>
      </c>
      <c r="D43" s="81">
        <f t="shared" si="1"/>
        <v>0.69107663463680524</v>
      </c>
    </row>
    <row r="44" spans="1:4" ht="15.75" x14ac:dyDescent="0.25">
      <c r="A44" s="68">
        <v>41</v>
      </c>
      <c r="B44" s="73">
        <v>8.0399999999999991</v>
      </c>
      <c r="C44" s="77">
        <f t="shared" si="0"/>
        <v>2.0844290831908747</v>
      </c>
      <c r="D44" s="81">
        <f t="shared" si="1"/>
        <v>0.72923515975987285</v>
      </c>
    </row>
    <row r="45" spans="1:4" ht="15.75" x14ac:dyDescent="0.25">
      <c r="A45" s="25">
        <v>42</v>
      </c>
      <c r="B45" s="73">
        <v>8.42</v>
      </c>
      <c r="C45" s="77">
        <f t="shared" si="0"/>
        <v>2.1306098282542352</v>
      </c>
      <c r="D45" s="81">
        <f t="shared" si="1"/>
        <v>0.81024016191977422</v>
      </c>
    </row>
    <row r="46" spans="1:4" ht="15.75" x14ac:dyDescent="0.25">
      <c r="A46" s="68">
        <v>43</v>
      </c>
      <c r="B46" s="73">
        <v>8.59</v>
      </c>
      <c r="C46" s="77">
        <f t="shared" si="0"/>
        <v>2.150598735996164</v>
      </c>
      <c r="D46" s="81">
        <f t="shared" si="1"/>
        <v>0.84662508586426399</v>
      </c>
    </row>
    <row r="47" spans="1:4" ht="15.75" x14ac:dyDescent="0.25">
      <c r="A47" s="25">
        <v>44</v>
      </c>
      <c r="B47" s="73">
        <v>9.66</v>
      </c>
      <c r="C47" s="77">
        <f t="shared" si="0"/>
        <v>2.2679936482244267</v>
      </c>
      <c r="D47" s="81">
        <f t="shared" si="1"/>
        <v>1.0764420095408729</v>
      </c>
    </row>
    <row r="48" spans="1:4" ht="15.75" x14ac:dyDescent="0.25">
      <c r="A48" s="68">
        <v>45</v>
      </c>
      <c r="B48" s="73">
        <v>9.92</v>
      </c>
      <c r="C48" s="77">
        <f t="shared" si="0"/>
        <v>2.2945529212967815</v>
      </c>
      <c r="D48" s="81">
        <f t="shared" si="1"/>
        <v>1.1322588115637295</v>
      </c>
    </row>
    <row r="49" spans="1:4" ht="15.75" x14ac:dyDescent="0.25">
      <c r="A49" s="25">
        <v>46</v>
      </c>
      <c r="B49" s="73">
        <v>9.9700000000000006</v>
      </c>
      <c r="C49" s="77">
        <f t="shared" si="0"/>
        <v>2.2995805839737469</v>
      </c>
      <c r="D49" s="81">
        <f t="shared" si="1"/>
        <v>1.1429837244294803</v>
      </c>
    </row>
    <row r="50" spans="1:4" ht="15.75" x14ac:dyDescent="0.25">
      <c r="A50" s="68">
        <v>47</v>
      </c>
      <c r="B50" s="73">
        <v>10.92</v>
      </c>
      <c r="C50" s="77">
        <f t="shared" si="0"/>
        <v>2.3905959703167592</v>
      </c>
      <c r="D50" s="81">
        <f t="shared" si="1"/>
        <v>1.3458773829673878</v>
      </c>
    </row>
    <row r="51" spans="1:4" ht="15.75" x14ac:dyDescent="0.25">
      <c r="A51" s="25">
        <v>48</v>
      </c>
      <c r="B51" s="73">
        <v>11.65</v>
      </c>
      <c r="C51" s="77">
        <f t="shared" si="0"/>
        <v>2.4553061800117097</v>
      </c>
      <c r="D51" s="81">
        <f t="shared" si="1"/>
        <v>1.5002079536165838</v>
      </c>
    </row>
    <row r="52" spans="1:4" ht="15.75" x14ac:dyDescent="0.25">
      <c r="A52" s="68">
        <v>49</v>
      </c>
      <c r="B52" s="73">
        <v>12.16</v>
      </c>
      <c r="C52" s="77">
        <f t="shared" si="0"/>
        <v>2.4981518765380208</v>
      </c>
      <c r="D52" s="81">
        <f t="shared" si="1"/>
        <v>1.6070010761560989</v>
      </c>
    </row>
    <row r="53" spans="1:4" ht="15.75" x14ac:dyDescent="0.25">
      <c r="A53" s="25">
        <v>50</v>
      </c>
      <c r="B53" s="73">
        <v>14.39</v>
      </c>
      <c r="C53" s="77">
        <f t="shared" si="0"/>
        <v>2.6665335208992764</v>
      </c>
      <c r="D53" s="81">
        <f t="shared" si="1"/>
        <v>2.0622600118234784</v>
      </c>
    </row>
    <row r="54" spans="1:4" ht="15.75" x14ac:dyDescent="0.25">
      <c r="C54" s="78">
        <f>SUM(C4:C53)</f>
        <v>61.523820742694014</v>
      </c>
      <c r="D54" s="82">
        <f>SUM(D4:D53)</f>
        <v>39.483308878609094</v>
      </c>
    </row>
    <row r="55" spans="1:4" ht="15.75" x14ac:dyDescent="0.25">
      <c r="B55" s="74" t="s">
        <v>57</v>
      </c>
      <c r="C55" s="79">
        <f>C54/F4</f>
        <v>1.2304764148538803</v>
      </c>
      <c r="D55" s="80"/>
    </row>
    <row r="56" spans="1:4" ht="17.25" x14ac:dyDescent="0.25">
      <c r="B56" s="74" t="s">
        <v>59</v>
      </c>
      <c r="C56">
        <f>D54*F5</f>
        <v>0.80578181384916514</v>
      </c>
      <c r="D56" s="80">
        <f>(1/(F4-1))*D54</f>
        <v>0.80578181384916514</v>
      </c>
    </row>
    <row r="57" spans="1:4" x14ac:dyDescent="0.25">
      <c r="B57" s="64" t="s">
        <v>61</v>
      </c>
      <c r="C57">
        <f>SQRT(C56)</f>
        <v>0.89765350433737245</v>
      </c>
    </row>
  </sheetData>
  <sortState ref="B3:B52">
    <sortCondition ref="B3"/>
  </sortState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Hoja3</vt:lpstr>
      <vt:lpstr>ejemplo</vt:lpstr>
      <vt:lpstr>problema1 pág 96</vt:lpstr>
      <vt:lpstr>Hoja1</vt:lpstr>
      <vt:lpstr>cálculo de los parametros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202 Informatica_I</cp:lastModifiedBy>
  <dcterms:created xsi:type="dcterms:W3CDTF">2017-04-19T12:47:43Z</dcterms:created>
  <dcterms:modified xsi:type="dcterms:W3CDTF">2017-04-26T12:48:12Z</dcterms:modified>
</cp:coreProperties>
</file>