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22343\RayLei\Projects\1【Monthly】CSC Report\202201\"/>
    </mc:Choice>
  </mc:AlternateContent>
  <xr:revisionPtr revIDLastSave="0" documentId="13_ncr:1_{F4B1417A-C045-4767-822B-6E16D4F25524}" xr6:coauthVersionLast="47" xr6:coauthVersionMax="47" xr10:uidLastSave="{00000000-0000-0000-0000-000000000000}"/>
  <bookViews>
    <workbookView xWindow="-28920" yWindow="-60" windowWidth="29040" windowHeight="15840" xr2:uid="{391E860E-8544-4E37-AE00-43D07EACAEE4}"/>
  </bookViews>
  <sheets>
    <sheet name="Log" sheetId="4" r:id="rId1"/>
    <sheet name="GWP Changes" sheetId="1" r:id="rId2"/>
    <sheet name="Retail GWP by Channel" sheetId="2" r:id="rId3"/>
    <sheet name="Retail GWP by Product" sheetId="3" r:id="rId4"/>
    <sheet name="Retail GWP by Product modified" sheetId="5" r:id="rId5"/>
  </sheets>
  <externalReferences>
    <externalReference r:id="rId6"/>
  </externalReferences>
  <definedNames>
    <definedName name="_xlnm._FilterDatabase" localSheetId="4" hidden="1">'Retail GWP by Product modified'!$B$29:$O$103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5" l="1"/>
  <c r="C24" i="5"/>
  <c r="A87" i="5"/>
  <c r="A86" i="5"/>
  <c r="AD2" i="5"/>
  <c r="E161" i="5"/>
  <c r="E163" i="5"/>
  <c r="Q103" i="5"/>
  <c r="Q101" i="5"/>
  <c r="Q99" i="5"/>
  <c r="Q97" i="5"/>
  <c r="Q95" i="5"/>
  <c r="Q93" i="5"/>
  <c r="Q91" i="5"/>
  <c r="Q89" i="5"/>
  <c r="Q87" i="5"/>
  <c r="Q85" i="5"/>
  <c r="Q83" i="5"/>
  <c r="Q81" i="5"/>
  <c r="Q79" i="5"/>
  <c r="Q77" i="5"/>
  <c r="Q75" i="5"/>
  <c r="Q73" i="5"/>
  <c r="Q71" i="5"/>
  <c r="Q69" i="5"/>
  <c r="Q67" i="5"/>
  <c r="Q65" i="5"/>
  <c r="Q63" i="5"/>
  <c r="Q61" i="5"/>
  <c r="Q59" i="5"/>
  <c r="Q57" i="5"/>
  <c r="Q55" i="5"/>
  <c r="Q53" i="5"/>
  <c r="Q51" i="5"/>
  <c r="Q49" i="5"/>
  <c r="Q47" i="5"/>
  <c r="Q45" i="5"/>
  <c r="Q43" i="5"/>
  <c r="Q41" i="5"/>
  <c r="Q39" i="5"/>
  <c r="Q37" i="5"/>
  <c r="Q35" i="5"/>
  <c r="Q33" i="5"/>
  <c r="Q31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2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F28" i="5"/>
  <c r="F134" i="5" s="1"/>
  <c r="C103" i="5"/>
  <c r="E103" i="5" s="1"/>
  <c r="C102" i="5"/>
  <c r="E102" i="5" s="1"/>
  <c r="C101" i="5"/>
  <c r="E101" i="5" s="1"/>
  <c r="C100" i="5"/>
  <c r="E100" i="5" s="1"/>
  <c r="C99" i="5"/>
  <c r="E99" i="5" s="1"/>
  <c r="C98" i="5"/>
  <c r="E98" i="5" s="1"/>
  <c r="C97" i="5"/>
  <c r="E97" i="5" s="1"/>
  <c r="C96" i="5"/>
  <c r="E96" i="5" s="1"/>
  <c r="C95" i="5"/>
  <c r="E95" i="5" s="1"/>
  <c r="C94" i="5"/>
  <c r="E94" i="5" s="1"/>
  <c r="C93" i="5"/>
  <c r="E93" i="5" s="1"/>
  <c r="C92" i="5"/>
  <c r="E92" i="5" s="1"/>
  <c r="C91" i="5"/>
  <c r="E91" i="5" s="1"/>
  <c r="C90" i="5"/>
  <c r="E90" i="5" s="1"/>
  <c r="C89" i="5"/>
  <c r="E89" i="5" s="1"/>
  <c r="C88" i="5"/>
  <c r="E88" i="5" s="1"/>
  <c r="C87" i="5"/>
  <c r="E87" i="5" s="1"/>
  <c r="C86" i="5"/>
  <c r="E86" i="5" s="1"/>
  <c r="C85" i="5"/>
  <c r="E85" i="5" s="1"/>
  <c r="C84" i="5"/>
  <c r="E84" i="5" s="1"/>
  <c r="C83" i="5"/>
  <c r="E83" i="5" s="1"/>
  <c r="C82" i="5"/>
  <c r="E82" i="5" s="1"/>
  <c r="C81" i="5"/>
  <c r="E81" i="5" s="1"/>
  <c r="C80" i="5"/>
  <c r="E80" i="5" s="1"/>
  <c r="C79" i="5"/>
  <c r="E79" i="5" s="1"/>
  <c r="C78" i="5"/>
  <c r="E78" i="5" s="1"/>
  <c r="C77" i="5"/>
  <c r="E77" i="5" s="1"/>
  <c r="C76" i="5"/>
  <c r="E76" i="5" s="1"/>
  <c r="C75" i="5"/>
  <c r="E75" i="5" s="1"/>
  <c r="C74" i="5"/>
  <c r="E74" i="5" s="1"/>
  <c r="C73" i="5"/>
  <c r="E73" i="5" s="1"/>
  <c r="C72" i="5"/>
  <c r="E72" i="5" s="1"/>
  <c r="C71" i="5"/>
  <c r="E71" i="5" s="1"/>
  <c r="C70" i="5"/>
  <c r="E70" i="5" s="1"/>
  <c r="C69" i="5"/>
  <c r="E69" i="5" s="1"/>
  <c r="C68" i="5"/>
  <c r="C67" i="5"/>
  <c r="E67" i="5" s="1"/>
  <c r="C66" i="5"/>
  <c r="E66" i="5" s="1"/>
  <c r="C65" i="5"/>
  <c r="E65" i="5" s="1"/>
  <c r="C64" i="5"/>
  <c r="E64" i="5" s="1"/>
  <c r="C63" i="5"/>
  <c r="C62" i="5"/>
  <c r="C61" i="5"/>
  <c r="E61" i="5" s="1"/>
  <c r="C60" i="5"/>
  <c r="E60" i="5" s="1"/>
  <c r="C59" i="5"/>
  <c r="C58" i="5"/>
  <c r="E58" i="5" s="1"/>
  <c r="C57" i="5"/>
  <c r="E57" i="5" s="1"/>
  <c r="C56" i="5"/>
  <c r="E56" i="5" s="1"/>
  <c r="C55" i="5"/>
  <c r="E55" i="5" s="1"/>
  <c r="C54" i="5"/>
  <c r="E54" i="5" s="1"/>
  <c r="C53" i="5"/>
  <c r="E53" i="5" s="1"/>
  <c r="C52" i="5"/>
  <c r="C51" i="5"/>
  <c r="E51" i="5" s="1"/>
  <c r="C50" i="5"/>
  <c r="C49" i="5"/>
  <c r="E49" i="5" s="1"/>
  <c r="C48" i="5"/>
  <c r="F48" i="5" s="1"/>
  <c r="C47" i="5"/>
  <c r="E47" i="5" s="1"/>
  <c r="C46" i="5"/>
  <c r="C45" i="5"/>
  <c r="E45" i="5" s="1"/>
  <c r="C44" i="5"/>
  <c r="C43" i="5"/>
  <c r="E43" i="5" s="1"/>
  <c r="C42" i="5"/>
  <c r="C41" i="5"/>
  <c r="C40" i="5"/>
  <c r="F40" i="5" s="1"/>
  <c r="C39" i="5"/>
  <c r="E39" i="5" s="1"/>
  <c r="C38" i="5"/>
  <c r="C37" i="5"/>
  <c r="C36" i="5"/>
  <c r="C35" i="5"/>
  <c r="C34" i="5"/>
  <c r="C33" i="5"/>
  <c r="E33" i="5" s="1"/>
  <c r="C32" i="5"/>
  <c r="C31" i="5"/>
  <c r="C30" i="5"/>
  <c r="AD5" i="5"/>
  <c r="AC5" i="5"/>
  <c r="AA5" i="5"/>
  <c r="Z5" i="5"/>
  <c r="X5" i="5"/>
  <c r="W5" i="5"/>
  <c r="U5" i="5"/>
  <c r="T5" i="5"/>
  <c r="R5" i="5"/>
  <c r="Q5" i="5"/>
  <c r="O5" i="5"/>
  <c r="N5" i="5"/>
  <c r="L5" i="5"/>
  <c r="K5" i="5"/>
  <c r="I5" i="5"/>
  <c r="H5" i="5"/>
  <c r="F5" i="5"/>
  <c r="E5" i="5"/>
  <c r="T3" i="5"/>
  <c r="Q3" i="5"/>
  <c r="N3" i="5"/>
  <c r="K3" i="5"/>
  <c r="H3" i="5"/>
  <c r="E3" i="5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AA8" i="2"/>
  <c r="Z8" i="2"/>
  <c r="X8" i="2"/>
  <c r="W8" i="2"/>
  <c r="U8" i="2"/>
  <c r="T8" i="2"/>
  <c r="R8" i="2"/>
  <c r="Q8" i="2"/>
  <c r="N8" i="2"/>
  <c r="L8" i="2"/>
  <c r="K8" i="2"/>
  <c r="H8" i="2"/>
  <c r="E8" i="2"/>
  <c r="C8" i="2"/>
  <c r="B8" i="2"/>
  <c r="O8" i="2"/>
  <c r="M8" i="2"/>
  <c r="I8" i="2"/>
  <c r="F8" i="2"/>
  <c r="W25" i="5" l="1"/>
  <c r="X25" i="5"/>
  <c r="W24" i="5"/>
  <c r="X24" i="5"/>
  <c r="F32" i="5"/>
  <c r="AA24" i="5"/>
  <c r="AA25" i="5"/>
  <c r="F89" i="5"/>
  <c r="F163" i="5"/>
  <c r="F87" i="5"/>
  <c r="F161" i="5"/>
  <c r="F31" i="5"/>
  <c r="F63" i="5"/>
  <c r="G28" i="5"/>
  <c r="F35" i="5"/>
  <c r="F59" i="5"/>
  <c r="F74" i="5"/>
  <c r="F36" i="5"/>
  <c r="F44" i="5"/>
  <c r="F68" i="5"/>
  <c r="E41" i="5"/>
  <c r="E31" i="5"/>
  <c r="E35" i="5"/>
  <c r="F61" i="5"/>
  <c r="E37" i="5"/>
  <c r="F30" i="5"/>
  <c r="E30" i="5"/>
  <c r="F46" i="5"/>
  <c r="E46" i="5"/>
  <c r="F38" i="5"/>
  <c r="E38" i="5"/>
  <c r="E62" i="5"/>
  <c r="F34" i="5"/>
  <c r="E34" i="5"/>
  <c r="F42" i="5"/>
  <c r="E42" i="5"/>
  <c r="F50" i="5"/>
  <c r="E50" i="5"/>
  <c r="F33" i="5"/>
  <c r="F37" i="5"/>
  <c r="F39" i="5"/>
  <c r="F41" i="5"/>
  <c r="F43" i="5"/>
  <c r="F45" i="5"/>
  <c r="F47" i="5"/>
  <c r="F49" i="5"/>
  <c r="E52" i="5"/>
  <c r="F55" i="5"/>
  <c r="F58" i="5"/>
  <c r="F72" i="5"/>
  <c r="F177" i="5"/>
  <c r="F175" i="5"/>
  <c r="F173" i="5"/>
  <c r="F171" i="5"/>
  <c r="F169" i="5"/>
  <c r="F167" i="5"/>
  <c r="F165" i="5"/>
  <c r="F159" i="5"/>
  <c r="F157" i="5"/>
  <c r="F155" i="5"/>
  <c r="F153" i="5"/>
  <c r="F151" i="5"/>
  <c r="F149" i="5"/>
  <c r="F147" i="5"/>
  <c r="F145" i="5"/>
  <c r="F143" i="5"/>
  <c r="F141" i="5"/>
  <c r="F139" i="5"/>
  <c r="F137" i="5"/>
  <c r="F135" i="5"/>
  <c r="F133" i="5"/>
  <c r="F131" i="5"/>
  <c r="F129" i="5"/>
  <c r="F127" i="5"/>
  <c r="F125" i="5"/>
  <c r="F123" i="5"/>
  <c r="F168" i="5"/>
  <c r="F152" i="5"/>
  <c r="F166" i="5"/>
  <c r="F150" i="5"/>
  <c r="F122" i="5"/>
  <c r="F164" i="5"/>
  <c r="F148" i="5"/>
  <c r="F136" i="5"/>
  <c r="F132" i="5"/>
  <c r="F128" i="5"/>
  <c r="F124" i="5"/>
  <c r="F162" i="5"/>
  <c r="F146" i="5"/>
  <c r="F176" i="5"/>
  <c r="F160" i="5"/>
  <c r="F144" i="5"/>
  <c r="F174" i="5"/>
  <c r="F158" i="5"/>
  <c r="F142" i="5"/>
  <c r="F170" i="5"/>
  <c r="F154" i="5"/>
  <c r="F138" i="5"/>
  <c r="F121" i="5"/>
  <c r="F114" i="5"/>
  <c r="F120" i="5"/>
  <c r="F119" i="5"/>
  <c r="F107" i="5"/>
  <c r="F104" i="5"/>
  <c r="F91" i="5"/>
  <c r="F88" i="5"/>
  <c r="F118" i="5"/>
  <c r="F117" i="5"/>
  <c r="F113" i="5"/>
  <c r="F110" i="5"/>
  <c r="F97" i="5"/>
  <c r="F94" i="5"/>
  <c r="F116" i="5"/>
  <c r="F140" i="5"/>
  <c r="F109" i="5"/>
  <c r="F106" i="5"/>
  <c r="F93" i="5"/>
  <c r="F90" i="5"/>
  <c r="F156" i="5"/>
  <c r="F130" i="5"/>
  <c r="F115" i="5"/>
  <c r="F112" i="5"/>
  <c r="F99" i="5"/>
  <c r="F96" i="5"/>
  <c r="F126" i="5"/>
  <c r="F111" i="5"/>
  <c r="F108" i="5"/>
  <c r="F95" i="5"/>
  <c r="F92" i="5"/>
  <c r="F83" i="5"/>
  <c r="F81" i="5"/>
  <c r="F79" i="5"/>
  <c r="F77" i="5"/>
  <c r="F75" i="5"/>
  <c r="F73" i="5"/>
  <c r="F71" i="5"/>
  <c r="F69" i="5"/>
  <c r="F67" i="5"/>
  <c r="F65" i="5"/>
  <c r="G33" i="5"/>
  <c r="G49" i="5"/>
  <c r="F52" i="5"/>
  <c r="E59" i="5"/>
  <c r="F62" i="5"/>
  <c r="E63" i="5"/>
  <c r="E68" i="5"/>
  <c r="F70" i="5"/>
  <c r="F86" i="5"/>
  <c r="F172" i="5"/>
  <c r="G175" i="5"/>
  <c r="G155" i="5"/>
  <c r="G139" i="5"/>
  <c r="G123" i="5"/>
  <c r="G162" i="5"/>
  <c r="G146" i="5"/>
  <c r="G130" i="5"/>
  <c r="G117" i="5"/>
  <c r="G115" i="5"/>
  <c r="G114" i="5"/>
  <c r="F82" i="5"/>
  <c r="F101" i="5"/>
  <c r="F103" i="5"/>
  <c r="E32" i="5"/>
  <c r="E36" i="5"/>
  <c r="E40" i="5"/>
  <c r="E44" i="5"/>
  <c r="E48" i="5"/>
  <c r="F53" i="5"/>
  <c r="F56" i="5"/>
  <c r="F64" i="5"/>
  <c r="F66" i="5"/>
  <c r="G68" i="5"/>
  <c r="G64" i="5"/>
  <c r="F80" i="5"/>
  <c r="F85" i="5"/>
  <c r="F105" i="5"/>
  <c r="G30" i="5"/>
  <c r="G46" i="5"/>
  <c r="F57" i="5"/>
  <c r="F60" i="5"/>
  <c r="F78" i="5"/>
  <c r="F51" i="5"/>
  <c r="F54" i="5"/>
  <c r="F76" i="5"/>
  <c r="F84" i="5"/>
  <c r="G90" i="5"/>
  <c r="F98" i="5"/>
  <c r="F100" i="5"/>
  <c r="F102" i="5"/>
  <c r="Y8" i="2"/>
  <c r="G8" i="2"/>
  <c r="S8" i="2"/>
  <c r="V8" i="2"/>
  <c r="AB8" i="2"/>
  <c r="P8" i="2"/>
  <c r="J8" i="2"/>
  <c r="D8" i="2"/>
  <c r="G54" i="5" l="1"/>
  <c r="G32" i="5"/>
  <c r="AD25" i="5" a="1"/>
  <c r="AD25" i="5" s="1"/>
  <c r="AC25" i="5" a="1"/>
  <c r="AC25" i="5" s="1"/>
  <c r="AD24" i="5" a="1"/>
  <c r="AD24" i="5" s="1"/>
  <c r="AC24" i="5" a="1"/>
  <c r="AC24" i="5" s="1"/>
  <c r="Z25" i="5"/>
  <c r="Z24" i="5"/>
  <c r="G80" i="5"/>
  <c r="G44" i="5"/>
  <c r="G56" i="5"/>
  <c r="G67" i="5"/>
  <c r="G70" i="5"/>
  <c r="G121" i="5"/>
  <c r="G100" i="5"/>
  <c r="G118" i="5"/>
  <c r="G132" i="5"/>
  <c r="G148" i="5"/>
  <c r="G164" i="5"/>
  <c r="G125" i="5"/>
  <c r="G141" i="5"/>
  <c r="G157" i="5"/>
  <c r="G177" i="5"/>
  <c r="G47" i="5"/>
  <c r="G31" i="5"/>
  <c r="G76" i="5"/>
  <c r="G78" i="5"/>
  <c r="G79" i="5"/>
  <c r="G42" i="5"/>
  <c r="G88" i="5"/>
  <c r="G53" i="5"/>
  <c r="G69" i="5"/>
  <c r="G86" i="5"/>
  <c r="G103" i="5"/>
  <c r="G119" i="5"/>
  <c r="G134" i="5"/>
  <c r="G150" i="5"/>
  <c r="G166" i="5"/>
  <c r="G127" i="5"/>
  <c r="G143" i="5"/>
  <c r="G159" i="5"/>
  <c r="H28" i="5"/>
  <c r="G45" i="5"/>
  <c r="G62" i="5"/>
  <c r="G102" i="5"/>
  <c r="G120" i="5"/>
  <c r="G136" i="5"/>
  <c r="G152" i="5"/>
  <c r="G168" i="5"/>
  <c r="G129" i="5"/>
  <c r="G145" i="5"/>
  <c r="G165" i="5"/>
  <c r="G43" i="5"/>
  <c r="G75" i="5"/>
  <c r="G111" i="5"/>
  <c r="G38" i="5"/>
  <c r="G81" i="5"/>
  <c r="G95" i="5"/>
  <c r="G63" i="5"/>
  <c r="G52" i="5"/>
  <c r="G105" i="5"/>
  <c r="G94" i="5"/>
  <c r="G122" i="5"/>
  <c r="G138" i="5"/>
  <c r="G154" i="5"/>
  <c r="G170" i="5"/>
  <c r="G131" i="5"/>
  <c r="G147" i="5"/>
  <c r="G167" i="5"/>
  <c r="G41" i="5"/>
  <c r="G74" i="5"/>
  <c r="G106" i="5"/>
  <c r="G161" i="5"/>
  <c r="G87" i="5"/>
  <c r="G163" i="5"/>
  <c r="G89" i="5"/>
  <c r="G116" i="5"/>
  <c r="G107" i="5"/>
  <c r="G60" i="5"/>
  <c r="G36" i="5"/>
  <c r="G93" i="5"/>
  <c r="G59" i="5"/>
  <c r="G108" i="5"/>
  <c r="G85" i="5"/>
  <c r="G96" i="5"/>
  <c r="G97" i="5"/>
  <c r="G124" i="5"/>
  <c r="G140" i="5"/>
  <c r="G156" i="5"/>
  <c r="G172" i="5"/>
  <c r="G133" i="5"/>
  <c r="G149" i="5"/>
  <c r="G169" i="5"/>
  <c r="G83" i="5"/>
  <c r="G58" i="5"/>
  <c r="G39" i="5"/>
  <c r="G73" i="5"/>
  <c r="G40" i="5"/>
  <c r="G57" i="5"/>
  <c r="G50" i="5"/>
  <c r="G34" i="5"/>
  <c r="G66" i="5"/>
  <c r="G91" i="5"/>
  <c r="G98" i="5"/>
  <c r="G99" i="5"/>
  <c r="G110" i="5"/>
  <c r="G126" i="5"/>
  <c r="G142" i="5"/>
  <c r="G158" i="5"/>
  <c r="G174" i="5"/>
  <c r="G135" i="5"/>
  <c r="G151" i="5"/>
  <c r="G171" i="5"/>
  <c r="G72" i="5"/>
  <c r="G55" i="5"/>
  <c r="G37" i="5"/>
  <c r="G84" i="5"/>
  <c r="G104" i="5"/>
  <c r="G109" i="5"/>
  <c r="G77" i="5"/>
  <c r="G48" i="5"/>
  <c r="G65" i="5"/>
  <c r="G82" i="5"/>
  <c r="G101" i="5"/>
  <c r="G112" i="5"/>
  <c r="G113" i="5"/>
  <c r="G128" i="5"/>
  <c r="G144" i="5"/>
  <c r="G160" i="5"/>
  <c r="G176" i="5"/>
  <c r="G137" i="5"/>
  <c r="G153" i="5"/>
  <c r="G173" i="5"/>
  <c r="G71" i="5"/>
  <c r="G35" i="5"/>
  <c r="G61" i="5"/>
  <c r="G92" i="5"/>
  <c r="G51" i="5"/>
  <c r="F178" i="5"/>
  <c r="E178" i="5"/>
  <c r="I28" i="5"/>
  <c r="H177" i="5"/>
  <c r="H175" i="5"/>
  <c r="H173" i="5"/>
  <c r="H171" i="5"/>
  <c r="H169" i="5"/>
  <c r="H167" i="5"/>
  <c r="H165" i="5"/>
  <c r="H159" i="5"/>
  <c r="H157" i="5"/>
  <c r="H155" i="5"/>
  <c r="H153" i="5"/>
  <c r="H151" i="5"/>
  <c r="H149" i="5"/>
  <c r="H147" i="5"/>
  <c r="H145" i="5"/>
  <c r="H143" i="5"/>
  <c r="H141" i="5"/>
  <c r="H139" i="5"/>
  <c r="H137" i="5"/>
  <c r="H135" i="5"/>
  <c r="H133" i="5"/>
  <c r="H131" i="5"/>
  <c r="H129" i="5"/>
  <c r="H127" i="5"/>
  <c r="H125" i="5"/>
  <c r="H123" i="5"/>
  <c r="H176" i="5"/>
  <c r="H174" i="5"/>
  <c r="H172" i="5"/>
  <c r="H170" i="5"/>
  <c r="H168" i="5"/>
  <c r="H166" i="5"/>
  <c r="H164" i="5"/>
  <c r="H162" i="5"/>
  <c r="H160" i="5"/>
  <c r="H158" i="5"/>
  <c r="H156" i="5"/>
  <c r="H154" i="5"/>
  <c r="H152" i="5"/>
  <c r="H150" i="5"/>
  <c r="H148" i="5"/>
  <c r="H146" i="5"/>
  <c r="H144" i="5"/>
  <c r="H142" i="5"/>
  <c r="H140" i="5"/>
  <c r="H138" i="5"/>
  <c r="H136" i="5"/>
  <c r="H132" i="5"/>
  <c r="H128" i="5"/>
  <c r="H124" i="5"/>
  <c r="H121" i="5"/>
  <c r="H119" i="5"/>
  <c r="H117" i="5"/>
  <c r="H115" i="5"/>
  <c r="H113" i="5"/>
  <c r="H111" i="5"/>
  <c r="H109" i="5"/>
  <c r="H107" i="5"/>
  <c r="H105" i="5"/>
  <c r="H103" i="5"/>
  <c r="H101" i="5"/>
  <c r="H99" i="5"/>
  <c r="H97" i="5"/>
  <c r="H95" i="5"/>
  <c r="H93" i="5"/>
  <c r="H91" i="5"/>
  <c r="H85" i="5"/>
  <c r="H134" i="5"/>
  <c r="H130" i="5"/>
  <c r="H126" i="5"/>
  <c r="H118" i="5"/>
  <c r="H110" i="5"/>
  <c r="H116" i="5"/>
  <c r="H100" i="5"/>
  <c r="H84" i="5"/>
  <c r="H82" i="5"/>
  <c r="H80" i="5"/>
  <c r="H78" i="5"/>
  <c r="H76" i="5"/>
  <c r="H74" i="5"/>
  <c r="H72" i="5"/>
  <c r="H70" i="5"/>
  <c r="H68" i="5"/>
  <c r="H66" i="5"/>
  <c r="H64" i="5"/>
  <c r="H62" i="5"/>
  <c r="H60" i="5"/>
  <c r="H58" i="5"/>
  <c r="H56" i="5"/>
  <c r="H54" i="5"/>
  <c r="H52" i="5"/>
  <c r="H50" i="5"/>
  <c r="H106" i="5"/>
  <c r="H112" i="5"/>
  <c r="H102" i="5"/>
  <c r="H86" i="5"/>
  <c r="H108" i="5"/>
  <c r="H92" i="5"/>
  <c r="H83" i="5"/>
  <c r="H81" i="5"/>
  <c r="H79" i="5"/>
  <c r="H77" i="5"/>
  <c r="H75" i="5"/>
  <c r="H73" i="5"/>
  <c r="H71" i="5"/>
  <c r="H69" i="5"/>
  <c r="H67" i="5"/>
  <c r="H65" i="5"/>
  <c r="H63" i="5"/>
  <c r="H122" i="5"/>
  <c r="H120" i="5"/>
  <c r="H104" i="5"/>
  <c r="H88" i="5"/>
  <c r="H48" i="5"/>
  <c r="H46" i="5"/>
  <c r="H44" i="5"/>
  <c r="H42" i="5"/>
  <c r="H40" i="5"/>
  <c r="H38" i="5"/>
  <c r="H36" i="5"/>
  <c r="H34" i="5"/>
  <c r="H32" i="5"/>
  <c r="H30" i="5"/>
  <c r="H53" i="5"/>
  <c r="H59" i="5"/>
  <c r="H55" i="5"/>
  <c r="H49" i="5"/>
  <c r="H47" i="5"/>
  <c r="H45" i="5"/>
  <c r="H43" i="5"/>
  <c r="H41" i="5"/>
  <c r="H39" i="5"/>
  <c r="H37" i="5"/>
  <c r="H35" i="5"/>
  <c r="H33" i="5"/>
  <c r="H31" i="5"/>
  <c r="H114" i="5"/>
  <c r="H61" i="5"/>
  <c r="H51" i="5"/>
  <c r="H94" i="5"/>
  <c r="H57" i="5"/>
  <c r="H90" i="5"/>
  <c r="H98" i="5"/>
  <c r="H96" i="5"/>
  <c r="X24" i="1"/>
  <c r="W24" i="1"/>
  <c r="V24" i="1"/>
  <c r="U24" i="1"/>
  <c r="T24" i="1"/>
  <c r="S24" i="1"/>
  <c r="R24" i="1"/>
  <c r="Q24" i="1"/>
  <c r="P24" i="1"/>
  <c r="O24" i="1"/>
  <c r="N24" i="1"/>
  <c r="M24" i="1"/>
  <c r="F25" i="5" l="1" a="1"/>
  <c r="F25" i="5" s="1"/>
  <c r="AD26" i="5"/>
  <c r="F24" i="5" a="1"/>
  <c r="F24" i="5" s="1"/>
  <c r="E24" i="5" a="1"/>
  <c r="E24" i="5" s="1"/>
  <c r="E25" i="5" a="1"/>
  <c r="E25" i="5" s="1"/>
  <c r="G178" i="5"/>
  <c r="I163" i="5"/>
  <c r="I89" i="5"/>
  <c r="I87" i="5"/>
  <c r="I161" i="5"/>
  <c r="H161" i="5"/>
  <c r="H87" i="5"/>
  <c r="H163" i="5"/>
  <c r="H89" i="5"/>
  <c r="J28" i="5"/>
  <c r="I177" i="5"/>
  <c r="I175" i="5"/>
  <c r="I166" i="5"/>
  <c r="I159" i="5"/>
  <c r="I150" i="5"/>
  <c r="I143" i="5"/>
  <c r="I136" i="5"/>
  <c r="I132" i="5"/>
  <c r="I128" i="5"/>
  <c r="I173" i="5"/>
  <c r="I164" i="5"/>
  <c r="I157" i="5"/>
  <c r="I148" i="5"/>
  <c r="I141" i="5"/>
  <c r="I121" i="5"/>
  <c r="I119" i="5"/>
  <c r="I117" i="5"/>
  <c r="I171" i="5"/>
  <c r="I162" i="5"/>
  <c r="I155" i="5"/>
  <c r="I146" i="5"/>
  <c r="I139" i="5"/>
  <c r="I176" i="5"/>
  <c r="I169" i="5"/>
  <c r="I160" i="5"/>
  <c r="I153" i="5"/>
  <c r="I144" i="5"/>
  <c r="I137" i="5"/>
  <c r="I133" i="5"/>
  <c r="I129" i="5"/>
  <c r="I174" i="5"/>
  <c r="I167" i="5"/>
  <c r="I158" i="5"/>
  <c r="I151" i="5"/>
  <c r="I142" i="5"/>
  <c r="I134" i="5"/>
  <c r="I130" i="5"/>
  <c r="I126" i="5"/>
  <c r="I172" i="5"/>
  <c r="I165" i="5"/>
  <c r="I156" i="5"/>
  <c r="I149" i="5"/>
  <c r="I140" i="5"/>
  <c r="I120" i="5"/>
  <c r="I118" i="5"/>
  <c r="I116" i="5"/>
  <c r="I168" i="5"/>
  <c r="I152" i="5"/>
  <c r="I145" i="5"/>
  <c r="I135" i="5"/>
  <c r="I131" i="5"/>
  <c r="I154" i="5"/>
  <c r="I113" i="5"/>
  <c r="I170" i="5"/>
  <c r="I106" i="5"/>
  <c r="I103" i="5"/>
  <c r="I90" i="5"/>
  <c r="I147" i="5"/>
  <c r="I125" i="5"/>
  <c r="I123" i="5"/>
  <c r="I112" i="5"/>
  <c r="I109" i="5"/>
  <c r="I96" i="5"/>
  <c r="I93" i="5"/>
  <c r="I115" i="5"/>
  <c r="I127" i="5"/>
  <c r="I108" i="5"/>
  <c r="I105" i="5"/>
  <c r="I92" i="5"/>
  <c r="I83" i="5"/>
  <c r="I114" i="5"/>
  <c r="I111" i="5"/>
  <c r="I98" i="5"/>
  <c r="I95" i="5"/>
  <c r="I138" i="5"/>
  <c r="I110" i="5"/>
  <c r="I107" i="5"/>
  <c r="I94" i="5"/>
  <c r="I91" i="5"/>
  <c r="I80" i="5"/>
  <c r="I79" i="5"/>
  <c r="I53" i="5"/>
  <c r="I50" i="5"/>
  <c r="I88" i="5"/>
  <c r="I85" i="5"/>
  <c r="I81" i="5"/>
  <c r="I66" i="5"/>
  <c r="I65" i="5"/>
  <c r="I64" i="5"/>
  <c r="I59" i="5"/>
  <c r="I56" i="5"/>
  <c r="I124" i="5"/>
  <c r="I82" i="5"/>
  <c r="I68" i="5"/>
  <c r="I67" i="5"/>
  <c r="I63" i="5"/>
  <c r="I101" i="5"/>
  <c r="I99" i="5"/>
  <c r="I97" i="5"/>
  <c r="I70" i="5"/>
  <c r="I69" i="5"/>
  <c r="I62" i="5"/>
  <c r="I55" i="5"/>
  <c r="I52" i="5"/>
  <c r="I49" i="5"/>
  <c r="I47" i="5"/>
  <c r="I45" i="5"/>
  <c r="I43" i="5"/>
  <c r="I41" i="5"/>
  <c r="I39" i="5"/>
  <c r="I37" i="5"/>
  <c r="I35" i="5"/>
  <c r="I33" i="5"/>
  <c r="I31" i="5"/>
  <c r="I86" i="5"/>
  <c r="I72" i="5"/>
  <c r="I71" i="5"/>
  <c r="I61" i="5"/>
  <c r="I58" i="5"/>
  <c r="I122" i="5"/>
  <c r="I74" i="5"/>
  <c r="I73" i="5"/>
  <c r="I51" i="5"/>
  <c r="I104" i="5"/>
  <c r="I84" i="5"/>
  <c r="I76" i="5"/>
  <c r="I75" i="5"/>
  <c r="I57" i="5"/>
  <c r="I54" i="5"/>
  <c r="I46" i="5"/>
  <c r="I30" i="5"/>
  <c r="I40" i="5"/>
  <c r="I34" i="5"/>
  <c r="I78" i="5"/>
  <c r="I44" i="5"/>
  <c r="I102" i="5"/>
  <c r="I77" i="5"/>
  <c r="I38" i="5"/>
  <c r="I100" i="5"/>
  <c r="I60" i="5"/>
  <c r="I48" i="5"/>
  <c r="I32" i="5"/>
  <c r="I42" i="5"/>
  <c r="I36" i="5"/>
  <c r="AB12" i="3"/>
  <c r="AA12" i="3"/>
  <c r="G25" i="5" l="1"/>
  <c r="G24" i="5"/>
  <c r="F26" i="5"/>
  <c r="E26" i="5"/>
  <c r="H178" i="5"/>
  <c r="J163" i="5"/>
  <c r="J89" i="5"/>
  <c r="J161" i="5"/>
  <c r="J87" i="5"/>
  <c r="I178" i="5"/>
  <c r="K28" i="5"/>
  <c r="J176" i="5"/>
  <c r="J174" i="5"/>
  <c r="J172" i="5"/>
  <c r="J170" i="5"/>
  <c r="J168" i="5"/>
  <c r="J166" i="5"/>
  <c r="J164" i="5"/>
  <c r="J162" i="5"/>
  <c r="J160" i="5"/>
  <c r="J158" i="5"/>
  <c r="J156" i="5"/>
  <c r="J154" i="5"/>
  <c r="J152" i="5"/>
  <c r="J150" i="5"/>
  <c r="J148" i="5"/>
  <c r="J146" i="5"/>
  <c r="J144" i="5"/>
  <c r="J142" i="5"/>
  <c r="J140" i="5"/>
  <c r="J138" i="5"/>
  <c r="J136" i="5"/>
  <c r="J134" i="5"/>
  <c r="J132" i="5"/>
  <c r="J130" i="5"/>
  <c r="J128" i="5"/>
  <c r="J126" i="5"/>
  <c r="J124" i="5"/>
  <c r="J177" i="5"/>
  <c r="J173" i="5"/>
  <c r="J157" i="5"/>
  <c r="J141" i="5"/>
  <c r="J171" i="5"/>
  <c r="J155" i="5"/>
  <c r="J139" i="5"/>
  <c r="J169" i="5"/>
  <c r="J153" i="5"/>
  <c r="J137" i="5"/>
  <c r="J133" i="5"/>
  <c r="J129" i="5"/>
  <c r="J125" i="5"/>
  <c r="J167" i="5"/>
  <c r="J151" i="5"/>
  <c r="J165" i="5"/>
  <c r="J149" i="5"/>
  <c r="J147" i="5"/>
  <c r="J122" i="5"/>
  <c r="J175" i="5"/>
  <c r="J159" i="5"/>
  <c r="J143" i="5"/>
  <c r="J117" i="5"/>
  <c r="J116" i="5"/>
  <c r="J123" i="5"/>
  <c r="J112" i="5"/>
  <c r="J109" i="5"/>
  <c r="J96" i="5"/>
  <c r="J93" i="5"/>
  <c r="J115" i="5"/>
  <c r="J102" i="5"/>
  <c r="J99" i="5"/>
  <c r="J131" i="5"/>
  <c r="J127" i="5"/>
  <c r="J135" i="5"/>
  <c r="J114" i="5"/>
  <c r="J111" i="5"/>
  <c r="J98" i="5"/>
  <c r="J95" i="5"/>
  <c r="J145" i="5"/>
  <c r="J104" i="5"/>
  <c r="J101" i="5"/>
  <c r="J88" i="5"/>
  <c r="J85" i="5"/>
  <c r="J119" i="5"/>
  <c r="J118" i="5"/>
  <c r="J113" i="5"/>
  <c r="J100" i="5"/>
  <c r="J97" i="5"/>
  <c r="J84" i="5"/>
  <c r="J82" i="5"/>
  <c r="J80" i="5"/>
  <c r="J78" i="5"/>
  <c r="J76" i="5"/>
  <c r="J74" i="5"/>
  <c r="J72" i="5"/>
  <c r="J70" i="5"/>
  <c r="J68" i="5"/>
  <c r="J66" i="5"/>
  <c r="J81" i="5"/>
  <c r="J65" i="5"/>
  <c r="J64" i="5"/>
  <c r="J59" i="5"/>
  <c r="J56" i="5"/>
  <c r="J120" i="5"/>
  <c r="J105" i="5"/>
  <c r="J67" i="5"/>
  <c r="J63" i="5"/>
  <c r="J91" i="5"/>
  <c r="J69" i="5"/>
  <c r="J62" i="5"/>
  <c r="J55" i="5"/>
  <c r="J52" i="5"/>
  <c r="J49" i="5"/>
  <c r="J47" i="5"/>
  <c r="J45" i="5"/>
  <c r="J43" i="5"/>
  <c r="J41" i="5"/>
  <c r="J39" i="5"/>
  <c r="J37" i="5"/>
  <c r="J35" i="5"/>
  <c r="J33" i="5"/>
  <c r="J31" i="5"/>
  <c r="J108" i="5"/>
  <c r="J103" i="5"/>
  <c r="J86" i="5"/>
  <c r="J71" i="5"/>
  <c r="J61" i="5"/>
  <c r="J58" i="5"/>
  <c r="J106" i="5"/>
  <c r="J83" i="5"/>
  <c r="J73" i="5"/>
  <c r="J51" i="5"/>
  <c r="J110" i="5"/>
  <c r="J75" i="5"/>
  <c r="J57" i="5"/>
  <c r="J54" i="5"/>
  <c r="J94" i="5"/>
  <c r="J92" i="5"/>
  <c r="J90" i="5"/>
  <c r="J77" i="5"/>
  <c r="J60" i="5"/>
  <c r="J48" i="5"/>
  <c r="J46" i="5"/>
  <c r="J44" i="5"/>
  <c r="J42" i="5"/>
  <c r="J40" i="5"/>
  <c r="J38" i="5"/>
  <c r="J36" i="5"/>
  <c r="J34" i="5"/>
  <c r="J32" i="5"/>
  <c r="J30" i="5"/>
  <c r="J121" i="5"/>
  <c r="J107" i="5"/>
  <c r="J79" i="5"/>
  <c r="J50" i="5"/>
  <c r="J53" i="5"/>
  <c r="AA7" i="2"/>
  <c r="Z7" i="2"/>
  <c r="X7" i="2"/>
  <c r="W7" i="2"/>
  <c r="U7" i="2"/>
  <c r="T7" i="2"/>
  <c r="K24" i="5" l="1" a="1"/>
  <c r="K24" i="5" s="1"/>
  <c r="I24" i="5" a="1"/>
  <c r="I24" i="5" s="1"/>
  <c r="H24" i="5" a="1"/>
  <c r="H24" i="5" s="1"/>
  <c r="L24" i="5" a="1"/>
  <c r="L24" i="5" s="1"/>
  <c r="K25" i="5" a="1"/>
  <c r="K25" i="5" s="1"/>
  <c r="L25" i="5" a="1"/>
  <c r="L25" i="5" s="1"/>
  <c r="I25" i="5" a="1"/>
  <c r="I25" i="5" s="1"/>
  <c r="H25" i="5" a="1"/>
  <c r="H25" i="5" s="1"/>
  <c r="G26" i="5"/>
  <c r="K163" i="5"/>
  <c r="K89" i="5"/>
  <c r="K161" i="5"/>
  <c r="K87" i="5"/>
  <c r="J178" i="5"/>
  <c r="L28" i="5"/>
  <c r="K176" i="5"/>
  <c r="K174" i="5"/>
  <c r="K172" i="5"/>
  <c r="K170" i="5"/>
  <c r="K168" i="5"/>
  <c r="K166" i="5"/>
  <c r="K164" i="5"/>
  <c r="K162" i="5"/>
  <c r="K160" i="5"/>
  <c r="K158" i="5"/>
  <c r="K156" i="5"/>
  <c r="K154" i="5"/>
  <c r="K152" i="5"/>
  <c r="K150" i="5"/>
  <c r="K148" i="5"/>
  <c r="K146" i="5"/>
  <c r="K144" i="5"/>
  <c r="K142" i="5"/>
  <c r="K140" i="5"/>
  <c r="K138" i="5"/>
  <c r="K136" i="5"/>
  <c r="K134" i="5"/>
  <c r="K132" i="5"/>
  <c r="K130" i="5"/>
  <c r="K128" i="5"/>
  <c r="K126" i="5"/>
  <c r="K124" i="5"/>
  <c r="K122" i="5"/>
  <c r="K177" i="5"/>
  <c r="K175" i="5"/>
  <c r="K173" i="5"/>
  <c r="K171" i="5"/>
  <c r="K169" i="5"/>
  <c r="K167" i="5"/>
  <c r="K165" i="5"/>
  <c r="K159" i="5"/>
  <c r="K157" i="5"/>
  <c r="K155" i="5"/>
  <c r="K153" i="5"/>
  <c r="K151" i="5"/>
  <c r="K149" i="5"/>
  <c r="K147" i="5"/>
  <c r="K145" i="5"/>
  <c r="K143" i="5"/>
  <c r="K141" i="5"/>
  <c r="K139" i="5"/>
  <c r="K137" i="5"/>
  <c r="K135" i="5"/>
  <c r="K133" i="5"/>
  <c r="K131" i="5"/>
  <c r="K129" i="5"/>
  <c r="K127" i="5"/>
  <c r="K125" i="5"/>
  <c r="K123" i="5"/>
  <c r="K112" i="5"/>
  <c r="K109" i="5"/>
  <c r="K115" i="5"/>
  <c r="K102" i="5"/>
  <c r="K99" i="5"/>
  <c r="K86" i="5"/>
  <c r="K108" i="5"/>
  <c r="K105" i="5"/>
  <c r="K92" i="5"/>
  <c r="K114" i="5"/>
  <c r="K111" i="5"/>
  <c r="K104" i="5"/>
  <c r="K101" i="5"/>
  <c r="K88" i="5"/>
  <c r="K85" i="5"/>
  <c r="K121" i="5"/>
  <c r="K120" i="5"/>
  <c r="K110" i="5"/>
  <c r="K107" i="5"/>
  <c r="K94" i="5"/>
  <c r="K91" i="5"/>
  <c r="K117" i="5"/>
  <c r="K116" i="5"/>
  <c r="K106" i="5"/>
  <c r="K103" i="5"/>
  <c r="K90" i="5"/>
  <c r="K67" i="5"/>
  <c r="K66" i="5"/>
  <c r="K63" i="5"/>
  <c r="K82" i="5"/>
  <c r="K69" i="5"/>
  <c r="K68" i="5"/>
  <c r="K62" i="5"/>
  <c r="K55" i="5"/>
  <c r="K52" i="5"/>
  <c r="K49" i="5"/>
  <c r="K47" i="5"/>
  <c r="K45" i="5"/>
  <c r="K43" i="5"/>
  <c r="K41" i="5"/>
  <c r="K39" i="5"/>
  <c r="K37" i="5"/>
  <c r="K35" i="5"/>
  <c r="K33" i="5"/>
  <c r="K31" i="5"/>
  <c r="K97" i="5"/>
  <c r="K95" i="5"/>
  <c r="K93" i="5"/>
  <c r="K71" i="5"/>
  <c r="K70" i="5"/>
  <c r="K61" i="5"/>
  <c r="K58" i="5"/>
  <c r="K119" i="5"/>
  <c r="K83" i="5"/>
  <c r="K73" i="5"/>
  <c r="K72" i="5"/>
  <c r="K51" i="5"/>
  <c r="K75" i="5"/>
  <c r="K74" i="5"/>
  <c r="K57" i="5"/>
  <c r="K54" i="5"/>
  <c r="K118" i="5"/>
  <c r="K84" i="5"/>
  <c r="K77" i="5"/>
  <c r="K76" i="5"/>
  <c r="K60" i="5"/>
  <c r="K48" i="5"/>
  <c r="K46" i="5"/>
  <c r="K44" i="5"/>
  <c r="K42" i="5"/>
  <c r="K40" i="5"/>
  <c r="K38" i="5"/>
  <c r="K36" i="5"/>
  <c r="K34" i="5"/>
  <c r="K32" i="5"/>
  <c r="K30" i="5"/>
  <c r="K100" i="5"/>
  <c r="K98" i="5"/>
  <c r="K96" i="5"/>
  <c r="K79" i="5"/>
  <c r="K78" i="5"/>
  <c r="K53" i="5"/>
  <c r="K50" i="5"/>
  <c r="K113" i="5"/>
  <c r="K81" i="5"/>
  <c r="K64" i="5"/>
  <c r="K80" i="5"/>
  <c r="K56" i="5"/>
  <c r="K65" i="5"/>
  <c r="K59" i="5"/>
  <c r="R7" i="2"/>
  <c r="Q7" i="2"/>
  <c r="O7" i="2"/>
  <c r="N7" i="2"/>
  <c r="L7" i="2"/>
  <c r="K7" i="2"/>
  <c r="I7" i="2"/>
  <c r="H7" i="2"/>
  <c r="F7" i="2"/>
  <c r="E7" i="2"/>
  <c r="C7" i="2"/>
  <c r="B7" i="2"/>
  <c r="L26" i="5" l="1"/>
  <c r="K26" i="5"/>
  <c r="H26" i="5"/>
  <c r="I26" i="5"/>
  <c r="M25" i="5"/>
  <c r="M24" i="5"/>
  <c r="J25" i="5"/>
  <c r="J24" i="5"/>
  <c r="L163" i="5"/>
  <c r="L89" i="5"/>
  <c r="L161" i="5"/>
  <c r="L87" i="5"/>
  <c r="K178" i="5"/>
  <c r="M28" i="5"/>
  <c r="L176" i="5"/>
  <c r="L174" i="5"/>
  <c r="L172" i="5"/>
  <c r="L170" i="5"/>
  <c r="L168" i="5"/>
  <c r="L166" i="5"/>
  <c r="L164" i="5"/>
  <c r="L162" i="5"/>
  <c r="L160" i="5"/>
  <c r="L158" i="5"/>
  <c r="L156" i="5"/>
  <c r="L154" i="5"/>
  <c r="L152" i="5"/>
  <c r="L150" i="5"/>
  <c r="L148" i="5"/>
  <c r="L146" i="5"/>
  <c r="L144" i="5"/>
  <c r="L142" i="5"/>
  <c r="L140" i="5"/>
  <c r="L138" i="5"/>
  <c r="L136" i="5"/>
  <c r="L134" i="5"/>
  <c r="L132" i="5"/>
  <c r="L130" i="5"/>
  <c r="L128" i="5"/>
  <c r="L126" i="5"/>
  <c r="L124" i="5"/>
  <c r="L122" i="5"/>
  <c r="L177" i="5"/>
  <c r="L175" i="5"/>
  <c r="L173" i="5"/>
  <c r="L171" i="5"/>
  <c r="L169" i="5"/>
  <c r="L167" i="5"/>
  <c r="L165" i="5"/>
  <c r="L159" i="5"/>
  <c r="L157" i="5"/>
  <c r="L155" i="5"/>
  <c r="L153" i="5"/>
  <c r="L151" i="5"/>
  <c r="L149" i="5"/>
  <c r="L147" i="5"/>
  <c r="L145" i="5"/>
  <c r="L143" i="5"/>
  <c r="L141" i="5"/>
  <c r="L139" i="5"/>
  <c r="L137" i="5"/>
  <c r="L133" i="5"/>
  <c r="L129" i="5"/>
  <c r="L125" i="5"/>
  <c r="L120" i="5"/>
  <c r="L118" i="5"/>
  <c r="L116" i="5"/>
  <c r="L114" i="5"/>
  <c r="L112" i="5"/>
  <c r="L110" i="5"/>
  <c r="L108" i="5"/>
  <c r="L106" i="5"/>
  <c r="L104" i="5"/>
  <c r="L102" i="5"/>
  <c r="L100" i="5"/>
  <c r="L98" i="5"/>
  <c r="L96" i="5"/>
  <c r="L94" i="5"/>
  <c r="L92" i="5"/>
  <c r="L90" i="5"/>
  <c r="L88" i="5"/>
  <c r="L86" i="5"/>
  <c r="L84" i="5"/>
  <c r="L135" i="5"/>
  <c r="L131" i="5"/>
  <c r="L127" i="5"/>
  <c r="L123" i="5"/>
  <c r="L115" i="5"/>
  <c r="L105" i="5"/>
  <c r="L83" i="5"/>
  <c r="L81" i="5"/>
  <c r="L79" i="5"/>
  <c r="L77" i="5"/>
  <c r="L75" i="5"/>
  <c r="L73" i="5"/>
  <c r="L71" i="5"/>
  <c r="L69" i="5"/>
  <c r="L67" i="5"/>
  <c r="L65" i="5"/>
  <c r="L63" i="5"/>
  <c r="L61" i="5"/>
  <c r="L59" i="5"/>
  <c r="L57" i="5"/>
  <c r="L55" i="5"/>
  <c r="L53" i="5"/>
  <c r="L51" i="5"/>
  <c r="L111" i="5"/>
  <c r="L95" i="5"/>
  <c r="L121" i="5"/>
  <c r="L107" i="5"/>
  <c r="L91" i="5"/>
  <c r="L119" i="5"/>
  <c r="L113" i="5"/>
  <c r="L97" i="5"/>
  <c r="L82" i="5"/>
  <c r="L80" i="5"/>
  <c r="L78" i="5"/>
  <c r="L76" i="5"/>
  <c r="L74" i="5"/>
  <c r="L72" i="5"/>
  <c r="L70" i="5"/>
  <c r="L68" i="5"/>
  <c r="L66" i="5"/>
  <c r="L64" i="5"/>
  <c r="L62" i="5"/>
  <c r="L109" i="5"/>
  <c r="L93" i="5"/>
  <c r="L85" i="5"/>
  <c r="L52" i="5"/>
  <c r="L49" i="5"/>
  <c r="L47" i="5"/>
  <c r="L45" i="5"/>
  <c r="L43" i="5"/>
  <c r="L41" i="5"/>
  <c r="L39" i="5"/>
  <c r="L37" i="5"/>
  <c r="L35" i="5"/>
  <c r="L33" i="5"/>
  <c r="L31" i="5"/>
  <c r="L58" i="5"/>
  <c r="L103" i="5"/>
  <c r="L101" i="5"/>
  <c r="L99" i="5"/>
  <c r="L54" i="5"/>
  <c r="L60" i="5"/>
  <c r="L48" i="5"/>
  <c r="L46" i="5"/>
  <c r="L44" i="5"/>
  <c r="L42" i="5"/>
  <c r="L40" i="5"/>
  <c r="L38" i="5"/>
  <c r="L36" i="5"/>
  <c r="L34" i="5"/>
  <c r="L32" i="5"/>
  <c r="L30" i="5"/>
  <c r="L50" i="5"/>
  <c r="L117" i="5"/>
  <c r="L56" i="5"/>
  <c r="S7" i="2"/>
  <c r="M7" i="2"/>
  <c r="D7" i="2"/>
  <c r="J7" i="2"/>
  <c r="P7" i="2"/>
  <c r="G7" i="2"/>
  <c r="V7" i="2"/>
  <c r="Y7" i="2"/>
  <c r="AB7" i="2"/>
  <c r="V14" i="3"/>
  <c r="U14" i="3"/>
  <c r="V12" i="3"/>
  <c r="Y12" i="3"/>
  <c r="U12" i="3"/>
  <c r="X12" i="3"/>
  <c r="J26" i="5" l="1"/>
  <c r="M26" i="5"/>
  <c r="M163" i="5"/>
  <c r="M161" i="5"/>
  <c r="M87" i="5"/>
  <c r="M89" i="5"/>
  <c r="L178" i="5"/>
  <c r="N28" i="5"/>
  <c r="M177" i="5"/>
  <c r="M176" i="5"/>
  <c r="M171" i="5"/>
  <c r="M164" i="5"/>
  <c r="M155" i="5"/>
  <c r="M148" i="5"/>
  <c r="M139" i="5"/>
  <c r="M133" i="5"/>
  <c r="M129" i="5"/>
  <c r="M169" i="5"/>
  <c r="M162" i="5"/>
  <c r="M153" i="5"/>
  <c r="M146" i="5"/>
  <c r="M137" i="5"/>
  <c r="M120" i="5"/>
  <c r="M118" i="5"/>
  <c r="M116" i="5"/>
  <c r="M167" i="5"/>
  <c r="M160" i="5"/>
  <c r="M151" i="5"/>
  <c r="M144" i="5"/>
  <c r="M174" i="5"/>
  <c r="M165" i="5"/>
  <c r="M158" i="5"/>
  <c r="M149" i="5"/>
  <c r="M142" i="5"/>
  <c r="M134" i="5"/>
  <c r="M130" i="5"/>
  <c r="M172" i="5"/>
  <c r="M156" i="5"/>
  <c r="M147" i="5"/>
  <c r="M140" i="5"/>
  <c r="M135" i="5"/>
  <c r="M131" i="5"/>
  <c r="M127" i="5"/>
  <c r="M170" i="5"/>
  <c r="M154" i="5"/>
  <c r="M145" i="5"/>
  <c r="M138" i="5"/>
  <c r="M121" i="5"/>
  <c r="M119" i="5"/>
  <c r="M117" i="5"/>
  <c r="M173" i="5"/>
  <c r="M166" i="5"/>
  <c r="M157" i="5"/>
  <c r="M150" i="5"/>
  <c r="M141" i="5"/>
  <c r="M136" i="5"/>
  <c r="M132" i="5"/>
  <c r="M143" i="5"/>
  <c r="M123" i="5"/>
  <c r="M159" i="5"/>
  <c r="M128" i="5"/>
  <c r="M125" i="5"/>
  <c r="M111" i="5"/>
  <c r="M108" i="5"/>
  <c r="M95" i="5"/>
  <c r="M92" i="5"/>
  <c r="M175" i="5"/>
  <c r="M114" i="5"/>
  <c r="M101" i="5"/>
  <c r="M98" i="5"/>
  <c r="M152" i="5"/>
  <c r="M168" i="5"/>
  <c r="M113" i="5"/>
  <c r="M110" i="5"/>
  <c r="M97" i="5"/>
  <c r="M94" i="5"/>
  <c r="M82" i="5"/>
  <c r="M124" i="5"/>
  <c r="M122" i="5"/>
  <c r="M103" i="5"/>
  <c r="M100" i="5"/>
  <c r="M84" i="5"/>
  <c r="M115" i="5"/>
  <c r="M112" i="5"/>
  <c r="M99" i="5"/>
  <c r="M96" i="5"/>
  <c r="M105" i="5"/>
  <c r="M88" i="5"/>
  <c r="M69" i="5"/>
  <c r="M68" i="5"/>
  <c r="M62" i="5"/>
  <c r="M58" i="5"/>
  <c r="M55" i="5"/>
  <c r="M93" i="5"/>
  <c r="M91" i="5"/>
  <c r="M71" i="5"/>
  <c r="M70" i="5"/>
  <c r="M61" i="5"/>
  <c r="M86" i="5"/>
  <c r="M83" i="5"/>
  <c r="M73" i="5"/>
  <c r="M72" i="5"/>
  <c r="M54" i="5"/>
  <c r="M51" i="5"/>
  <c r="M106" i="5"/>
  <c r="M75" i="5"/>
  <c r="M74" i="5"/>
  <c r="M60" i="5"/>
  <c r="M57" i="5"/>
  <c r="M48" i="5"/>
  <c r="M46" i="5"/>
  <c r="M44" i="5"/>
  <c r="M42" i="5"/>
  <c r="M40" i="5"/>
  <c r="M38" i="5"/>
  <c r="M36" i="5"/>
  <c r="M34" i="5"/>
  <c r="M32" i="5"/>
  <c r="M30" i="5"/>
  <c r="M77" i="5"/>
  <c r="M76" i="5"/>
  <c r="M50" i="5"/>
  <c r="M104" i="5"/>
  <c r="M90" i="5"/>
  <c r="M79" i="5"/>
  <c r="M78" i="5"/>
  <c r="M56" i="5"/>
  <c r="M53" i="5"/>
  <c r="M107" i="5"/>
  <c r="M102" i="5"/>
  <c r="M81" i="5"/>
  <c r="M80" i="5"/>
  <c r="M65" i="5"/>
  <c r="M64" i="5"/>
  <c r="M59" i="5"/>
  <c r="M126" i="5"/>
  <c r="M109" i="5"/>
  <c r="M35" i="5"/>
  <c r="M63" i="5"/>
  <c r="M45" i="5"/>
  <c r="M39" i="5"/>
  <c r="M49" i="5"/>
  <c r="M33" i="5"/>
  <c r="M43" i="5"/>
  <c r="M85" i="5"/>
  <c r="M67" i="5"/>
  <c r="M37" i="5"/>
  <c r="M52" i="5"/>
  <c r="M66" i="5"/>
  <c r="M47" i="5"/>
  <c r="M31" i="5"/>
  <c r="M41" i="5"/>
  <c r="V18" i="3"/>
  <c r="V20" i="3" s="1"/>
  <c r="U18" i="3"/>
  <c r="U20" i="3" s="1"/>
  <c r="V17" i="3"/>
  <c r="U17" i="3"/>
  <c r="V16" i="3"/>
  <c r="U16" i="3"/>
  <c r="V15" i="3"/>
  <c r="U15" i="3"/>
  <c r="V13" i="3"/>
  <c r="U13" i="3"/>
  <c r="V11" i="3"/>
  <c r="U11" i="3"/>
  <c r="V10" i="3"/>
  <c r="U10" i="3"/>
  <c r="V9" i="3"/>
  <c r="U9" i="3"/>
  <c r="V8" i="3"/>
  <c r="U8" i="3"/>
  <c r="V7" i="3"/>
  <c r="U7" i="3"/>
  <c r="V6" i="3"/>
  <c r="U6" i="3"/>
  <c r="V5" i="3"/>
  <c r="U5" i="3"/>
  <c r="U6" i="2"/>
  <c r="T6" i="2"/>
  <c r="U5" i="2"/>
  <c r="T5" i="2"/>
  <c r="Q24" i="5" l="1" a="1"/>
  <c r="Q24" i="5" s="1"/>
  <c r="R25" i="5" a="1"/>
  <c r="R25" i="5" s="1"/>
  <c r="Q25" i="5" a="1"/>
  <c r="Q25" i="5" s="1"/>
  <c r="R24" i="5" a="1"/>
  <c r="R24" i="5" s="1"/>
  <c r="N161" i="5"/>
  <c r="N87" i="5"/>
  <c r="N163" i="5"/>
  <c r="N89" i="5"/>
  <c r="M178" i="5"/>
  <c r="O28" i="5"/>
  <c r="N177" i="5"/>
  <c r="N175" i="5"/>
  <c r="N173" i="5"/>
  <c r="N171" i="5"/>
  <c r="N169" i="5"/>
  <c r="N167" i="5"/>
  <c r="N165" i="5"/>
  <c r="N159" i="5"/>
  <c r="N157" i="5"/>
  <c r="N155" i="5"/>
  <c r="N153" i="5"/>
  <c r="N151" i="5"/>
  <c r="N149" i="5"/>
  <c r="N147" i="5"/>
  <c r="N145" i="5"/>
  <c r="N143" i="5"/>
  <c r="N141" i="5"/>
  <c r="N139" i="5"/>
  <c r="N137" i="5"/>
  <c r="N135" i="5"/>
  <c r="N133" i="5"/>
  <c r="N131" i="5"/>
  <c r="N129" i="5"/>
  <c r="N127" i="5"/>
  <c r="N125" i="5"/>
  <c r="N123" i="5"/>
  <c r="N162" i="5"/>
  <c r="N146" i="5"/>
  <c r="N160" i="5"/>
  <c r="N144" i="5"/>
  <c r="N176" i="5"/>
  <c r="N174" i="5"/>
  <c r="N158" i="5"/>
  <c r="N142" i="5"/>
  <c r="N134" i="5"/>
  <c r="N130" i="5"/>
  <c r="N126" i="5"/>
  <c r="N172" i="5"/>
  <c r="N156" i="5"/>
  <c r="N140" i="5"/>
  <c r="N170" i="5"/>
  <c r="N154" i="5"/>
  <c r="N138" i="5"/>
  <c r="N168" i="5"/>
  <c r="N152" i="5"/>
  <c r="N164" i="5"/>
  <c r="N148" i="5"/>
  <c r="N128" i="5"/>
  <c r="N111" i="5"/>
  <c r="N108" i="5"/>
  <c r="N132" i="5"/>
  <c r="N114" i="5"/>
  <c r="N101" i="5"/>
  <c r="N98" i="5"/>
  <c r="N85" i="5"/>
  <c r="N136" i="5"/>
  <c r="N107" i="5"/>
  <c r="N104" i="5"/>
  <c r="N91" i="5"/>
  <c r="N121" i="5"/>
  <c r="N113" i="5"/>
  <c r="N110" i="5"/>
  <c r="N124" i="5"/>
  <c r="N122" i="5"/>
  <c r="N120" i="5"/>
  <c r="N119" i="5"/>
  <c r="N103" i="5"/>
  <c r="N100" i="5"/>
  <c r="N84" i="5"/>
  <c r="N118" i="5"/>
  <c r="N117" i="5"/>
  <c r="N109" i="5"/>
  <c r="N106" i="5"/>
  <c r="N93" i="5"/>
  <c r="N90" i="5"/>
  <c r="N166" i="5"/>
  <c r="N105" i="5"/>
  <c r="N102" i="5"/>
  <c r="N86" i="5"/>
  <c r="N83" i="5"/>
  <c r="N81" i="5"/>
  <c r="N79" i="5"/>
  <c r="N77" i="5"/>
  <c r="N75" i="5"/>
  <c r="N73" i="5"/>
  <c r="N71" i="5"/>
  <c r="N69" i="5"/>
  <c r="N67" i="5"/>
  <c r="N65" i="5"/>
  <c r="N82" i="5"/>
  <c r="N70" i="5"/>
  <c r="N61" i="5"/>
  <c r="N116" i="5"/>
  <c r="N112" i="5"/>
  <c r="N99" i="5"/>
  <c r="N97" i="5"/>
  <c r="N95" i="5"/>
  <c r="N72" i="5"/>
  <c r="N54" i="5"/>
  <c r="N51" i="5"/>
  <c r="N74" i="5"/>
  <c r="N60" i="5"/>
  <c r="N57" i="5"/>
  <c r="N48" i="5"/>
  <c r="N46" i="5"/>
  <c r="N44" i="5"/>
  <c r="N42" i="5"/>
  <c r="N40" i="5"/>
  <c r="N38" i="5"/>
  <c r="N36" i="5"/>
  <c r="N34" i="5"/>
  <c r="N32" i="5"/>
  <c r="N30" i="5"/>
  <c r="N115" i="5"/>
  <c r="N76" i="5"/>
  <c r="N50" i="5"/>
  <c r="N78" i="5"/>
  <c r="N56" i="5"/>
  <c r="N53" i="5"/>
  <c r="N150" i="5"/>
  <c r="N96" i="5"/>
  <c r="N94" i="5"/>
  <c r="N92" i="5"/>
  <c r="N80" i="5"/>
  <c r="N64" i="5"/>
  <c r="N59" i="5"/>
  <c r="N66" i="5"/>
  <c r="N63" i="5"/>
  <c r="N52" i="5"/>
  <c r="N49" i="5"/>
  <c r="N47" i="5"/>
  <c r="N45" i="5"/>
  <c r="N43" i="5"/>
  <c r="N41" i="5"/>
  <c r="N39" i="5"/>
  <c r="N37" i="5"/>
  <c r="N35" i="5"/>
  <c r="N33" i="5"/>
  <c r="N31" i="5"/>
  <c r="N62" i="5"/>
  <c r="N88" i="5"/>
  <c r="N55" i="5"/>
  <c r="N68" i="5"/>
  <c r="N58" i="5"/>
  <c r="V19" i="3"/>
  <c r="V21" i="3" s="1"/>
  <c r="U19" i="3"/>
  <c r="U22" i="3"/>
  <c r="V22" i="3"/>
  <c r="W9" i="3"/>
  <c r="W17" i="3"/>
  <c r="W10" i="3"/>
  <c r="W12" i="3"/>
  <c r="W20" i="3"/>
  <c r="W7" i="3"/>
  <c r="W15" i="3"/>
  <c r="W6" i="3"/>
  <c r="W8" i="3"/>
  <c r="W11" i="3"/>
  <c r="W16" i="3"/>
  <c r="W18" i="3"/>
  <c r="W5" i="3"/>
  <c r="W13" i="3"/>
  <c r="W14" i="3"/>
  <c r="V5" i="2"/>
  <c r="V6" i="2"/>
  <c r="AE9" i="1"/>
  <c r="AD9" i="1"/>
  <c r="AE8" i="1"/>
  <c r="AD8" i="1"/>
  <c r="AE5" i="1"/>
  <c r="AD5" i="1"/>
  <c r="AD2" i="1"/>
  <c r="W3" i="5" s="1"/>
  <c r="AE4" i="1"/>
  <c r="AD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N80" i="1"/>
  <c r="O80" i="1"/>
  <c r="P80" i="1"/>
  <c r="Q80" i="1"/>
  <c r="R80" i="1"/>
  <c r="S80" i="1"/>
  <c r="T80" i="1"/>
  <c r="U80" i="1"/>
  <c r="V80" i="1"/>
  <c r="W80" i="1"/>
  <c r="X80" i="1"/>
  <c r="Y80" i="1"/>
  <c r="M80" i="1"/>
  <c r="R26" i="5" l="1"/>
  <c r="Q26" i="5"/>
  <c r="S25" i="5"/>
  <c r="S24" i="5"/>
  <c r="O161" i="5"/>
  <c r="O87" i="5"/>
  <c r="O163" i="5"/>
  <c r="O89" i="5"/>
  <c r="N178" i="5"/>
  <c r="P28" i="5"/>
  <c r="O177" i="5"/>
  <c r="O175" i="5"/>
  <c r="O173" i="5"/>
  <c r="O171" i="5"/>
  <c r="O169" i="5"/>
  <c r="O167" i="5"/>
  <c r="O165" i="5"/>
  <c r="O159" i="5"/>
  <c r="O157" i="5"/>
  <c r="O155" i="5"/>
  <c r="O153" i="5"/>
  <c r="O151" i="5"/>
  <c r="O149" i="5"/>
  <c r="O147" i="5"/>
  <c r="O145" i="5"/>
  <c r="O143" i="5"/>
  <c r="O141" i="5"/>
  <c r="O139" i="5"/>
  <c r="O137" i="5"/>
  <c r="O135" i="5"/>
  <c r="O133" i="5"/>
  <c r="O131" i="5"/>
  <c r="O129" i="5"/>
  <c r="O127" i="5"/>
  <c r="O125" i="5"/>
  <c r="O123" i="5"/>
  <c r="O121" i="5"/>
  <c r="O176" i="5"/>
  <c r="O174" i="5"/>
  <c r="O172" i="5"/>
  <c r="O170" i="5"/>
  <c r="O168" i="5"/>
  <c r="O166" i="5"/>
  <c r="O164" i="5"/>
  <c r="O162" i="5"/>
  <c r="O160" i="5"/>
  <c r="O158" i="5"/>
  <c r="O156" i="5"/>
  <c r="O154" i="5"/>
  <c r="O152" i="5"/>
  <c r="O150" i="5"/>
  <c r="O148" i="5"/>
  <c r="O146" i="5"/>
  <c r="O144" i="5"/>
  <c r="O142" i="5"/>
  <c r="O140" i="5"/>
  <c r="O138" i="5"/>
  <c r="O136" i="5"/>
  <c r="O134" i="5"/>
  <c r="O132" i="5"/>
  <c r="O130" i="5"/>
  <c r="O128" i="5"/>
  <c r="O126" i="5"/>
  <c r="O124" i="5"/>
  <c r="O122" i="5"/>
  <c r="O114" i="5"/>
  <c r="O107" i="5"/>
  <c r="O104" i="5"/>
  <c r="O91" i="5"/>
  <c r="O88" i="5"/>
  <c r="O113" i="5"/>
  <c r="O110" i="5"/>
  <c r="O97" i="5"/>
  <c r="O94" i="5"/>
  <c r="O120" i="5"/>
  <c r="O119" i="5"/>
  <c r="O118" i="5"/>
  <c r="O117" i="5"/>
  <c r="O109" i="5"/>
  <c r="O106" i="5"/>
  <c r="O93" i="5"/>
  <c r="O90" i="5"/>
  <c r="O116" i="5"/>
  <c r="O115" i="5"/>
  <c r="O112" i="5"/>
  <c r="O99" i="5"/>
  <c r="O96" i="5"/>
  <c r="O111" i="5"/>
  <c r="O108" i="5"/>
  <c r="O95" i="5"/>
  <c r="O92" i="5"/>
  <c r="O72" i="5"/>
  <c r="O71" i="5"/>
  <c r="O54" i="5"/>
  <c r="O51" i="5"/>
  <c r="O103" i="5"/>
  <c r="O101" i="5"/>
  <c r="O86" i="5"/>
  <c r="O83" i="5"/>
  <c r="O74" i="5"/>
  <c r="O73" i="5"/>
  <c r="O60" i="5"/>
  <c r="O57" i="5"/>
  <c r="O48" i="5"/>
  <c r="O46" i="5"/>
  <c r="O44" i="5"/>
  <c r="O42" i="5"/>
  <c r="O40" i="5"/>
  <c r="O38" i="5"/>
  <c r="O36" i="5"/>
  <c r="O34" i="5"/>
  <c r="O32" i="5"/>
  <c r="O30" i="5"/>
  <c r="O76" i="5"/>
  <c r="O75" i="5"/>
  <c r="O50" i="5"/>
  <c r="O78" i="5"/>
  <c r="O77" i="5"/>
  <c r="O56" i="5"/>
  <c r="O53" i="5"/>
  <c r="O84" i="5"/>
  <c r="O80" i="5"/>
  <c r="O79" i="5"/>
  <c r="O64" i="5"/>
  <c r="O59" i="5"/>
  <c r="O102" i="5"/>
  <c r="O100" i="5"/>
  <c r="O98" i="5"/>
  <c r="O81" i="5"/>
  <c r="O66" i="5"/>
  <c r="O65" i="5"/>
  <c r="O63" i="5"/>
  <c r="O52" i="5"/>
  <c r="O49" i="5"/>
  <c r="O47" i="5"/>
  <c r="O45" i="5"/>
  <c r="O43" i="5"/>
  <c r="O41" i="5"/>
  <c r="O39" i="5"/>
  <c r="O37" i="5"/>
  <c r="O35" i="5"/>
  <c r="O33" i="5"/>
  <c r="O31" i="5"/>
  <c r="O85" i="5"/>
  <c r="O68" i="5"/>
  <c r="O67" i="5"/>
  <c r="O62" i="5"/>
  <c r="O58" i="5"/>
  <c r="O55" i="5"/>
  <c r="O105" i="5"/>
  <c r="O70" i="5"/>
  <c r="O69" i="5"/>
  <c r="O61" i="5"/>
  <c r="O82" i="5"/>
  <c r="T10" i="2"/>
  <c r="T9" i="2" s="1"/>
  <c r="U10" i="2"/>
  <c r="U9" i="2" s="1"/>
  <c r="U4" i="3"/>
  <c r="T4" i="2"/>
  <c r="V4" i="3"/>
  <c r="U4" i="2"/>
  <c r="W22" i="3"/>
  <c r="W19" i="3"/>
  <c r="U21" i="3"/>
  <c r="U23" i="3" s="1"/>
  <c r="V23" i="3"/>
  <c r="T2" i="2"/>
  <c r="U2" i="3"/>
  <c r="AD10" i="1"/>
  <c r="AE10" i="1"/>
  <c r="AF9" i="1"/>
  <c r="AF8" i="1"/>
  <c r="AD11" i="1"/>
  <c r="AE11" i="1"/>
  <c r="AF5" i="1"/>
  <c r="S14" i="3"/>
  <c r="R14" i="3"/>
  <c r="S12" i="3"/>
  <c r="R12" i="3"/>
  <c r="P14" i="3"/>
  <c r="O14" i="3"/>
  <c r="P12" i="3"/>
  <c r="O12" i="3"/>
  <c r="S18" i="3"/>
  <c r="R18" i="3"/>
  <c r="S17" i="3"/>
  <c r="R17" i="3"/>
  <c r="S16" i="3"/>
  <c r="R16" i="3"/>
  <c r="S15" i="3"/>
  <c r="R15" i="3"/>
  <c r="S13" i="3"/>
  <c r="R13" i="3"/>
  <c r="S11" i="3"/>
  <c r="R11" i="3"/>
  <c r="S10" i="3"/>
  <c r="R10" i="3"/>
  <c r="S9" i="3"/>
  <c r="R9" i="3"/>
  <c r="S8" i="3"/>
  <c r="R8" i="3"/>
  <c r="S7" i="3"/>
  <c r="R7" i="3"/>
  <c r="S6" i="3"/>
  <c r="R6" i="3"/>
  <c r="S5" i="3"/>
  <c r="R5" i="3"/>
  <c r="O6" i="3"/>
  <c r="P6" i="3"/>
  <c r="O7" i="3"/>
  <c r="P7" i="3"/>
  <c r="O8" i="3"/>
  <c r="P8" i="3"/>
  <c r="O9" i="3"/>
  <c r="P9" i="3"/>
  <c r="O10" i="3"/>
  <c r="P10" i="3"/>
  <c r="O11" i="3"/>
  <c r="P11" i="3"/>
  <c r="O13" i="3"/>
  <c r="P13" i="3"/>
  <c r="O15" i="3"/>
  <c r="P15" i="3"/>
  <c r="O16" i="3"/>
  <c r="P16" i="3"/>
  <c r="O17" i="3"/>
  <c r="P17" i="3"/>
  <c r="O18" i="3"/>
  <c r="P18" i="3"/>
  <c r="P5" i="3"/>
  <c r="O5" i="3"/>
  <c r="G14" i="3"/>
  <c r="F14" i="3"/>
  <c r="G12" i="3"/>
  <c r="F12" i="3"/>
  <c r="G18" i="3"/>
  <c r="F18" i="3"/>
  <c r="G17" i="3"/>
  <c r="F17" i="3"/>
  <c r="G16" i="3"/>
  <c r="F16" i="3"/>
  <c r="G15" i="3"/>
  <c r="F15" i="3"/>
  <c r="G13" i="3"/>
  <c r="F13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D14" i="3"/>
  <c r="C14" i="3"/>
  <c r="D12" i="3"/>
  <c r="C12" i="3"/>
  <c r="L5" i="1"/>
  <c r="M5" i="1"/>
  <c r="C15" i="3"/>
  <c r="D15" i="3"/>
  <c r="C16" i="3"/>
  <c r="E16" i="3" s="1"/>
  <c r="D16" i="3"/>
  <c r="C17" i="3"/>
  <c r="D17" i="3"/>
  <c r="C18" i="3"/>
  <c r="D18" i="3"/>
  <c r="C6" i="3"/>
  <c r="D6" i="3"/>
  <c r="E6" i="3" s="1"/>
  <c r="C7" i="3"/>
  <c r="D7" i="3"/>
  <c r="C8" i="3"/>
  <c r="D8" i="3"/>
  <c r="C9" i="3"/>
  <c r="D9" i="3"/>
  <c r="C10" i="3"/>
  <c r="D10" i="3"/>
  <c r="E10" i="3" s="1"/>
  <c r="C11" i="3"/>
  <c r="E11" i="3" s="1"/>
  <c r="D11" i="3"/>
  <c r="C13" i="3"/>
  <c r="D13" i="3"/>
  <c r="D19" i="3" s="1"/>
  <c r="D5" i="3"/>
  <c r="C5" i="3"/>
  <c r="AB9" i="1"/>
  <c r="AA9" i="1"/>
  <c r="Y9" i="1"/>
  <c r="X9" i="1"/>
  <c r="P9" i="1"/>
  <c r="O9" i="1"/>
  <c r="M9" i="1"/>
  <c r="L9" i="1"/>
  <c r="AB8" i="1"/>
  <c r="AA8" i="1"/>
  <c r="Y8" i="1"/>
  <c r="X8" i="1"/>
  <c r="P8" i="1"/>
  <c r="O8" i="1"/>
  <c r="M8" i="1"/>
  <c r="L8" i="1"/>
  <c r="AB5" i="1"/>
  <c r="AA5" i="1"/>
  <c r="Y5" i="1"/>
  <c r="X5" i="1"/>
  <c r="P5" i="1"/>
  <c r="O5" i="1"/>
  <c r="Y36" i="1"/>
  <c r="Y35" i="1"/>
  <c r="Y33" i="1"/>
  <c r="Y32" i="1"/>
  <c r="Y31" i="1"/>
  <c r="Y46" i="1"/>
  <c r="Y45" i="1"/>
  <c r="Y43" i="1"/>
  <c r="Y42" i="1"/>
  <c r="Y41" i="1"/>
  <c r="Y57" i="1"/>
  <c r="Y56" i="1"/>
  <c r="Y54" i="1"/>
  <c r="Y53" i="1"/>
  <c r="Y52" i="1"/>
  <c r="Y18" i="1"/>
  <c r="Y22" i="1"/>
  <c r="Y23" i="1"/>
  <c r="AG5" i="1"/>
  <c r="S26" i="5" l="1"/>
  <c r="P161" i="5"/>
  <c r="P87" i="5"/>
  <c r="P163" i="5"/>
  <c r="P89" i="5"/>
  <c r="O178" i="5"/>
  <c r="P177" i="5"/>
  <c r="P175" i="5"/>
  <c r="P173" i="5"/>
  <c r="P171" i="5"/>
  <c r="P169" i="5"/>
  <c r="P167" i="5"/>
  <c r="P165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76" i="5"/>
  <c r="P174" i="5"/>
  <c r="P172" i="5"/>
  <c r="P170" i="5"/>
  <c r="P168" i="5"/>
  <c r="P166" i="5"/>
  <c r="P164" i="5"/>
  <c r="P162" i="5"/>
  <c r="P160" i="5"/>
  <c r="P158" i="5"/>
  <c r="P156" i="5"/>
  <c r="P154" i="5"/>
  <c r="P152" i="5"/>
  <c r="P150" i="5"/>
  <c r="P148" i="5"/>
  <c r="P146" i="5"/>
  <c r="P144" i="5"/>
  <c r="P142" i="5"/>
  <c r="P140" i="5"/>
  <c r="P138" i="5"/>
  <c r="P134" i="5"/>
  <c r="P130" i="5"/>
  <c r="P126" i="5"/>
  <c r="P122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5" i="5"/>
  <c r="P136" i="5"/>
  <c r="P132" i="5"/>
  <c r="P128" i="5"/>
  <c r="P124" i="5"/>
  <c r="P110" i="5"/>
  <c r="P94" i="5"/>
  <c r="P82" i="5"/>
  <c r="P80" i="5"/>
  <c r="P78" i="5"/>
  <c r="P76" i="5"/>
  <c r="P74" i="5"/>
  <c r="P72" i="5"/>
  <c r="P70" i="5"/>
  <c r="P68" i="5"/>
  <c r="P66" i="5"/>
  <c r="P64" i="5"/>
  <c r="P62" i="5"/>
  <c r="P60" i="5"/>
  <c r="P58" i="5"/>
  <c r="P56" i="5"/>
  <c r="P54" i="5"/>
  <c r="P52" i="5"/>
  <c r="P50" i="5"/>
  <c r="P121" i="5"/>
  <c r="P120" i="5"/>
  <c r="P100" i="5"/>
  <c r="P118" i="5"/>
  <c r="P116" i="5"/>
  <c r="P112" i="5"/>
  <c r="P96" i="5"/>
  <c r="P102" i="5"/>
  <c r="P86" i="5"/>
  <c r="P83" i="5"/>
  <c r="P81" i="5"/>
  <c r="P79" i="5"/>
  <c r="P77" i="5"/>
  <c r="P75" i="5"/>
  <c r="P73" i="5"/>
  <c r="P71" i="5"/>
  <c r="P69" i="5"/>
  <c r="P67" i="5"/>
  <c r="P65" i="5"/>
  <c r="P63" i="5"/>
  <c r="P61" i="5"/>
  <c r="P114" i="5"/>
  <c r="P98" i="5"/>
  <c r="P57" i="5"/>
  <c r="P48" i="5"/>
  <c r="P46" i="5"/>
  <c r="P44" i="5"/>
  <c r="P42" i="5"/>
  <c r="P40" i="5"/>
  <c r="P38" i="5"/>
  <c r="P36" i="5"/>
  <c r="P34" i="5"/>
  <c r="P32" i="5"/>
  <c r="P30" i="5"/>
  <c r="P108" i="5"/>
  <c r="P106" i="5"/>
  <c r="P53" i="5"/>
  <c r="P84" i="5"/>
  <c r="P59" i="5"/>
  <c r="P104" i="5"/>
  <c r="P92" i="5"/>
  <c r="P90" i="5"/>
  <c r="P49" i="5"/>
  <c r="P47" i="5"/>
  <c r="P45" i="5"/>
  <c r="P43" i="5"/>
  <c r="P41" i="5"/>
  <c r="P39" i="5"/>
  <c r="P37" i="5"/>
  <c r="P35" i="5"/>
  <c r="P33" i="5"/>
  <c r="P31" i="5"/>
  <c r="P55" i="5"/>
  <c r="P88" i="5"/>
  <c r="P51" i="5"/>
  <c r="V9" i="2"/>
  <c r="V10" i="2"/>
  <c r="T17" i="3"/>
  <c r="W21" i="3"/>
  <c r="W23" i="3"/>
  <c r="H18" i="3"/>
  <c r="T6" i="3"/>
  <c r="R19" i="3"/>
  <c r="R21" i="3" s="1"/>
  <c r="AF10" i="1"/>
  <c r="AF11" i="1"/>
  <c r="I8" i="3"/>
  <c r="I9" i="3"/>
  <c r="E9" i="3"/>
  <c r="I6" i="3"/>
  <c r="I10" i="3"/>
  <c r="E8" i="3"/>
  <c r="T15" i="3"/>
  <c r="T8" i="3"/>
  <c r="R20" i="3"/>
  <c r="R22" i="3" s="1"/>
  <c r="E7" i="3"/>
  <c r="T13" i="3"/>
  <c r="J9" i="3"/>
  <c r="Q11" i="3"/>
  <c r="Q7" i="3"/>
  <c r="J16" i="3"/>
  <c r="G20" i="3"/>
  <c r="G22" i="3" s="1"/>
  <c r="S19" i="3"/>
  <c r="J7" i="3"/>
  <c r="J11" i="3"/>
  <c r="S20" i="3"/>
  <c r="E13" i="3"/>
  <c r="J8" i="3"/>
  <c r="G19" i="3"/>
  <c r="G21" i="3" s="1"/>
  <c r="J18" i="3"/>
  <c r="T16" i="3"/>
  <c r="D20" i="3"/>
  <c r="T11" i="3"/>
  <c r="H16" i="3"/>
  <c r="J6" i="3"/>
  <c r="J10" i="3"/>
  <c r="T18" i="3"/>
  <c r="J17" i="3"/>
  <c r="T9" i="3"/>
  <c r="U5" i="1"/>
  <c r="F20" i="3"/>
  <c r="F22" i="3" s="1"/>
  <c r="F19" i="3"/>
  <c r="F21" i="3" s="1"/>
  <c r="T5" i="3"/>
  <c r="E17" i="3"/>
  <c r="C19" i="3"/>
  <c r="C21" i="3" s="1"/>
  <c r="C20" i="3"/>
  <c r="C22" i="3" s="1"/>
  <c r="Q15" i="3"/>
  <c r="P19" i="3"/>
  <c r="P21" i="3" s="1"/>
  <c r="P20" i="3"/>
  <c r="P22" i="3" s="1"/>
  <c r="O19" i="3"/>
  <c r="O21" i="3" s="1"/>
  <c r="O20" i="3"/>
  <c r="O22" i="3" s="1"/>
  <c r="D21" i="3"/>
  <c r="Q13" i="3"/>
  <c r="Q8" i="3"/>
  <c r="Q5" i="3"/>
  <c r="Q18" i="3"/>
  <c r="Q16" i="3"/>
  <c r="Q9" i="3"/>
  <c r="Q17" i="3"/>
  <c r="Q10" i="3"/>
  <c r="I18" i="3"/>
  <c r="E15" i="3"/>
  <c r="H7" i="3"/>
  <c r="H11" i="3"/>
  <c r="H10" i="3"/>
  <c r="I17" i="3"/>
  <c r="E5" i="3"/>
  <c r="E18" i="3"/>
  <c r="J15" i="3"/>
  <c r="H15" i="3"/>
  <c r="I15" i="3"/>
  <c r="I13" i="3"/>
  <c r="H8" i="3"/>
  <c r="J13" i="3"/>
  <c r="H17" i="3"/>
  <c r="H9" i="3"/>
  <c r="I11" i="3"/>
  <c r="I7" i="3"/>
  <c r="I16" i="3"/>
  <c r="T14" i="3"/>
  <c r="T12" i="3"/>
  <c r="Q12" i="3"/>
  <c r="T7" i="3"/>
  <c r="T10" i="3"/>
  <c r="Q14" i="3"/>
  <c r="Q6" i="3"/>
  <c r="I12" i="3"/>
  <c r="J12" i="3"/>
  <c r="J14" i="3"/>
  <c r="I14" i="3"/>
  <c r="E12" i="3"/>
  <c r="H14" i="3"/>
  <c r="H12" i="3"/>
  <c r="H5" i="3"/>
  <c r="H13" i="3"/>
  <c r="H6" i="3"/>
  <c r="E14" i="3"/>
  <c r="V5" i="1"/>
  <c r="U9" i="1"/>
  <c r="U8" i="1"/>
  <c r="V8" i="1"/>
  <c r="AB10" i="1"/>
  <c r="AA11" i="1"/>
  <c r="AB11" i="1"/>
  <c r="O10" i="1"/>
  <c r="AA10" i="1"/>
  <c r="Y10" i="1"/>
  <c r="X10" i="1"/>
  <c r="X11" i="1"/>
  <c r="Y11" i="1"/>
  <c r="P11" i="1"/>
  <c r="P10" i="1"/>
  <c r="O11" i="1"/>
  <c r="Z8" i="1"/>
  <c r="AC9" i="1"/>
  <c r="AC8" i="1"/>
  <c r="V9" i="1"/>
  <c r="Z9" i="1"/>
  <c r="AC5" i="1"/>
  <c r="Z5" i="1"/>
  <c r="N9" i="1"/>
  <c r="N8" i="1"/>
  <c r="R8" i="1"/>
  <c r="S9" i="1"/>
  <c r="R9" i="1"/>
  <c r="S8" i="1"/>
  <c r="S5" i="1"/>
  <c r="R5" i="1"/>
  <c r="N5" i="1"/>
  <c r="AB14" i="3"/>
  <c r="AA14" i="3"/>
  <c r="Y14" i="3"/>
  <c r="X14" i="3"/>
  <c r="AK9" i="1"/>
  <c r="T24" i="5" l="1" a="1"/>
  <c r="T24" i="5" s="1"/>
  <c r="U25" i="5" a="1"/>
  <c r="U25" i="5" s="1"/>
  <c r="N25" i="5" a="1"/>
  <c r="N25" i="5" s="1"/>
  <c r="T25" i="5" a="1"/>
  <c r="T25" i="5" s="1"/>
  <c r="U24" i="5" a="1"/>
  <c r="U24" i="5" s="1"/>
  <c r="N24" i="5" a="1"/>
  <c r="N24" i="5" s="1"/>
  <c r="O25" i="5" a="1"/>
  <c r="O25" i="5" s="1"/>
  <c r="O24" i="5" a="1"/>
  <c r="O24" i="5" s="1"/>
  <c r="Q30" i="5"/>
  <c r="Q46" i="5"/>
  <c r="Q62" i="5"/>
  <c r="Q78" i="5"/>
  <c r="P178" i="5"/>
  <c r="Q32" i="5"/>
  <c r="Q48" i="5"/>
  <c r="Q64" i="5"/>
  <c r="Q80" i="5"/>
  <c r="Q94" i="5"/>
  <c r="Q52" i="5"/>
  <c r="Q36" i="5"/>
  <c r="Q68" i="5"/>
  <c r="Q38" i="5"/>
  <c r="Q70" i="5"/>
  <c r="Q56" i="5"/>
  <c r="Q96" i="5"/>
  <c r="Q86" i="5"/>
  <c r="Q54" i="5"/>
  <c r="Q44" i="5"/>
  <c r="Q60" i="5"/>
  <c r="Q76" i="5"/>
  <c r="Q92" i="5"/>
  <c r="Q34" i="5"/>
  <c r="Q66" i="5"/>
  <c r="Q82" i="5"/>
  <c r="Q98" i="5"/>
  <c r="Q84" i="5"/>
  <c r="Q100" i="5"/>
  <c r="Q50" i="5"/>
  <c r="Q40" i="5"/>
  <c r="Q58" i="5"/>
  <c r="Q72" i="5"/>
  <c r="Q88" i="5"/>
  <c r="Q102" i="5"/>
  <c r="Q42" i="5"/>
  <c r="Q74" i="5"/>
  <c r="Q90" i="5"/>
  <c r="T19" i="3"/>
  <c r="H19" i="3"/>
  <c r="T20" i="3"/>
  <c r="J20" i="3"/>
  <c r="J22" i="3" s="1"/>
  <c r="S22" i="3"/>
  <c r="T22" i="3" s="1"/>
  <c r="D22" i="3"/>
  <c r="E22" i="3" s="1"/>
  <c r="S21" i="3"/>
  <c r="T21" i="3" s="1"/>
  <c r="R23" i="3"/>
  <c r="Q21" i="3"/>
  <c r="E20" i="3"/>
  <c r="Q19" i="3"/>
  <c r="I19" i="3"/>
  <c r="Q20" i="3"/>
  <c r="J19" i="3"/>
  <c r="E19" i="3"/>
  <c r="E21" i="3"/>
  <c r="H21" i="3"/>
  <c r="G23" i="3"/>
  <c r="Q22" i="3"/>
  <c r="P23" i="3"/>
  <c r="O23" i="3"/>
  <c r="I20" i="3"/>
  <c r="I22" i="3" s="1"/>
  <c r="V10" i="1"/>
  <c r="H22" i="3"/>
  <c r="F23" i="3"/>
  <c r="H20" i="3"/>
  <c r="C23" i="3"/>
  <c r="Z14" i="3"/>
  <c r="Z12" i="3"/>
  <c r="V11" i="1"/>
  <c r="U11" i="1"/>
  <c r="U10" i="1"/>
  <c r="R10" i="1"/>
  <c r="S11" i="1"/>
  <c r="S10" i="1"/>
  <c r="R11" i="1"/>
  <c r="AC12" i="3"/>
  <c r="AC14" i="3"/>
  <c r="AJ9" i="1"/>
  <c r="AK8" i="1"/>
  <c r="AK10" i="1" s="1"/>
  <c r="AJ8" i="1"/>
  <c r="AK5" i="1"/>
  <c r="AJ5" i="1"/>
  <c r="A70" i="5" l="1"/>
  <c r="A40" i="5"/>
  <c r="A92" i="5"/>
  <c r="A58" i="5"/>
  <c r="A34" i="5"/>
  <c r="A56" i="5"/>
  <c r="A64" i="5"/>
  <c r="A74" i="5"/>
  <c r="A100" i="5"/>
  <c r="A60" i="5"/>
  <c r="A68" i="5"/>
  <c r="A90" i="5"/>
  <c r="A32" i="5"/>
  <c r="A42" i="5"/>
  <c r="A84" i="5"/>
  <c r="A44" i="5"/>
  <c r="A36" i="5"/>
  <c r="A78" i="5"/>
  <c r="A38" i="5"/>
  <c r="A54" i="5"/>
  <c r="A52" i="5"/>
  <c r="A62" i="5"/>
  <c r="A76" i="5"/>
  <c r="A102" i="5"/>
  <c r="A88" i="5"/>
  <c r="A82" i="5"/>
  <c r="A94" i="5"/>
  <c r="A46" i="5"/>
  <c r="A48" i="5"/>
  <c r="A50" i="5"/>
  <c r="A98" i="5"/>
  <c r="A72" i="5"/>
  <c r="A66" i="5"/>
  <c r="A96" i="5"/>
  <c r="A80" i="5"/>
  <c r="A99" i="5"/>
  <c r="A89" i="5"/>
  <c r="A83" i="5"/>
  <c r="A31" i="5"/>
  <c r="A49" i="5"/>
  <c r="A101" i="5"/>
  <c r="A51" i="5"/>
  <c r="A37" i="5"/>
  <c r="A47" i="5"/>
  <c r="A65" i="5"/>
  <c r="A39" i="5"/>
  <c r="A69" i="5"/>
  <c r="A45" i="5"/>
  <c r="A63" i="5"/>
  <c r="A81" i="5"/>
  <c r="A85" i="5"/>
  <c r="A55" i="5"/>
  <c r="A41" i="5"/>
  <c r="A61" i="5"/>
  <c r="A79" i="5"/>
  <c r="A97" i="5"/>
  <c r="A71" i="5"/>
  <c r="A43" i="5"/>
  <c r="A77" i="5"/>
  <c r="A95" i="5"/>
  <c r="A91" i="5"/>
  <c r="A103" i="5"/>
  <c r="A59" i="5"/>
  <c r="A93" i="5"/>
  <c r="A67" i="5"/>
  <c r="A73" i="5"/>
  <c r="A33" i="5"/>
  <c r="A57" i="5"/>
  <c r="A75" i="5"/>
  <c r="A35" i="5"/>
  <c r="A53" i="5"/>
  <c r="A30" i="5"/>
  <c r="U26" i="5"/>
  <c r="T26" i="5"/>
  <c r="O26" i="5"/>
  <c r="N26" i="5"/>
  <c r="V25" i="5"/>
  <c r="V24" i="5"/>
  <c r="P25" i="5"/>
  <c r="P24" i="5"/>
  <c r="S23" i="3"/>
  <c r="T23" i="3" s="1"/>
  <c r="D23" i="3"/>
  <c r="E23" i="3" s="1"/>
  <c r="AL9" i="1"/>
  <c r="H23" i="3"/>
  <c r="Q23" i="3"/>
  <c r="K22" i="3"/>
  <c r="AJ11" i="1"/>
  <c r="AK11" i="1"/>
  <c r="AJ10" i="1"/>
  <c r="AL8" i="1"/>
  <c r="AL5" i="1"/>
  <c r="Z10" i="2"/>
  <c r="AH9" i="1"/>
  <c r="AG9" i="1"/>
  <c r="AH8" i="1"/>
  <c r="AG8" i="1"/>
  <c r="AH5" i="1"/>
  <c r="A15" i="5" l="1"/>
  <c r="B15" i="5" s="1"/>
  <c r="A7" i="5"/>
  <c r="A14" i="5"/>
  <c r="B14" i="5" s="1"/>
  <c r="C14" i="5" s="1"/>
  <c r="A21" i="5"/>
  <c r="B21" i="5" s="1"/>
  <c r="A13" i="5"/>
  <c r="B13" i="5" s="1"/>
  <c r="A20" i="5"/>
  <c r="B20" i="5" s="1"/>
  <c r="C20" i="5" s="1"/>
  <c r="A12" i="5"/>
  <c r="B12" i="5" s="1"/>
  <c r="C12" i="5" s="1"/>
  <c r="A19" i="5"/>
  <c r="B19" i="5" s="1"/>
  <c r="A11" i="5"/>
  <c r="B11" i="5" s="1"/>
  <c r="A8" i="5"/>
  <c r="B8" i="5" s="1"/>
  <c r="C8" i="5" s="1"/>
  <c r="A18" i="5"/>
  <c r="B18" i="5" s="1"/>
  <c r="C18" i="5" s="1"/>
  <c r="A10" i="5"/>
  <c r="B10" i="5" s="1"/>
  <c r="C10" i="5" s="1"/>
  <c r="A17" i="5"/>
  <c r="B17" i="5" s="1"/>
  <c r="A9" i="5"/>
  <c r="B9" i="5" s="1"/>
  <c r="A16" i="5"/>
  <c r="B16" i="5" s="1"/>
  <c r="C16" i="5" s="1"/>
  <c r="A6" i="5"/>
  <c r="B27" i="5" a="1"/>
  <c r="B27" i="5" s="1"/>
  <c r="V26" i="5"/>
  <c r="P26" i="5"/>
  <c r="AH10" i="1"/>
  <c r="AG10" i="1"/>
  <c r="AG11" i="1"/>
  <c r="AI5" i="1"/>
  <c r="AH11" i="1"/>
  <c r="AI8" i="1"/>
  <c r="AI9" i="1"/>
  <c r="W10" i="2"/>
  <c r="B7" i="5" l="1"/>
  <c r="AA7" i="5" s="1"/>
  <c r="B6" i="5"/>
  <c r="C6" i="5" s="1"/>
  <c r="AA14" i="5"/>
  <c r="Z14" i="5"/>
  <c r="AA10" i="5"/>
  <c r="Z10" i="5"/>
  <c r="AA21" i="5"/>
  <c r="Z21" i="5"/>
  <c r="AA19" i="5"/>
  <c r="Z19" i="5"/>
  <c r="AA18" i="5"/>
  <c r="Z18" i="5"/>
  <c r="AA17" i="5"/>
  <c r="Z17" i="5"/>
  <c r="AA15" i="5"/>
  <c r="Z15" i="5"/>
  <c r="AA9" i="5"/>
  <c r="Z9" i="5"/>
  <c r="Z12" i="5"/>
  <c r="AA12" i="5"/>
  <c r="AA11" i="5"/>
  <c r="Z11" i="5"/>
  <c r="AA8" i="5"/>
  <c r="Z8" i="5"/>
  <c r="AA20" i="5"/>
  <c r="Z20" i="5"/>
  <c r="Z16" i="5"/>
  <c r="AA16" i="5"/>
  <c r="AA13" i="5"/>
  <c r="Z13" i="5"/>
  <c r="X10" i="5"/>
  <c r="W10" i="5"/>
  <c r="X21" i="5"/>
  <c r="W21" i="5"/>
  <c r="X18" i="5"/>
  <c r="W18" i="5"/>
  <c r="X14" i="5"/>
  <c r="W14" i="5"/>
  <c r="X11" i="5"/>
  <c r="W11" i="5"/>
  <c r="X19" i="5"/>
  <c r="W19" i="5"/>
  <c r="X17" i="5"/>
  <c r="W17" i="5"/>
  <c r="X15" i="5"/>
  <c r="W15" i="5"/>
  <c r="X7" i="5"/>
  <c r="X9" i="5"/>
  <c r="W9" i="5"/>
  <c r="X12" i="5"/>
  <c r="W12" i="5"/>
  <c r="X8" i="5"/>
  <c r="W8" i="5"/>
  <c r="X20" i="5"/>
  <c r="W20" i="5"/>
  <c r="X6" i="5"/>
  <c r="X16" i="5"/>
  <c r="W16" i="5"/>
  <c r="X13" i="5"/>
  <c r="W13" i="5"/>
  <c r="X60" i="1"/>
  <c r="W60" i="1"/>
  <c r="V60" i="1"/>
  <c r="U60" i="1"/>
  <c r="T60" i="1"/>
  <c r="S60" i="1"/>
  <c r="R60" i="1"/>
  <c r="Q60" i="1"/>
  <c r="P60" i="1"/>
  <c r="O60" i="1"/>
  <c r="N60" i="1"/>
  <c r="M60" i="1"/>
  <c r="X59" i="1"/>
  <c r="W59" i="1"/>
  <c r="V59" i="1"/>
  <c r="U59" i="1"/>
  <c r="T59" i="1"/>
  <c r="S59" i="1"/>
  <c r="R59" i="1"/>
  <c r="Q59" i="1"/>
  <c r="P59" i="1"/>
  <c r="O59" i="1"/>
  <c r="N59" i="1"/>
  <c r="M59" i="1"/>
  <c r="X58" i="1"/>
  <c r="W58" i="1"/>
  <c r="V58" i="1"/>
  <c r="U58" i="1"/>
  <c r="T58" i="1"/>
  <c r="S58" i="1"/>
  <c r="R58" i="1"/>
  <c r="Q58" i="1"/>
  <c r="P58" i="1"/>
  <c r="O58" i="1"/>
  <c r="N58" i="1"/>
  <c r="M58" i="1"/>
  <c r="X55" i="1"/>
  <c r="W55" i="1"/>
  <c r="V55" i="1"/>
  <c r="U55" i="1"/>
  <c r="T55" i="1"/>
  <c r="S55" i="1"/>
  <c r="R55" i="1"/>
  <c r="Q55" i="1"/>
  <c r="P55" i="1"/>
  <c r="O55" i="1"/>
  <c r="N55" i="1"/>
  <c r="M55" i="1"/>
  <c r="X47" i="1"/>
  <c r="W47" i="1"/>
  <c r="V47" i="1"/>
  <c r="U47" i="1"/>
  <c r="T47" i="1"/>
  <c r="S47" i="1"/>
  <c r="R47" i="1"/>
  <c r="Q47" i="1"/>
  <c r="P47" i="1"/>
  <c r="O47" i="1"/>
  <c r="N47" i="1"/>
  <c r="M47" i="1"/>
  <c r="X44" i="1"/>
  <c r="W44" i="1"/>
  <c r="V44" i="1"/>
  <c r="U44" i="1"/>
  <c r="T44" i="1"/>
  <c r="S44" i="1"/>
  <c r="R44" i="1"/>
  <c r="Q44" i="1"/>
  <c r="P44" i="1"/>
  <c r="O44" i="1"/>
  <c r="N44" i="1"/>
  <c r="M44" i="1"/>
  <c r="X34" i="1"/>
  <c r="W34" i="1"/>
  <c r="V34" i="1"/>
  <c r="U34" i="1"/>
  <c r="AD6" i="1" s="1"/>
  <c r="T34" i="1"/>
  <c r="S34" i="1"/>
  <c r="R34" i="1"/>
  <c r="Q34" i="1"/>
  <c r="P34" i="1"/>
  <c r="O34" i="1"/>
  <c r="N34" i="1"/>
  <c r="M34" i="1"/>
  <c r="X37" i="1"/>
  <c r="W37" i="1"/>
  <c r="V37" i="1"/>
  <c r="U37" i="1"/>
  <c r="AE6" i="1" s="1"/>
  <c r="T37" i="1"/>
  <c r="S37" i="1"/>
  <c r="R37" i="1"/>
  <c r="Q37" i="1"/>
  <c r="P37" i="1"/>
  <c r="O37" i="1"/>
  <c r="N37" i="1"/>
  <c r="M37" i="1"/>
  <c r="N48" i="1"/>
  <c r="O48" i="1"/>
  <c r="P48" i="1"/>
  <c r="Q48" i="1"/>
  <c r="R48" i="1"/>
  <c r="S48" i="1"/>
  <c r="T48" i="1"/>
  <c r="U48" i="1"/>
  <c r="V48" i="1"/>
  <c r="W48" i="1"/>
  <c r="X48" i="1"/>
  <c r="N49" i="1"/>
  <c r="O49" i="1"/>
  <c r="P49" i="1"/>
  <c r="Q49" i="1"/>
  <c r="R49" i="1"/>
  <c r="S49" i="1"/>
  <c r="T49" i="1"/>
  <c r="U49" i="1"/>
  <c r="V49" i="1"/>
  <c r="W49" i="1"/>
  <c r="X49" i="1"/>
  <c r="M49" i="1"/>
  <c r="M48" i="1"/>
  <c r="AD10" i="5" a="1"/>
  <c r="AD11" i="5" a="1"/>
  <c r="AD6" i="5" a="1"/>
  <c r="AD12" i="5" a="1"/>
  <c r="AD16" i="5" a="1"/>
  <c r="AC10" i="5" a="1"/>
  <c r="AC11" i="5" a="1"/>
  <c r="AC6" i="5" a="1"/>
  <c r="AC12" i="5" a="1"/>
  <c r="AC16" i="5" a="1"/>
  <c r="AD21" i="5" a="1"/>
  <c r="AD17" i="5" a="1"/>
  <c r="AD13" i="5" a="1"/>
  <c r="AC21" i="5" a="1"/>
  <c r="AC17" i="5" a="1"/>
  <c r="AC13" i="5" a="1"/>
  <c r="AD18" i="5" a="1"/>
  <c r="AD19" i="5" a="1"/>
  <c r="AD15" i="5" a="1"/>
  <c r="AD8" i="5" a="1"/>
  <c r="AC18" i="5" a="1"/>
  <c r="AC19" i="5" a="1"/>
  <c r="AC15" i="5" a="1"/>
  <c r="AC8" i="5" a="1"/>
  <c r="AD14" i="5" a="1"/>
  <c r="AD7" i="5" a="1"/>
  <c r="AD9" i="5" a="1"/>
  <c r="AD20" i="5" a="1"/>
  <c r="AC14" i="5" a="1"/>
  <c r="AC7" i="5" a="1"/>
  <c r="AC9" i="5" a="1"/>
  <c r="AC20" i="5" a="1"/>
  <c r="U10" i="5" a="1"/>
  <c r="T11" i="5" a="1"/>
  <c r="U6" i="5" a="1"/>
  <c r="U12" i="5" a="1"/>
  <c r="U16" i="5" a="1"/>
  <c r="T10" i="5" a="1"/>
  <c r="U11" i="5" a="1"/>
  <c r="T6" i="5" a="1"/>
  <c r="T12" i="5" a="1"/>
  <c r="T21" i="5" a="1"/>
  <c r="T17" i="5" a="1"/>
  <c r="U21" i="5" a="1"/>
  <c r="U17" i="5" a="1"/>
  <c r="U18" i="5" a="1"/>
  <c r="T19" i="5" a="1"/>
  <c r="T15" i="5" a="1"/>
  <c r="U8" i="5" a="1"/>
  <c r="T18" i="5" a="1"/>
  <c r="U19" i="5" a="1"/>
  <c r="U15" i="5" a="1"/>
  <c r="T8" i="5" a="1"/>
  <c r="U13" i="5" a="1"/>
  <c r="U14" i="5" a="1"/>
  <c r="T7" i="5" a="1"/>
  <c r="T9" i="5" a="1"/>
  <c r="U20" i="5" a="1"/>
  <c r="T13" i="5" a="1"/>
  <c r="T14" i="5" a="1"/>
  <c r="U7" i="5" a="1"/>
  <c r="U9" i="5" a="1"/>
  <c r="T20" i="5" a="1"/>
  <c r="T16" i="5" a="1"/>
  <c r="R18" i="5" a="1"/>
  <c r="Q15" i="5" a="1"/>
  <c r="R16" i="5" a="1"/>
  <c r="Q18" i="5" a="1"/>
  <c r="R15" i="5" a="1"/>
  <c r="Q16" i="5" a="1"/>
  <c r="R14" i="5" a="1"/>
  <c r="Q19" i="5" a="1"/>
  <c r="R10" i="5" a="1"/>
  <c r="Q7" i="5" a="1"/>
  <c r="Q13" i="5" a="1"/>
  <c r="Q14" i="5" a="1"/>
  <c r="R19" i="5" a="1"/>
  <c r="Q10" i="5" a="1"/>
  <c r="R7" i="5" a="1"/>
  <c r="R13" i="5" a="1"/>
  <c r="Q21" i="5" a="1"/>
  <c r="R6" i="5" a="1"/>
  <c r="Q9" i="5" a="1"/>
  <c r="R8" i="5" a="1"/>
  <c r="Q12" i="5" a="1"/>
  <c r="R21" i="5" a="1"/>
  <c r="Q6" i="5" a="1"/>
  <c r="R9" i="5" a="1"/>
  <c r="Q8" i="5" a="1"/>
  <c r="R17" i="5" a="1"/>
  <c r="Q11" i="5" a="1"/>
  <c r="Q17" i="5" a="1"/>
  <c r="R12" i="5" a="1"/>
  <c r="R20" i="5" a="1"/>
  <c r="R11" i="5" a="1"/>
  <c r="Q20" i="5" a="1"/>
  <c r="O18" i="5" a="1"/>
  <c r="N19" i="5" a="1"/>
  <c r="N15" i="5" a="1"/>
  <c r="O10" i="5" a="1"/>
  <c r="O16" i="5" a="1"/>
  <c r="N21" i="5" a="1"/>
  <c r="N18" i="5" a="1"/>
  <c r="O19" i="5" a="1"/>
  <c r="O15" i="5" a="1"/>
  <c r="N10" i="5" a="1"/>
  <c r="O13" i="5" a="1"/>
  <c r="O14" i="5" a="1"/>
  <c r="N7" i="5" a="1"/>
  <c r="N9" i="5" a="1"/>
  <c r="O8" i="5" a="1"/>
  <c r="N13" i="5" a="1"/>
  <c r="N14" i="5" a="1"/>
  <c r="O7" i="5" a="1"/>
  <c r="O9" i="5" a="1"/>
  <c r="N8" i="5" a="1"/>
  <c r="N11" i="5" a="1"/>
  <c r="O6" i="5" a="1"/>
  <c r="O12" i="5" a="1"/>
  <c r="O20" i="5" a="1"/>
  <c r="N17" i="5" a="1"/>
  <c r="O11" i="5" a="1"/>
  <c r="N6" i="5" a="1"/>
  <c r="N12" i="5" a="1"/>
  <c r="N20" i="5" a="1"/>
  <c r="O17" i="5" a="1"/>
  <c r="O21" i="5" a="1"/>
  <c r="N16" i="5" a="1"/>
  <c r="L10" i="5" a="1"/>
  <c r="K19" i="5" a="1"/>
  <c r="K15" i="5" a="1"/>
  <c r="L14" i="5" a="1"/>
  <c r="L16" i="5" a="1"/>
  <c r="K6" i="5" a="1"/>
  <c r="K10" i="5" a="1"/>
  <c r="L19" i="5" a="1"/>
  <c r="L15" i="5" a="1"/>
  <c r="K14" i="5" a="1"/>
  <c r="K16" i="5" a="1"/>
  <c r="K21" i="5" a="1"/>
  <c r="K7" i="5" a="1"/>
  <c r="K9" i="5" a="1"/>
  <c r="L8" i="5" a="1"/>
  <c r="K13" i="5" a="1"/>
  <c r="L21" i="5" a="1"/>
  <c r="L7" i="5" a="1"/>
  <c r="L9" i="5" a="1"/>
  <c r="K8" i="5" a="1"/>
  <c r="L13" i="5" a="1"/>
  <c r="K11" i="5" a="1"/>
  <c r="L18" i="5" a="1"/>
  <c r="L12" i="5" a="1"/>
  <c r="L20" i="5" a="1"/>
  <c r="L11" i="5" a="1"/>
  <c r="K18" i="5" a="1"/>
  <c r="K12" i="5" a="1"/>
  <c r="K20" i="5" a="1"/>
  <c r="L17" i="5" a="1"/>
  <c r="K17" i="5" a="1"/>
  <c r="L6" i="5" a="1"/>
  <c r="I10" i="5" a="1"/>
  <c r="H7" i="5" a="1"/>
  <c r="H15" i="5" a="1"/>
  <c r="I14" i="5" a="1"/>
  <c r="I16" i="5" a="1"/>
  <c r="H12" i="5" a="1"/>
  <c r="H10" i="5" a="1"/>
  <c r="I7" i="5" a="1"/>
  <c r="I15" i="5" a="1"/>
  <c r="H14" i="5" a="1"/>
  <c r="H6" i="5" a="1"/>
  <c r="I18" i="5" a="1"/>
  <c r="H21" i="5" a="1"/>
  <c r="H11" i="5" a="1"/>
  <c r="H9" i="5" a="1"/>
  <c r="I8" i="5" a="1"/>
  <c r="H13" i="5" a="1"/>
  <c r="H17" i="5" a="1"/>
  <c r="I21" i="5" a="1"/>
  <c r="I11" i="5" a="1"/>
  <c r="I9" i="5" a="1"/>
  <c r="H8" i="5" a="1"/>
  <c r="I13" i="5" a="1"/>
  <c r="H20" i="5" a="1"/>
  <c r="I6" i="5" a="1"/>
  <c r="I12" i="5" a="1"/>
  <c r="I20" i="5" a="1"/>
  <c r="I19" i="5" a="1"/>
  <c r="I17" i="5" a="1"/>
  <c r="H18" i="5" a="1"/>
  <c r="H16" i="5" a="1"/>
  <c r="H19" i="5" a="1"/>
  <c r="E14" i="5" a="1"/>
  <c r="F7" i="5" a="1"/>
  <c r="F15" i="5" a="1"/>
  <c r="E18" i="5" a="1"/>
  <c r="E16" i="5" a="1"/>
  <c r="F14" i="5" a="1"/>
  <c r="E7" i="5" a="1"/>
  <c r="E15" i="5" a="1"/>
  <c r="F18" i="5" a="1"/>
  <c r="F16" i="5" a="1"/>
  <c r="F11" i="5" a="1"/>
  <c r="F21" i="5" a="1"/>
  <c r="F9" i="5" a="1"/>
  <c r="E8" i="5" a="1"/>
  <c r="F13" i="5" a="1"/>
  <c r="E11" i="5" a="1"/>
  <c r="E21" i="5" a="1"/>
  <c r="E9" i="5" a="1"/>
  <c r="F8" i="5" a="1"/>
  <c r="E13" i="5" a="1"/>
  <c r="F6" i="5" a="1"/>
  <c r="E12" i="5" a="1"/>
  <c r="E20" i="5" a="1"/>
  <c r="E6" i="5" a="1"/>
  <c r="F12" i="5" a="1"/>
  <c r="F20" i="5" a="1"/>
  <c r="F19" i="5" a="1"/>
  <c r="F17" i="5" a="1"/>
  <c r="E10" i="5" a="1"/>
  <c r="F10" i="5" a="1"/>
  <c r="E19" i="5" a="1"/>
  <c r="E17" i="5" a="1"/>
  <c r="Z6" i="5" l="1"/>
  <c r="Z22" i="5" s="1"/>
  <c r="W6" i="5"/>
  <c r="W22" i="5" s="1"/>
  <c r="W7" i="5"/>
  <c r="Y7" i="5" s="1"/>
  <c r="Z7" i="5"/>
  <c r="Z23" i="5" s="1"/>
  <c r="AA6" i="5"/>
  <c r="AA22" i="5" s="1"/>
  <c r="AC20" i="5"/>
  <c r="AC9" i="5"/>
  <c r="AC7" i="5"/>
  <c r="AC14" i="5"/>
  <c r="AD20" i="5"/>
  <c r="AD9" i="5"/>
  <c r="AD7" i="5"/>
  <c r="AD14" i="5"/>
  <c r="AC8" i="5"/>
  <c r="AC15" i="5"/>
  <c r="AC19" i="5"/>
  <c r="AC18" i="5"/>
  <c r="AD8" i="5"/>
  <c r="AD15" i="5"/>
  <c r="AD19" i="5"/>
  <c r="AD18" i="5"/>
  <c r="AC13" i="5"/>
  <c r="AC17" i="5"/>
  <c r="AC21" i="5"/>
  <c r="AD13" i="5"/>
  <c r="AD17" i="5"/>
  <c r="AD21" i="5"/>
  <c r="AC16" i="5"/>
  <c r="AC12" i="5"/>
  <c r="AC6" i="5"/>
  <c r="AC11" i="5"/>
  <c r="AC10" i="5"/>
  <c r="AD16" i="5"/>
  <c r="AD12" i="5"/>
  <c r="AD6" i="5"/>
  <c r="AD11" i="5"/>
  <c r="AD10" i="5"/>
  <c r="AA23" i="5"/>
  <c r="X23" i="5"/>
  <c r="X22" i="5"/>
  <c r="AB9" i="5"/>
  <c r="Y20" i="5"/>
  <c r="Y9" i="5"/>
  <c r="AB17" i="5"/>
  <c r="AB11" i="5"/>
  <c r="AA26" i="5"/>
  <c r="Y16" i="5"/>
  <c r="Y11" i="5"/>
  <c r="Y10" i="5"/>
  <c r="AB13" i="5"/>
  <c r="X26" i="5"/>
  <c r="AB10" i="5"/>
  <c r="AB19" i="5"/>
  <c r="AB18" i="5"/>
  <c r="Y19" i="5"/>
  <c r="Y18" i="5"/>
  <c r="Y13" i="5"/>
  <c r="Y8" i="5"/>
  <c r="Y21" i="5"/>
  <c r="AB21" i="5"/>
  <c r="AB15" i="5"/>
  <c r="AB14" i="5"/>
  <c r="AB20" i="5"/>
  <c r="AB12" i="5"/>
  <c r="Y12" i="5"/>
  <c r="Y17" i="5"/>
  <c r="AB8" i="5"/>
  <c r="AB16" i="5"/>
  <c r="Y14" i="5"/>
  <c r="Y15" i="5"/>
  <c r="T16" i="5"/>
  <c r="T20" i="5"/>
  <c r="U9" i="5"/>
  <c r="U7" i="5"/>
  <c r="T14" i="5"/>
  <c r="T13" i="5"/>
  <c r="U20" i="5"/>
  <c r="T9" i="5"/>
  <c r="T7" i="5"/>
  <c r="U14" i="5"/>
  <c r="U13" i="5"/>
  <c r="T8" i="5"/>
  <c r="U15" i="5"/>
  <c r="U19" i="5"/>
  <c r="T18" i="5"/>
  <c r="U8" i="5"/>
  <c r="T15" i="5"/>
  <c r="T19" i="5"/>
  <c r="U18" i="5"/>
  <c r="U17" i="5"/>
  <c r="U21" i="5"/>
  <c r="T17" i="5"/>
  <c r="T21" i="5"/>
  <c r="T12" i="5"/>
  <c r="T6" i="5"/>
  <c r="U11" i="5"/>
  <c r="T10" i="5"/>
  <c r="U16" i="5"/>
  <c r="U12" i="5"/>
  <c r="U6" i="5"/>
  <c r="T11" i="5"/>
  <c r="U10" i="5"/>
  <c r="Q20" i="5"/>
  <c r="R11" i="5"/>
  <c r="R20" i="5"/>
  <c r="R12" i="5"/>
  <c r="Q17" i="5"/>
  <c r="Q11" i="5"/>
  <c r="R17" i="5"/>
  <c r="Q8" i="5"/>
  <c r="R9" i="5"/>
  <c r="Q6" i="5"/>
  <c r="R21" i="5"/>
  <c r="Q12" i="5"/>
  <c r="R8" i="5"/>
  <c r="Q9" i="5"/>
  <c r="R6" i="5"/>
  <c r="Q21" i="5"/>
  <c r="R13" i="5"/>
  <c r="R7" i="5"/>
  <c r="Q10" i="5"/>
  <c r="R19" i="5"/>
  <c r="Q14" i="5"/>
  <c r="Q13" i="5"/>
  <c r="Q7" i="5"/>
  <c r="R10" i="5"/>
  <c r="Q19" i="5"/>
  <c r="R14" i="5"/>
  <c r="Q16" i="5"/>
  <c r="R15" i="5"/>
  <c r="Q18" i="5"/>
  <c r="R16" i="5"/>
  <c r="Q15" i="5"/>
  <c r="R18" i="5"/>
  <c r="N16" i="5"/>
  <c r="O21" i="5"/>
  <c r="O17" i="5"/>
  <c r="N20" i="5"/>
  <c r="N12" i="5"/>
  <c r="N6" i="5"/>
  <c r="O11" i="5"/>
  <c r="N17" i="5"/>
  <c r="O20" i="5"/>
  <c r="O12" i="5"/>
  <c r="O6" i="5"/>
  <c r="N11" i="5"/>
  <c r="N8" i="5"/>
  <c r="O9" i="5"/>
  <c r="O7" i="5"/>
  <c r="N14" i="5"/>
  <c r="N13" i="5"/>
  <c r="O8" i="5"/>
  <c r="N9" i="5"/>
  <c r="N7" i="5"/>
  <c r="O14" i="5"/>
  <c r="O13" i="5"/>
  <c r="N10" i="5"/>
  <c r="O15" i="5"/>
  <c r="O19" i="5"/>
  <c r="N18" i="5"/>
  <c r="N21" i="5"/>
  <c r="O16" i="5"/>
  <c r="O10" i="5"/>
  <c r="N15" i="5"/>
  <c r="N19" i="5"/>
  <c r="O18" i="5"/>
  <c r="L6" i="5"/>
  <c r="K17" i="5"/>
  <c r="L17" i="5"/>
  <c r="K20" i="5"/>
  <c r="K12" i="5"/>
  <c r="K18" i="5"/>
  <c r="L11" i="5"/>
  <c r="L20" i="5"/>
  <c r="L12" i="5"/>
  <c r="L18" i="5"/>
  <c r="K11" i="5"/>
  <c r="L13" i="5"/>
  <c r="K8" i="5"/>
  <c r="L9" i="5"/>
  <c r="L7" i="5"/>
  <c r="L21" i="5"/>
  <c r="K13" i="5"/>
  <c r="L8" i="5"/>
  <c r="K9" i="5"/>
  <c r="K7" i="5"/>
  <c r="K21" i="5"/>
  <c r="K16" i="5"/>
  <c r="K14" i="5"/>
  <c r="L15" i="5"/>
  <c r="L19" i="5"/>
  <c r="K10" i="5"/>
  <c r="K6" i="5"/>
  <c r="L16" i="5"/>
  <c r="L14" i="5"/>
  <c r="K15" i="5"/>
  <c r="K19" i="5"/>
  <c r="L10" i="5"/>
  <c r="H19" i="5"/>
  <c r="H16" i="5"/>
  <c r="H18" i="5"/>
  <c r="I17" i="5"/>
  <c r="I19" i="5"/>
  <c r="I20" i="5"/>
  <c r="I12" i="5"/>
  <c r="I6" i="5"/>
  <c r="H20" i="5"/>
  <c r="I13" i="5"/>
  <c r="H8" i="5"/>
  <c r="I9" i="5"/>
  <c r="I11" i="5"/>
  <c r="I21" i="5"/>
  <c r="H17" i="5"/>
  <c r="H13" i="5"/>
  <c r="I8" i="5"/>
  <c r="H9" i="5"/>
  <c r="H11" i="5"/>
  <c r="H21" i="5"/>
  <c r="I18" i="5"/>
  <c r="H6" i="5"/>
  <c r="H14" i="5"/>
  <c r="I15" i="5"/>
  <c r="I7" i="5"/>
  <c r="H10" i="5"/>
  <c r="H12" i="5"/>
  <c r="I16" i="5"/>
  <c r="I14" i="5"/>
  <c r="H15" i="5"/>
  <c r="H7" i="5"/>
  <c r="I10" i="5"/>
  <c r="E17" i="5"/>
  <c r="E19" i="5"/>
  <c r="F10" i="5"/>
  <c r="E10" i="5"/>
  <c r="F17" i="5"/>
  <c r="F19" i="5"/>
  <c r="F20" i="5"/>
  <c r="F12" i="5"/>
  <c r="E6" i="5"/>
  <c r="E20" i="5"/>
  <c r="E12" i="5"/>
  <c r="F6" i="5"/>
  <c r="E13" i="5"/>
  <c r="F8" i="5"/>
  <c r="E9" i="5"/>
  <c r="E21" i="5"/>
  <c r="E11" i="5"/>
  <c r="F13" i="5"/>
  <c r="E8" i="5"/>
  <c r="F9" i="5"/>
  <c r="F21" i="5"/>
  <c r="F11" i="5"/>
  <c r="F16" i="5"/>
  <c r="F18" i="5"/>
  <c r="E15" i="5"/>
  <c r="E7" i="5"/>
  <c r="F14" i="5"/>
  <c r="E16" i="5"/>
  <c r="E18" i="5"/>
  <c r="F15" i="5"/>
  <c r="F7" i="5"/>
  <c r="E14" i="5"/>
  <c r="U11" i="2"/>
  <c r="U12" i="2" s="1"/>
  <c r="AE12" i="1"/>
  <c r="AE13" i="1" s="1"/>
  <c r="AE7" i="1"/>
  <c r="T11" i="2"/>
  <c r="AD12" i="1"/>
  <c r="AF6" i="1"/>
  <c r="AD7" i="1"/>
  <c r="X6" i="1"/>
  <c r="N61" i="1"/>
  <c r="V61" i="1"/>
  <c r="W61" i="1"/>
  <c r="Y48" i="1"/>
  <c r="Y44" i="1"/>
  <c r="Y55" i="1"/>
  <c r="Y49" i="1"/>
  <c r="AB6" i="1"/>
  <c r="O61" i="1"/>
  <c r="Y58" i="1"/>
  <c r="Y60" i="1"/>
  <c r="S61" i="1"/>
  <c r="Y34" i="1"/>
  <c r="L6" i="1"/>
  <c r="Y47" i="1"/>
  <c r="AH6" i="1"/>
  <c r="P6" i="1"/>
  <c r="AA6" i="1"/>
  <c r="AK6" i="1"/>
  <c r="Y37" i="1"/>
  <c r="M6" i="1"/>
  <c r="Y6" i="1"/>
  <c r="M61" i="1"/>
  <c r="Y59" i="1"/>
  <c r="O6" i="1"/>
  <c r="AJ6" i="1"/>
  <c r="AG6" i="1"/>
  <c r="P61" i="1"/>
  <c r="X61" i="1"/>
  <c r="T61" i="1"/>
  <c r="S50" i="1"/>
  <c r="M50" i="1"/>
  <c r="R50" i="1"/>
  <c r="Q50" i="1"/>
  <c r="W50" i="1"/>
  <c r="X50" i="1"/>
  <c r="O50" i="1"/>
  <c r="V50" i="1"/>
  <c r="N50" i="1"/>
  <c r="U50" i="1"/>
  <c r="P50" i="1"/>
  <c r="T50" i="1"/>
  <c r="U61" i="1"/>
  <c r="Q61" i="1"/>
  <c r="R61" i="1"/>
  <c r="W23" i="5" l="1"/>
  <c r="Y23" i="5" s="1"/>
  <c r="Y6" i="5"/>
  <c r="X27" i="5"/>
  <c r="AB7" i="5"/>
  <c r="AB6" i="5"/>
  <c r="AD23" i="5"/>
  <c r="AC23" i="5"/>
  <c r="AC22" i="5"/>
  <c r="AE6" i="5"/>
  <c r="AD22" i="5"/>
  <c r="AE8" i="5"/>
  <c r="AE9" i="5"/>
  <c r="AE10" i="5"/>
  <c r="T23" i="5"/>
  <c r="AB23" i="5"/>
  <c r="Y22" i="5"/>
  <c r="AB22" i="5"/>
  <c r="Z26" i="5"/>
  <c r="AB24" i="5"/>
  <c r="AB25" i="5"/>
  <c r="Y25" i="5"/>
  <c r="T22" i="5"/>
  <c r="G8" i="5"/>
  <c r="G15" i="5"/>
  <c r="U23" i="5"/>
  <c r="O23" i="5"/>
  <c r="U22" i="5"/>
  <c r="Q22" i="5"/>
  <c r="R22" i="5"/>
  <c r="Q23" i="5"/>
  <c r="R23" i="5"/>
  <c r="N23" i="5"/>
  <c r="O22" i="5"/>
  <c r="K23" i="5"/>
  <c r="N22" i="5"/>
  <c r="K22" i="5"/>
  <c r="L23" i="5"/>
  <c r="L22" i="5"/>
  <c r="I23" i="5"/>
  <c r="H23" i="5"/>
  <c r="I22" i="5"/>
  <c r="H22" i="5"/>
  <c r="V19" i="5"/>
  <c r="M12" i="5"/>
  <c r="M8" i="5"/>
  <c r="M10" i="5"/>
  <c r="P12" i="5"/>
  <c r="P21" i="5"/>
  <c r="V15" i="5"/>
  <c r="V9" i="5"/>
  <c r="V20" i="5"/>
  <c r="P18" i="5"/>
  <c r="S18" i="5"/>
  <c r="V18" i="5"/>
  <c r="V10" i="5"/>
  <c r="S8" i="5"/>
  <c r="S15" i="5"/>
  <c r="S14" i="5"/>
  <c r="V17" i="5"/>
  <c r="V7" i="5"/>
  <c r="V14" i="5"/>
  <c r="V6" i="5"/>
  <c r="V8" i="5"/>
  <c r="V16" i="5"/>
  <c r="S9" i="5"/>
  <c r="V21" i="5"/>
  <c r="V13" i="5"/>
  <c r="V11" i="5"/>
  <c r="P19" i="5"/>
  <c r="S10" i="5"/>
  <c r="S19" i="5"/>
  <c r="V12" i="5"/>
  <c r="M9" i="5"/>
  <c r="S6" i="5"/>
  <c r="J13" i="5"/>
  <c r="S11" i="5"/>
  <c r="S20" i="5"/>
  <c r="S12" i="5"/>
  <c r="S21" i="5"/>
  <c r="S7" i="5"/>
  <c r="P10" i="5"/>
  <c r="S16" i="5"/>
  <c r="S17" i="5"/>
  <c r="S13" i="5"/>
  <c r="G9" i="5"/>
  <c r="M6" i="5"/>
  <c r="M14" i="5"/>
  <c r="M7" i="5"/>
  <c r="P15" i="5"/>
  <c r="P13" i="5"/>
  <c r="P6" i="5"/>
  <c r="G10" i="5"/>
  <c r="G11" i="5"/>
  <c r="M13" i="5"/>
  <c r="M18" i="5"/>
  <c r="P20" i="5"/>
  <c r="P7" i="5"/>
  <c r="J14" i="5"/>
  <c r="P9" i="5"/>
  <c r="G12" i="5"/>
  <c r="P16" i="5"/>
  <c r="P11" i="5"/>
  <c r="P17" i="5"/>
  <c r="P14" i="5"/>
  <c r="P8" i="5"/>
  <c r="J15" i="5"/>
  <c r="M16" i="5"/>
  <c r="M17" i="5"/>
  <c r="M20" i="5"/>
  <c r="M19" i="5"/>
  <c r="M21" i="5"/>
  <c r="M15" i="5"/>
  <c r="M11" i="5"/>
  <c r="G7" i="5"/>
  <c r="J18" i="5"/>
  <c r="J8" i="5"/>
  <c r="J19" i="5"/>
  <c r="J10" i="5"/>
  <c r="J9" i="5"/>
  <c r="J21" i="5"/>
  <c r="J16" i="5"/>
  <c r="J12" i="5"/>
  <c r="J20" i="5"/>
  <c r="J7" i="5"/>
  <c r="J11" i="5"/>
  <c r="J17" i="5"/>
  <c r="J6" i="5"/>
  <c r="G19" i="5"/>
  <c r="G21" i="5"/>
  <c r="G20" i="5"/>
  <c r="G18" i="5"/>
  <c r="G16" i="5"/>
  <c r="G14" i="5"/>
  <c r="G13" i="5"/>
  <c r="G17" i="5"/>
  <c r="G6" i="5"/>
  <c r="E22" i="5"/>
  <c r="E23" i="5"/>
  <c r="F22" i="5"/>
  <c r="F23" i="5"/>
  <c r="AK12" i="1"/>
  <c r="AK13" i="1" s="1"/>
  <c r="AH12" i="1"/>
  <c r="AH13" i="1" s="1"/>
  <c r="AB12" i="1"/>
  <c r="AB13" i="1" s="1"/>
  <c r="X12" i="1"/>
  <c r="X13" i="1" s="1"/>
  <c r="P12" i="1"/>
  <c r="P13" i="1" s="1"/>
  <c r="O12" i="1"/>
  <c r="O13" i="1" s="1"/>
  <c r="AF7" i="1"/>
  <c r="AD13" i="1"/>
  <c r="AF13" i="1" s="1"/>
  <c r="AF12" i="1"/>
  <c r="V11" i="2"/>
  <c r="T12" i="2"/>
  <c r="V12" i="2" s="1"/>
  <c r="U6" i="1"/>
  <c r="Y61" i="1"/>
  <c r="Y50" i="1"/>
  <c r="Y12" i="1"/>
  <c r="Y13" i="1" s="1"/>
  <c r="V6" i="1"/>
  <c r="S6" i="1"/>
  <c r="Z6" i="1"/>
  <c r="R6" i="1"/>
  <c r="N6" i="1"/>
  <c r="AC6" i="1"/>
  <c r="AA12" i="1"/>
  <c r="AA13" i="1" s="1"/>
  <c r="AL6" i="1"/>
  <c r="AJ12" i="1"/>
  <c r="AJ13" i="1" s="1"/>
  <c r="AI6" i="1"/>
  <c r="AG12" i="1"/>
  <c r="AG13" i="1" s="1"/>
  <c r="D18" i="2"/>
  <c r="AB26" i="5" l="1"/>
  <c r="AE13" i="5"/>
  <c r="AE12" i="5"/>
  <c r="W26" i="5"/>
  <c r="W27" i="5" s="1"/>
  <c r="Y24" i="5"/>
  <c r="S23" i="5"/>
  <c r="S22" i="5"/>
  <c r="M22" i="5"/>
  <c r="V23" i="5"/>
  <c r="P22" i="5"/>
  <c r="V22" i="5"/>
  <c r="P23" i="5"/>
  <c r="J23" i="5"/>
  <c r="J22" i="5"/>
  <c r="M23" i="5"/>
  <c r="G22" i="5"/>
  <c r="G23" i="5"/>
  <c r="U7" i="1"/>
  <c r="U12" i="1"/>
  <c r="U13" i="1" s="1"/>
  <c r="S7" i="1"/>
  <c r="S12" i="1"/>
  <c r="R7" i="1"/>
  <c r="R12" i="1"/>
  <c r="V7" i="1"/>
  <c r="V12" i="1"/>
  <c r="AA18" i="3"/>
  <c r="AA20" i="3" s="1"/>
  <c r="AA13" i="3"/>
  <c r="AA10" i="3"/>
  <c r="AA5" i="3"/>
  <c r="AB6" i="3"/>
  <c r="AB7" i="3"/>
  <c r="AB8" i="3"/>
  <c r="AB9" i="3"/>
  <c r="AB10" i="3"/>
  <c r="AB11" i="3"/>
  <c r="AB13" i="3"/>
  <c r="AB15" i="3"/>
  <c r="AB16" i="3"/>
  <c r="AB17" i="3"/>
  <c r="AB18" i="3"/>
  <c r="AB20" i="3" s="1"/>
  <c r="AB5" i="3"/>
  <c r="Y6" i="3"/>
  <c r="Y7" i="3"/>
  <c r="Y8" i="3"/>
  <c r="Y9" i="3"/>
  <c r="Y10" i="3"/>
  <c r="Y11" i="3"/>
  <c r="Y13" i="3"/>
  <c r="Y15" i="3"/>
  <c r="Y16" i="3"/>
  <c r="Y17" i="3"/>
  <c r="Y18" i="3"/>
  <c r="Y20" i="3" s="1"/>
  <c r="Y5" i="3"/>
  <c r="AA7" i="3"/>
  <c r="AA8" i="3"/>
  <c r="AA9" i="3"/>
  <c r="AA11" i="3"/>
  <c r="AA15" i="3"/>
  <c r="AA16" i="3"/>
  <c r="AA17" i="3"/>
  <c r="X7" i="3"/>
  <c r="X8" i="3"/>
  <c r="X9" i="3"/>
  <c r="X11" i="3"/>
  <c r="X15" i="3"/>
  <c r="X16" i="3"/>
  <c r="X17" i="3"/>
  <c r="Y26" i="5" l="1"/>
  <c r="AE14" i="5"/>
  <c r="Y19" i="3"/>
  <c r="Y21" i="3" s="1"/>
  <c r="AC20" i="3"/>
  <c r="AB19" i="3"/>
  <c r="M19" i="3" s="1"/>
  <c r="AA19" i="3"/>
  <c r="Y22" i="3"/>
  <c r="AB22" i="3"/>
  <c r="R13" i="1"/>
  <c r="V13" i="1"/>
  <c r="S13" i="1"/>
  <c r="Z17" i="3"/>
  <c r="Z15" i="3"/>
  <c r="Z16" i="3"/>
  <c r="Z11" i="3"/>
  <c r="Z9" i="3"/>
  <c r="Z8" i="3"/>
  <c r="Z7" i="3"/>
  <c r="AC9" i="3"/>
  <c r="AC7" i="3"/>
  <c r="AC8" i="3"/>
  <c r="AC10" i="3"/>
  <c r="AC16" i="3"/>
  <c r="AC5" i="3"/>
  <c r="AC15" i="3"/>
  <c r="AC18" i="3"/>
  <c r="AC11" i="3"/>
  <c r="AC13" i="3"/>
  <c r="AC17" i="3"/>
  <c r="K16" i="3"/>
  <c r="M20" i="3"/>
  <c r="M6" i="3"/>
  <c r="M17" i="3"/>
  <c r="X6" i="3"/>
  <c r="AA6" i="3"/>
  <c r="M8" i="3"/>
  <c r="X5" i="3"/>
  <c r="X13" i="3"/>
  <c r="X19" i="3" s="1"/>
  <c r="X18" i="3"/>
  <c r="X10" i="3"/>
  <c r="Z10" i="3" s="1"/>
  <c r="K8" i="3"/>
  <c r="K6" i="3"/>
  <c r="M15" i="3"/>
  <c r="K17" i="3"/>
  <c r="M16" i="3"/>
  <c r="L16" i="3"/>
  <c r="W11" i="2"/>
  <c r="Z27" i="5" s="1"/>
  <c r="AE17" i="5" l="1"/>
  <c r="AE16" i="5"/>
  <c r="AA22" i="3"/>
  <c r="AC22" i="3" s="1"/>
  <c r="Z18" i="3"/>
  <c r="X20" i="3"/>
  <c r="Z20" i="3" s="1"/>
  <c r="Z13" i="3"/>
  <c r="AC19" i="3"/>
  <c r="AB21" i="3"/>
  <c r="AB23" i="3" s="1"/>
  <c r="AA21" i="3"/>
  <c r="Y23" i="3"/>
  <c r="Z5" i="3"/>
  <c r="Z6" i="3"/>
  <c r="N16" i="3"/>
  <c r="L10" i="3"/>
  <c r="K10" i="3"/>
  <c r="L15" i="3"/>
  <c r="N15" i="3" s="1"/>
  <c r="K15" i="3"/>
  <c r="K19" i="3"/>
  <c r="L18" i="3"/>
  <c r="K18" i="3"/>
  <c r="K20" i="3"/>
  <c r="L20" i="3"/>
  <c r="N20" i="3" s="1"/>
  <c r="AC6" i="3"/>
  <c r="Z19" i="3"/>
  <c r="L19" i="3"/>
  <c r="N19" i="3" s="1"/>
  <c r="M18" i="3"/>
  <c r="M10" i="3"/>
  <c r="L6" i="3"/>
  <c r="L17" i="3"/>
  <c r="N17" i="3" s="1"/>
  <c r="L8" i="3"/>
  <c r="N8" i="3" s="1"/>
  <c r="AE18" i="5" l="1"/>
  <c r="AE20" i="5"/>
  <c r="AE21" i="5"/>
  <c r="X22" i="3"/>
  <c r="Z22" i="3" s="1"/>
  <c r="X21" i="3"/>
  <c r="AA23" i="3"/>
  <c r="AC23" i="3" s="1"/>
  <c r="AC21" i="3"/>
  <c r="N6" i="3"/>
  <c r="N18" i="3"/>
  <c r="N10" i="3"/>
  <c r="Z6" i="2"/>
  <c r="Z5" i="2"/>
  <c r="W6" i="2"/>
  <c r="X6" i="2"/>
  <c r="AE22" i="5" l="1"/>
  <c r="Z9" i="2"/>
  <c r="X23" i="3"/>
  <c r="Z23" i="3" s="1"/>
  <c r="Z21" i="3"/>
  <c r="Y6" i="2"/>
  <c r="AE24" i="5" l="1"/>
  <c r="F8" i="1"/>
  <c r="C8" i="1"/>
  <c r="F6" i="1"/>
  <c r="C6" i="1"/>
  <c r="E8" i="1"/>
  <c r="B8" i="1"/>
  <c r="F9" i="1"/>
  <c r="C9" i="1"/>
  <c r="J5" i="3" l="1"/>
  <c r="K13" i="3"/>
  <c r="K11" i="3"/>
  <c r="K9" i="3"/>
  <c r="K7" i="3"/>
  <c r="J21" i="3" l="1"/>
  <c r="J23" i="3" s="1"/>
  <c r="K14" i="3"/>
  <c r="K12" i="3"/>
  <c r="L14" i="3"/>
  <c r="M14" i="3"/>
  <c r="M13" i="3"/>
  <c r="L13" i="3"/>
  <c r="M12" i="3"/>
  <c r="M22" i="3" s="1"/>
  <c r="L12" i="3"/>
  <c r="L22" i="3" s="1"/>
  <c r="M11" i="3"/>
  <c r="L11" i="3"/>
  <c r="M9" i="3"/>
  <c r="L9" i="3"/>
  <c r="M7" i="3"/>
  <c r="L7" i="3"/>
  <c r="M5" i="3"/>
  <c r="R2" i="3"/>
  <c r="O2" i="3"/>
  <c r="L2" i="3"/>
  <c r="I2" i="3"/>
  <c r="F2" i="3"/>
  <c r="C2" i="3"/>
  <c r="M21" i="3" l="1"/>
  <c r="M23" i="3" s="1"/>
  <c r="N22" i="3"/>
  <c r="N7" i="3"/>
  <c r="N12" i="3"/>
  <c r="N11" i="3"/>
  <c r="N14" i="3"/>
  <c r="N13" i="3"/>
  <c r="N9" i="3"/>
  <c r="R6" i="2" l="1"/>
  <c r="Q6" i="2"/>
  <c r="R5" i="2"/>
  <c r="Q5" i="2"/>
  <c r="S5" i="2" l="1"/>
  <c r="S6" i="2"/>
  <c r="I5" i="3"/>
  <c r="I21" i="3" s="1"/>
  <c r="O6" i="2"/>
  <c r="O5" i="2"/>
  <c r="N6" i="2"/>
  <c r="N5" i="2"/>
  <c r="L6" i="2"/>
  <c r="L5" i="2"/>
  <c r="K6" i="2"/>
  <c r="K5" i="2"/>
  <c r="M6" i="2" l="1"/>
  <c r="K21" i="3"/>
  <c r="I23" i="3"/>
  <c r="K23" i="3" s="1"/>
  <c r="K5" i="3"/>
  <c r="M5" i="2"/>
  <c r="P6" i="2"/>
  <c r="P5" i="2"/>
  <c r="L5" i="3"/>
  <c r="H6" i="2"/>
  <c r="I6" i="2"/>
  <c r="I5" i="2"/>
  <c r="H5" i="2"/>
  <c r="E6" i="2"/>
  <c r="F6" i="2"/>
  <c r="F5" i="2"/>
  <c r="E5" i="2"/>
  <c r="L21" i="3" l="1"/>
  <c r="N5" i="3"/>
  <c r="J5" i="2"/>
  <c r="J6" i="2"/>
  <c r="G6" i="2"/>
  <c r="G5" i="2"/>
  <c r="C6" i="2"/>
  <c r="C5" i="2"/>
  <c r="B6" i="2"/>
  <c r="B5" i="2"/>
  <c r="D5" i="2" l="1"/>
  <c r="L23" i="3"/>
  <c r="N23" i="3" s="1"/>
  <c r="N21" i="3"/>
  <c r="D6" i="2"/>
  <c r="X26" i="1"/>
  <c r="V26" i="1"/>
  <c r="U26" i="1"/>
  <c r="S26" i="1"/>
  <c r="R26" i="1"/>
  <c r="P26" i="1"/>
  <c r="O26" i="1"/>
  <c r="X25" i="1"/>
  <c r="V25" i="1"/>
  <c r="U25" i="1"/>
  <c r="S25" i="1"/>
  <c r="R25" i="1"/>
  <c r="P25" i="1"/>
  <c r="O25" i="1"/>
  <c r="X21" i="1"/>
  <c r="V21" i="1"/>
  <c r="U21" i="1"/>
  <c r="S21" i="1"/>
  <c r="R21" i="1"/>
  <c r="P21" i="1"/>
  <c r="O21" i="1"/>
  <c r="AA6" i="2" l="1"/>
  <c r="AB6" i="2" s="1"/>
  <c r="AA5" i="2"/>
  <c r="AB5" i="2" s="1"/>
  <c r="X5" i="2"/>
  <c r="W5" i="2"/>
  <c r="W9" i="2" s="1"/>
  <c r="O27" i="1"/>
  <c r="P27" i="1"/>
  <c r="R27" i="1"/>
  <c r="S27" i="1"/>
  <c r="U27" i="1"/>
  <c r="V27" i="1"/>
  <c r="X27" i="1"/>
  <c r="Y24" i="1" l="1"/>
  <c r="Y5" i="2"/>
  <c r="A18" i="2" l="1"/>
  <c r="Q2" i="2"/>
  <c r="R11" i="2"/>
  <c r="AB4" i="1"/>
  <c r="S4" i="3" s="1"/>
  <c r="AA4" i="1"/>
  <c r="M4" i="1"/>
  <c r="L4" i="1"/>
  <c r="C4" i="3" s="1"/>
  <c r="E2" i="2"/>
  <c r="H2" i="2"/>
  <c r="K2" i="2"/>
  <c r="N2" i="2"/>
  <c r="B2" i="2"/>
  <c r="P4" i="1"/>
  <c r="O4" i="1"/>
  <c r="F4" i="3" s="1"/>
  <c r="S4" i="1"/>
  <c r="J4" i="3" s="1"/>
  <c r="R4" i="1"/>
  <c r="V4" i="1"/>
  <c r="U4" i="1"/>
  <c r="L4" i="3" s="1"/>
  <c r="Y4" i="1"/>
  <c r="P4" i="3" s="1"/>
  <c r="X4" i="1"/>
  <c r="AH4" i="1"/>
  <c r="AG4" i="1"/>
  <c r="X4" i="3" s="1"/>
  <c r="AK4" i="1"/>
  <c r="AB4" i="3" s="1"/>
  <c r="AJ4" i="1"/>
  <c r="L11" i="2"/>
  <c r="O11" i="2"/>
  <c r="AM2" i="1"/>
  <c r="AJ2" i="1"/>
  <c r="AC3" i="5" s="1"/>
  <c r="AG2" i="1"/>
  <c r="AM8" i="1"/>
  <c r="AN8" i="1" s="1"/>
  <c r="AA11" i="2"/>
  <c r="X11" i="2"/>
  <c r="Y11" i="2" s="1"/>
  <c r="H8" i="1"/>
  <c r="X2" i="3" l="1"/>
  <c r="Z3" i="5"/>
  <c r="R4" i="2"/>
  <c r="B4" i="2"/>
  <c r="W4" i="2"/>
  <c r="Z4" i="2"/>
  <c r="AA4" i="3"/>
  <c r="H4" i="2"/>
  <c r="I4" i="3"/>
  <c r="Q4" i="2"/>
  <c r="R4" i="3"/>
  <c r="AA4" i="2"/>
  <c r="C4" i="2"/>
  <c r="D4" i="3"/>
  <c r="X4" i="2"/>
  <c r="Y4" i="3"/>
  <c r="N4" i="2"/>
  <c r="O4" i="3"/>
  <c r="E4" i="2"/>
  <c r="I4" i="2"/>
  <c r="K4" i="2"/>
  <c r="F4" i="2"/>
  <c r="G4" i="3"/>
  <c r="L4" i="2"/>
  <c r="M4" i="3"/>
  <c r="O4" i="2"/>
  <c r="Z2" i="2"/>
  <c r="AA2" i="3"/>
  <c r="W2" i="2"/>
  <c r="M12" i="1"/>
  <c r="I11" i="2"/>
  <c r="F11" i="2"/>
  <c r="C11" i="2"/>
  <c r="M10" i="1"/>
  <c r="AE7" i="5" l="1"/>
  <c r="M26" i="1"/>
  <c r="H2" i="1"/>
  <c r="E2" i="1"/>
  <c r="B2" i="1"/>
  <c r="AE11" i="5" l="1"/>
  <c r="D8" i="1"/>
  <c r="G8" i="1" l="1"/>
  <c r="F10" i="1"/>
  <c r="AE15" i="5" l="1"/>
  <c r="F12" i="1"/>
  <c r="AC26" i="5" l="1"/>
  <c r="AE19" i="5"/>
  <c r="C10" i="1"/>
  <c r="C12" i="1"/>
  <c r="F5" i="1" l="1"/>
  <c r="C5" i="1"/>
  <c r="E5" i="1"/>
  <c r="B5" i="1"/>
  <c r="AE23" i="5" l="1"/>
  <c r="Q5" i="1"/>
  <c r="W5" i="1"/>
  <c r="T5" i="1"/>
  <c r="D5" i="1"/>
  <c r="B11" i="1"/>
  <c r="F11" i="1"/>
  <c r="F13" i="1" s="1"/>
  <c r="F7" i="1"/>
  <c r="B10" i="2"/>
  <c r="I10" i="2"/>
  <c r="L27" i="5" s="1"/>
  <c r="H10" i="2"/>
  <c r="L10" i="2"/>
  <c r="O27" i="5" s="1"/>
  <c r="Q10" i="2"/>
  <c r="G5" i="1"/>
  <c r="E11" i="1"/>
  <c r="O10" i="2"/>
  <c r="R27" i="5" s="1"/>
  <c r="Y7" i="1"/>
  <c r="E10" i="2"/>
  <c r="AA10" i="2"/>
  <c r="AD27" i="5" s="1"/>
  <c r="AK7" i="1"/>
  <c r="R10" i="2"/>
  <c r="U27" i="5" s="1"/>
  <c r="AB7" i="1"/>
  <c r="C7" i="1"/>
  <c r="C11" i="1"/>
  <c r="C13" i="1" s="1"/>
  <c r="P7" i="1"/>
  <c r="F10" i="2"/>
  <c r="I27" i="5" s="1"/>
  <c r="M11" i="1"/>
  <c r="M7" i="1"/>
  <c r="C10" i="2"/>
  <c r="F27" i="5" s="1"/>
  <c r="N10" i="2"/>
  <c r="X10" i="2"/>
  <c r="AA27" i="5" s="1"/>
  <c r="AH7" i="1"/>
  <c r="K10" i="2"/>
  <c r="AA9" i="2" l="1"/>
  <c r="X9" i="2"/>
  <c r="R9" i="2"/>
  <c r="Q9" i="2"/>
  <c r="O9" i="2"/>
  <c r="N9" i="2"/>
  <c r="K9" i="2"/>
  <c r="L9" i="2"/>
  <c r="H9" i="2"/>
  <c r="I9" i="2"/>
  <c r="F9" i="2"/>
  <c r="E9" i="2"/>
  <c r="AE26" i="5"/>
  <c r="AE25" i="5"/>
  <c r="C9" i="2"/>
  <c r="B9" i="2"/>
  <c r="AB10" i="2"/>
  <c r="Y10" i="2"/>
  <c r="M13" i="1"/>
  <c r="AI11" i="1"/>
  <c r="AL11" i="1"/>
  <c r="G11" i="1"/>
  <c r="M10" i="2"/>
  <c r="I12" i="2"/>
  <c r="AA12" i="2"/>
  <c r="P10" i="2"/>
  <c r="O12" i="2"/>
  <c r="G10" i="2"/>
  <c r="L12" i="2"/>
  <c r="X12" i="2"/>
  <c r="J10" i="2"/>
  <c r="D10" i="2"/>
  <c r="C12" i="2"/>
  <c r="F12" i="2"/>
  <c r="R12" i="2"/>
  <c r="D11" i="1"/>
  <c r="S10" i="2"/>
  <c r="D9" i="2" l="1"/>
  <c r="M21" i="1"/>
  <c r="M25" i="1"/>
  <c r="Y9" i="2"/>
  <c r="AB9" i="2"/>
  <c r="S9" i="2"/>
  <c r="P9" i="2"/>
  <c r="J9" i="2"/>
  <c r="G9" i="2"/>
  <c r="M9" i="2"/>
  <c r="M27" i="1" l="1"/>
  <c r="Q9" i="1"/>
  <c r="Q6" i="1" l="1"/>
  <c r="E6" i="1"/>
  <c r="T6" i="1"/>
  <c r="B6" i="1"/>
  <c r="B9" i="1"/>
  <c r="E9" i="1"/>
  <c r="T9" i="1"/>
  <c r="Q8" i="1"/>
  <c r="W9" i="1"/>
  <c r="AC11" i="1" l="1"/>
  <c r="Q11" i="2"/>
  <c r="T27" i="5" s="1"/>
  <c r="AA7" i="1"/>
  <c r="AC7" i="1" s="1"/>
  <c r="Q11" i="1"/>
  <c r="Q10" i="1"/>
  <c r="W8" i="1"/>
  <c r="T8" i="1"/>
  <c r="AI10" i="1"/>
  <c r="E10" i="1"/>
  <c r="G9" i="1"/>
  <c r="D9" i="1"/>
  <c r="B10" i="1"/>
  <c r="D10" i="1" s="1"/>
  <c r="AL10" i="1"/>
  <c r="D6" i="1"/>
  <c r="B7" i="1"/>
  <c r="D7" i="1" s="1"/>
  <c r="B12" i="1"/>
  <c r="B11" i="2"/>
  <c r="E27" i="5" s="1"/>
  <c r="L7" i="1"/>
  <c r="L12" i="1"/>
  <c r="N12" i="1" s="1"/>
  <c r="H11" i="2"/>
  <c r="K27" i="5" s="1"/>
  <c r="T12" i="1"/>
  <c r="T26" i="1" s="1"/>
  <c r="T7" i="1"/>
  <c r="E12" i="1"/>
  <c r="E7" i="1"/>
  <c r="G7" i="1" s="1"/>
  <c r="G6" i="1"/>
  <c r="Z11" i="2"/>
  <c r="AC27" i="5" s="1"/>
  <c r="AL12" i="1"/>
  <c r="AJ7" i="1"/>
  <c r="AI12" i="1"/>
  <c r="AG7" i="1"/>
  <c r="AI7" i="1" s="1"/>
  <c r="N11" i="2"/>
  <c r="Q27" i="5" s="1"/>
  <c r="X7" i="1"/>
  <c r="Z7" i="1" s="1"/>
  <c r="Z12" i="1"/>
  <c r="E11" i="2"/>
  <c r="H27" i="5" s="1"/>
  <c r="O7" i="1"/>
  <c r="Q7" i="1" s="1"/>
  <c r="Q12" i="1"/>
  <c r="Q26" i="1" s="1"/>
  <c r="AB11" i="2" l="1"/>
  <c r="Q12" i="2"/>
  <c r="S12" i="2" s="1"/>
  <c r="N7" i="1"/>
  <c r="AL7" i="1"/>
  <c r="Q21" i="1"/>
  <c r="Q25" i="1"/>
  <c r="N26" i="1"/>
  <c r="Y20" i="1"/>
  <c r="W7" i="1"/>
  <c r="W6" i="1"/>
  <c r="W12" i="1"/>
  <c r="W26" i="1" s="1"/>
  <c r="S11" i="2"/>
  <c r="K11" i="2"/>
  <c r="N27" i="5" s="1"/>
  <c r="AC10" i="1"/>
  <c r="AC12" i="1"/>
  <c r="E12" i="2"/>
  <c r="G12" i="2" s="1"/>
  <c r="G11" i="2"/>
  <c r="P11" i="2"/>
  <c r="N12" i="2"/>
  <c r="P12" i="2" s="1"/>
  <c r="AI13" i="1"/>
  <c r="W12" i="2"/>
  <c r="Y12" i="2" s="1"/>
  <c r="AL13" i="1"/>
  <c r="Z12" i="2"/>
  <c r="AB12" i="2" s="1"/>
  <c r="E13" i="1"/>
  <c r="G13" i="1" s="1"/>
  <c r="G12" i="1"/>
  <c r="J11" i="2"/>
  <c r="H12" i="2"/>
  <c r="J12" i="2" s="1"/>
  <c r="B12" i="2"/>
  <c r="D12" i="2" s="1"/>
  <c r="D11" i="2"/>
  <c r="D12" i="1"/>
  <c r="B13" i="1"/>
  <c r="D13" i="1" s="1"/>
  <c r="I8" i="1"/>
  <c r="G10" i="1"/>
  <c r="T11" i="1"/>
  <c r="T10" i="1"/>
  <c r="L11" i="1"/>
  <c r="N11" i="1" s="1"/>
  <c r="L10" i="1"/>
  <c r="N10" i="1" s="1"/>
  <c r="W11" i="1"/>
  <c r="W10" i="1"/>
  <c r="Z10" i="1"/>
  <c r="Z11" i="1"/>
  <c r="Q13" i="1"/>
  <c r="K12" i="2" l="1"/>
  <c r="M12" i="2" s="1"/>
  <c r="Y26" i="1"/>
  <c r="Q27" i="1"/>
  <c r="T21" i="1"/>
  <c r="T25" i="1"/>
  <c r="N25" i="1"/>
  <c r="N21" i="1"/>
  <c r="Y19" i="1"/>
  <c r="W21" i="1"/>
  <c r="W25" i="1"/>
  <c r="M11" i="2"/>
  <c r="AC13" i="1"/>
  <c r="Z13" i="1"/>
  <c r="W13" i="1"/>
  <c r="L13" i="1"/>
  <c r="N13" i="1" s="1"/>
  <c r="T13" i="1"/>
  <c r="AM5" i="1" l="1"/>
  <c r="AN5" i="1" s="1"/>
  <c r="T27" i="1"/>
  <c r="W27" i="1"/>
  <c r="Y25" i="1"/>
  <c r="N27" i="1"/>
  <c r="Y21" i="1"/>
  <c r="Y27" i="1" l="1"/>
  <c r="AM11" i="1"/>
  <c r="AN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tc={DBA7473C-BF45-4A03-B76F-6BBBC142CE11}</author>
  </authors>
  <commentList>
    <comment ref="M19" authorId="0" shapeId="0" xr:uid="{DBA7473C-BF45-4A03-B76F-6BBBC142CE1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Finance planning monthly breakdown with travel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Lei</author>
  </authors>
  <commentList>
    <comment ref="D27" authorId="0" shapeId="0" xr:uid="{D8F561A0-9968-4B5F-AD48-9AE68DBB4B40}">
      <text>
        <r>
          <rPr>
            <b/>
            <sz val="9"/>
            <color indexed="81"/>
            <rFont val="Tahoma"/>
            <family val="2"/>
          </rPr>
          <t>Ray Lei:</t>
        </r>
        <r>
          <rPr>
            <sz val="9"/>
            <color indexed="81"/>
            <rFont val="Tahoma"/>
            <family val="2"/>
          </rPr>
          <t xml:space="preserve">
Check calculation if tracking cells show RED</t>
        </r>
      </text>
    </comment>
    <comment ref="A30" authorId="0" shapeId="0" xr:uid="{A7EF9979-67CC-4577-9417-C4B18270C873}">
      <text>
        <r>
          <rPr>
            <b/>
            <sz val="9"/>
            <color indexed="81"/>
            <rFont val="Tahoma"/>
            <family val="2"/>
          </rPr>
          <t>Ray Lei:</t>
        </r>
        <r>
          <rPr>
            <sz val="9"/>
            <color indexed="81"/>
            <rFont val="Tahoma"/>
            <family val="2"/>
          </rPr>
          <t xml:space="preserve">
Since PAM is off-shelf product, We mannually exclude PAM from ranking by setting it to 999</t>
        </r>
      </text>
    </comment>
    <comment ref="D178" authorId="0" shapeId="0" xr:uid="{A9041E72-15E2-43A3-A2EB-8E4E4DD03417}">
      <text>
        <r>
          <rPr>
            <b/>
            <sz val="9"/>
            <color indexed="81"/>
            <rFont val="Tahoma"/>
            <family val="2"/>
          </rPr>
          <t>Ray Lei:</t>
        </r>
        <r>
          <rPr>
            <sz val="9"/>
            <color indexed="81"/>
            <rFont val="Tahoma"/>
            <family val="2"/>
          </rPr>
          <t xml:space="preserve">
Check calculation if tracking cells show RED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<sst xmlns="http://schemas.openxmlformats.org/spreadsheetml/2006/main" count="1128" uniqueCount="161">
  <si>
    <t>Q1</t>
  </si>
  <si>
    <t>Q2</t>
  </si>
  <si>
    <t>GWP</t>
  </si>
  <si>
    <t>KPI</t>
  </si>
  <si>
    <t>Achieve-ment %</t>
  </si>
  <si>
    <t>Growth %</t>
  </si>
  <si>
    <t>CMB - NB</t>
  </si>
  <si>
    <t>CMB - RN</t>
  </si>
  <si>
    <t>CMB - Total</t>
  </si>
  <si>
    <t>Total - NB</t>
  </si>
  <si>
    <t>Total - RN</t>
  </si>
  <si>
    <t>Grand Total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</si>
  <si>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</si>
  <si>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</si>
  <si>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</si>
  <si>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</si>
  <si>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</si>
  <si>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</si>
  <si>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</si>
  <si>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</si>
  <si>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</si>
  <si>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</si>
  <si>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</si>
  <si>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</si>
  <si>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</si>
  <si>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Full Year Total</t>
  </si>
  <si>
    <t>2018 excl. Shui On^</t>
  </si>
  <si>
    <t>GWP (HK$'M)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</si>
  <si>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</si>
  <si>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</si>
  <si>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</si>
  <si>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</si>
  <si>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</si>
  <si>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</si>
  <si>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</si>
  <si>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</si>
  <si>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</si>
  <si>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</si>
  <si>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</si>
  <si>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</si>
  <si>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RBWM</t>
  </si>
  <si>
    <t>CMB</t>
  </si>
  <si>
    <t>Growth</t>
  </si>
  <si>
    <t>Online - NB</t>
  </si>
  <si>
    <t>Mortgage - NB</t>
  </si>
  <si>
    <t>Others - NB</t>
  </si>
  <si>
    <t>Total NB</t>
  </si>
  <si>
    <t>Total RN</t>
  </si>
  <si>
    <t>Q3</t>
  </si>
  <si>
    <t>H1</t>
  </si>
  <si>
    <t>H2</t>
  </si>
  <si>
    <t>Month</t>
  </si>
  <si>
    <t>Year</t>
  </si>
  <si>
    <t>TBC</t>
  </si>
  <si>
    <t>Q4</t>
  </si>
  <si>
    <t>Renewable</t>
  </si>
  <si>
    <t>Renewed</t>
  </si>
  <si>
    <t>Retention Ratio</t>
  </si>
  <si>
    <t>PIT - Travel Insurance</t>
  </si>
  <si>
    <t>HPK - Home &amp; Contents Insurance</t>
  </si>
  <si>
    <t>HHH - Householders Insurance</t>
  </si>
  <si>
    <t>PAN - Personal Accident</t>
  </si>
  <si>
    <t>MVA - Motor</t>
  </si>
  <si>
    <t>DMH - Domestic Helpers</t>
  </si>
  <si>
    <t>PAM - Health Protector</t>
  </si>
  <si>
    <t>2021 excl 11.4</t>
  </si>
  <si>
    <t>adjustment made: Jan 2021 RBWM renewal, -10.556M</t>
  </si>
  <si>
    <t xml:space="preserve">Other </t>
  </si>
  <si>
    <t>NB/RN</t>
  </si>
  <si>
    <t>NB Total</t>
  </si>
  <si>
    <t>RN Total</t>
  </si>
  <si>
    <t>PAC</t>
  </si>
  <si>
    <t>PMD</t>
  </si>
  <si>
    <t>TOTAL</t>
  </si>
  <si>
    <t>NB</t>
  </si>
  <si>
    <t>RN</t>
  </si>
  <si>
    <t xml:space="preserve">Total </t>
  </si>
  <si>
    <t>WPB - NB</t>
  </si>
  <si>
    <t>WPB - RN</t>
  </si>
  <si>
    <t>WPB - Total</t>
  </si>
  <si>
    <t>Annual Budget Plan (ABP)</t>
  </si>
  <si>
    <t>No Claims Bonus (NCB) from GWP Summary for RBWM RN</t>
  </si>
  <si>
    <t>Gross Written Premium (GWP) from Slice and Dice</t>
  </si>
  <si>
    <t>From</t>
  </si>
  <si>
    <t>http://qbrain1.qbe.com/#/site/QBE_Asia_Pacific/views/HASERBWMRetentionRatioDashboard/GWP?:iid=2</t>
  </si>
  <si>
    <t>ABP Calculation</t>
  </si>
  <si>
    <t>RBWM (w/o)travel)</t>
  </si>
  <si>
    <t>RBWM (w travel)</t>
  </si>
  <si>
    <t>http://qbrain1.qbe.com/#/site/QBE_Asia_Pacific/views/SliceandDice_0/SliceandDice/217052@au.qbe.pri/HASECSC?:iid=1</t>
  </si>
  <si>
    <t>NB %</t>
  </si>
  <si>
    <t>RB %</t>
  </si>
  <si>
    <t>Grand Total %</t>
  </si>
  <si>
    <t>ABP Figures</t>
  </si>
  <si>
    <t>http://qbrain1.qbe.com/#/site/QBE_Asia_Pacific/views/HASEYOYPerformanceinGWPandNOP/CSCPERFORMANCE?:iid=1</t>
  </si>
  <si>
    <t>CCC - NB</t>
  </si>
  <si>
    <t>MB</t>
  </si>
  <si>
    <t>RB</t>
  </si>
  <si>
    <t>Template Updates</t>
  </si>
  <si>
    <t>v2</t>
  </si>
  <si>
    <t>dateofChange</t>
  </si>
  <si>
    <t>version</t>
  </si>
  <si>
    <t>Descriptions</t>
  </si>
  <si>
    <t>-[All 3 sheets]Added columns for "Last month figures"
-[Sheet Retail GWP by Channel]Excluded the "CCC" Channel from the "Others" from July 2021 onwards
-[Sheet Retail GWP by Channel]Modified the figure in Apr 2021 manually from 2.28 to 2.15 according to Rain Tsang's record</t>
  </si>
  <si>
    <t>CY MTD</t>
  </si>
  <si>
    <t>Other</t>
  </si>
  <si>
    <t>LY MTD</t>
  </si>
  <si>
    <t>v3</t>
  </si>
  <si>
    <t>In-House - NB</t>
  </si>
  <si>
    <t>Contract Type (group)</t>
  </si>
  <si>
    <t>NB / RN</t>
  </si>
  <si>
    <t>Measure Names</t>
  </si>
  <si>
    <t>Measure Values</t>
  </si>
  <si>
    <t>FFF - Commercial Fire</t>
  </si>
  <si>
    <t>GEN - General Property</t>
  </si>
  <si>
    <t>ISR - Industrial Special Risks</t>
  </si>
  <si>
    <t>OFF - Office Pack Insurance</t>
  </si>
  <si>
    <t>PAD - Personal Accident Group</t>
  </si>
  <si>
    <t>PLB - Broadform Liability</t>
  </si>
  <si>
    <t>WCA - Employee Compensation General</t>
  </si>
  <si>
    <t>BIZ - SME BPK</t>
  </si>
  <si>
    <t>BPK - Business Pack Insurance</t>
  </si>
  <si>
    <t>BUR - Burglary</t>
  </si>
  <si>
    <t>BXP - Boiler Explosion</t>
  </si>
  <si>
    <t>CAN - Marine Cargo</t>
  </si>
  <si>
    <t>CAR - Contractors All Risk</t>
  </si>
  <si>
    <t>CPM - Contractors Plant &amp; Eq</t>
  </si>
  <si>
    <t>DOL - Directors &amp; Officers</t>
  </si>
  <si>
    <t>EEQ - Electronic Equipment</t>
  </si>
  <si>
    <t>FGS - Fidelity Guarantee</t>
  </si>
  <si>
    <t>GMB - Group Medical</t>
  </si>
  <si>
    <t>GOF - Golfers Insurance</t>
  </si>
  <si>
    <t>JBK - Jewellers Block</t>
  </si>
  <si>
    <t>MCA - Marine Cargo Annual</t>
  </si>
  <si>
    <t>MFF - Freight Forwarders</t>
  </si>
  <si>
    <t>MOC - Marine Open Cover</t>
  </si>
  <si>
    <t>MPC - Marine Pleasure Craft</t>
  </si>
  <si>
    <t>OCN - Marine Cover Note</t>
  </si>
  <si>
    <t>OCP - Marine Open Cover</t>
  </si>
  <si>
    <t>PGB - Guarantee Bond</t>
  </si>
  <si>
    <t>PGL - Plate Glass</t>
  </si>
  <si>
    <t>PID - Professional Indemnity Insuran</t>
  </si>
  <si>
    <t>PTR - Travel Insurance</t>
  </si>
  <si>
    <t>Contract Type</t>
  </si>
  <si>
    <t>CY/LY</t>
  </si>
  <si>
    <t>Tracking cells</t>
  </si>
  <si>
    <t>Doer</t>
  </si>
  <si>
    <t>Ray Lei</t>
  </si>
  <si>
    <t>Cells that need to be filled in</t>
  </si>
  <si>
    <t>Cells that need to be reviewed each year</t>
  </si>
  <si>
    <t>Color of indications:</t>
  </si>
  <si>
    <t>Cells that contains formulas different to surronding cells</t>
  </si>
  <si>
    <t>Tracking Cells that indicates OK</t>
  </si>
  <si>
    <t>Tracking cells that indicates ERROR</t>
  </si>
  <si>
    <t>File Description</t>
  </si>
  <si>
    <t>Shared drive path</t>
  </si>
  <si>
    <t>Implementing Instruction</t>
  </si>
  <si>
    <t>NCB</t>
  </si>
  <si>
    <t>PAN</t>
  </si>
  <si>
    <t>PAM</t>
  </si>
  <si>
    <t>Total</t>
  </si>
  <si>
    <t xml:space="preserve">-[All 3 sheets]Adjust the file to year 2022 vs 2021
'-[All 3 sheets] Added tracking cells
-[Sheet Retail GWP by Product]Wish to display details for "Others" by chance, so change the template to ungrouped. Only need to change very minor to adjust the final layout.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</si>
</sst>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mmm"/>
    <numFmt numFmtId="167" formatCode="0.000"/>
    <numFmt numFmtId="168" formatCode="0.00000"/>
    <numFmt numFmtId="169" formatCode="#,##0.00000"/>
    <numFmt numFmtId="170" formatCode="#,##0.00_ ;\-#,##0.00\ "/>
    <numFmt numFmtId="171" formatCode="0.000000"/>
    <numFmt numFmtId="173" formatCode="0.00;\-0.00;\-;@"/>
    <numFmt numFmtId="174" formatCode="0.0;\-0.0;\-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FFFF"/>
      <name val="Arial"/>
      <family val="2"/>
    </font>
    <font>
      <b/>
      <sz val="7"/>
      <color rgb="FFFFFFFF"/>
      <name val="Arial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18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42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A6A6A6"/>
      </top>
      <bottom style="medium">
        <color rgb="FF808080"/>
      </bottom>
      <diagonal/>
    </border>
    <border>
      <left/>
      <right style="medium">
        <color rgb="FFA6A6A6"/>
      </right>
      <top style="medium">
        <color rgb="FFA6A6A6"/>
      </top>
      <bottom style="medium">
        <color rgb="FF808080"/>
      </bottom>
      <diagonal/>
    </border>
    <border>
      <left style="medium">
        <color rgb="FF7F7F7F"/>
      </left>
      <right/>
      <top style="medium">
        <color rgb="FF808080"/>
      </top>
      <bottom/>
      <diagonal/>
    </border>
    <border>
      <left style="medium">
        <color rgb="FF7F7F7F"/>
      </left>
      <right/>
      <top/>
      <bottom style="medium">
        <color rgb="FF808080"/>
      </bottom>
      <diagonal/>
    </border>
    <border>
      <left style="dotted">
        <color rgb="FF808080"/>
      </left>
      <right style="medium">
        <color rgb="FFFF0000"/>
      </right>
      <top style="medium">
        <color rgb="FF808080"/>
      </top>
      <bottom style="medium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808080"/>
      </bottom>
      <diagonal/>
    </border>
    <border>
      <left style="medium">
        <color rgb="FFFF0000"/>
      </left>
      <right style="dotted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FF0000"/>
      </right>
      <top style="medium">
        <color rgb="FF808080"/>
      </top>
      <bottom style="dotted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808080"/>
      </top>
      <bottom style="dotted">
        <color rgb="FF808080"/>
      </bottom>
      <diagonal/>
    </border>
    <border>
      <left style="medium">
        <color rgb="FFFF0000"/>
      </left>
      <right style="dotted">
        <color rgb="FF808080"/>
      </right>
      <top style="medium">
        <color rgb="FF808080"/>
      </top>
      <bottom style="dotted">
        <color rgb="FF808080"/>
      </bottom>
      <diagonal/>
    </border>
    <border>
      <left style="medium">
        <color rgb="FFFF0000"/>
      </left>
      <right style="medium">
        <color rgb="FF7F7F7F"/>
      </right>
      <top style="medium">
        <color rgb="FF808080"/>
      </top>
      <bottom/>
      <diagonal/>
    </border>
    <border>
      <left style="medium">
        <color rgb="FFFF0000"/>
      </left>
      <right style="medium">
        <color rgb="FF7F7F7F"/>
      </right>
      <top/>
      <bottom/>
      <diagonal/>
    </border>
    <border>
      <left style="medium">
        <color rgb="FFFF0000"/>
      </left>
      <right style="medium">
        <color rgb="FF7F7F7F"/>
      </right>
      <top/>
      <bottom style="medium">
        <color rgb="FF808080"/>
      </bottom>
      <diagonal/>
    </border>
    <border>
      <left style="medium">
        <color rgb="FF7F7F7F"/>
      </left>
      <right style="medium">
        <color rgb="FF808080"/>
      </right>
      <top style="medium">
        <color rgb="FF808080"/>
      </top>
      <bottom/>
      <diagonal/>
    </border>
    <border>
      <left style="medium">
        <color rgb="FF7F7F7F"/>
      </left>
      <right style="medium">
        <color rgb="FF808080"/>
      </right>
      <top/>
      <bottom/>
      <diagonal/>
    </border>
    <border>
      <left style="medium">
        <color rgb="FF7F7F7F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FF0000"/>
      </right>
      <top style="dotted">
        <color rgb="FF808080"/>
      </top>
      <bottom style="dotted">
        <color rgb="FF808080"/>
      </bottom>
      <diagonal/>
    </border>
    <border>
      <left style="medium">
        <color rgb="FFFF0000"/>
      </left>
      <right style="medium">
        <color rgb="FFFF0000"/>
      </right>
      <top style="dotted">
        <color rgb="FF808080"/>
      </top>
      <bottom style="dotted">
        <color rgb="FF808080"/>
      </bottom>
      <diagonal/>
    </border>
    <border>
      <left style="medium">
        <color rgb="FFFF0000"/>
      </left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medium">
        <color rgb="FFFF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FF0000"/>
      </left>
      <right style="medium">
        <color rgb="FF808080"/>
      </right>
      <top/>
      <bottom/>
      <diagonal/>
    </border>
    <border>
      <left style="medium">
        <color rgb="FFFF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FF0000"/>
      </left>
      <right/>
      <top style="dotted">
        <color rgb="FF808080"/>
      </top>
      <bottom style="dotted">
        <color rgb="FF808080"/>
      </bottom>
      <diagonal/>
    </border>
    <border>
      <left/>
      <right style="medium">
        <color rgb="FFFF000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 style="medium">
        <color rgb="FFFF0000"/>
      </right>
      <top style="dotted">
        <color rgb="FF808080"/>
      </top>
      <bottom style="medium">
        <color rgb="FF808080"/>
      </bottom>
      <diagonal/>
    </border>
    <border>
      <left style="medium">
        <color rgb="FFFF0000"/>
      </left>
      <right style="medium">
        <color rgb="FFFF0000"/>
      </right>
      <top style="dotted">
        <color rgb="FF808080"/>
      </top>
      <bottom style="medium">
        <color rgb="FFFF0000"/>
      </bottom>
      <diagonal/>
    </border>
    <border>
      <left style="medium">
        <color rgb="FFFF0000"/>
      </left>
      <right style="dotted">
        <color rgb="FF808080"/>
      </right>
      <top style="dotted">
        <color rgb="FF808080"/>
      </top>
      <bottom style="medium">
        <color rgb="FF808080"/>
      </bottom>
      <diagonal/>
    </border>
    <border>
      <left style="medium">
        <color rgb="FFFF0000"/>
      </left>
      <right style="dotted">
        <color rgb="FF808080"/>
      </right>
      <top style="dotted">
        <color rgb="FF808080"/>
      </top>
      <bottom style="medium">
        <color rgb="FF7F7F7F"/>
      </bottom>
      <diagonal/>
    </border>
    <border>
      <left style="dotted">
        <color rgb="FF808080"/>
      </left>
      <right style="medium">
        <color rgb="FFFF0000"/>
      </right>
      <top style="dotted">
        <color rgb="FF808080"/>
      </top>
      <bottom style="medium">
        <color rgb="FF7F7F7F"/>
      </bottom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7F7F7F"/>
      </right>
      <top style="medium">
        <color rgb="FF808080"/>
      </top>
      <bottom/>
      <diagonal/>
    </border>
    <border>
      <left/>
      <right style="medium">
        <color rgb="FF7F7F7F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thin">
        <color rgb="FF808080"/>
      </bottom>
      <diagonal/>
    </border>
    <border>
      <left/>
      <right/>
      <top style="medium">
        <color rgb="FF808080"/>
      </top>
      <bottom style="thin">
        <color rgb="FF808080"/>
      </bottom>
      <diagonal/>
    </border>
    <border>
      <left/>
      <right style="medium">
        <color rgb="FF808080"/>
      </right>
      <top style="medium">
        <color rgb="FF808080"/>
      </top>
      <bottom style="thin">
        <color rgb="FF808080"/>
      </bottom>
      <diagonal/>
    </border>
    <border>
      <left style="medium">
        <color rgb="FF808080"/>
      </left>
      <right style="medium">
        <color rgb="FF7F7F7F"/>
      </right>
      <top style="thin">
        <color rgb="FF808080"/>
      </top>
      <bottom/>
      <diagonal/>
    </border>
    <border>
      <left style="medium">
        <color rgb="FF7F7F7F"/>
      </left>
      <right style="medium">
        <color rgb="FF7F7F7F"/>
      </right>
      <top style="thin">
        <color rgb="FF808080"/>
      </top>
      <bottom/>
      <diagonal/>
    </border>
    <border>
      <left style="medium">
        <color rgb="FF7F7F7F"/>
      </left>
      <right style="medium">
        <color rgb="FF808080"/>
      </right>
      <top style="thin">
        <color rgb="FF808080"/>
      </top>
      <bottom/>
      <diagonal/>
    </border>
    <border>
      <left style="medium">
        <color rgb="FF808080"/>
      </left>
      <right style="medium">
        <color rgb="FF808080"/>
      </right>
      <top style="thin">
        <color rgb="FF80808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808080"/>
      </left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808080"/>
      </left>
      <right/>
      <top/>
      <bottom style="thin">
        <color rgb="FFF2F2F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808080"/>
      </left>
      <right/>
      <top style="thin">
        <color rgb="FFF2F2F2"/>
      </top>
      <bottom style="thin">
        <color rgb="FFF2F2F2"/>
      </bottom>
      <diagonal/>
    </border>
    <border>
      <left style="medium">
        <color rgb="FF808080"/>
      </left>
      <right/>
      <top style="thin">
        <color rgb="FFF2F2F2"/>
      </top>
      <bottom style="thick">
        <color rgb="FF808080"/>
      </bottom>
      <diagonal/>
    </border>
    <border>
      <left style="medium">
        <color rgb="FFFF0000"/>
      </left>
      <right style="medium">
        <color rgb="FF808080"/>
      </right>
      <top/>
      <bottom style="medium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D9D9D9"/>
      </bottom>
      <diagonal/>
    </border>
    <border>
      <left/>
      <right style="thin">
        <color rgb="FF7F7F7F"/>
      </right>
      <top/>
      <bottom style="thin">
        <color rgb="FFD9D9D9"/>
      </bottom>
      <diagonal/>
    </border>
    <border>
      <left style="thin">
        <color rgb="FF7F7F7F"/>
      </left>
      <right/>
      <top style="thin">
        <color rgb="FFD9D9D9"/>
      </top>
      <bottom/>
      <diagonal/>
    </border>
    <border>
      <left/>
      <right style="thin">
        <color rgb="FF7F7F7F"/>
      </right>
      <top style="thin">
        <color rgb="FFD9D9D9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 style="thin">
        <color rgb="FFD9D9D9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rgb="FF808080"/>
      </right>
      <top style="medium">
        <color rgb="FF808080"/>
      </top>
      <bottom style="medium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medium">
        <color rgb="FF7F7F7F"/>
      </bottom>
      <diagonal/>
    </border>
    <border>
      <left style="medium">
        <color rgb="FF808080"/>
      </left>
      <right style="medium">
        <color theme="1" tint="0.499984740745262"/>
      </right>
      <top style="medium">
        <color rgb="FF808080"/>
      </top>
      <bottom style="dotted">
        <color rgb="FF808080"/>
      </bottom>
      <diagonal/>
    </border>
    <border>
      <left style="medium">
        <color rgb="FF808080"/>
      </left>
      <right style="medium">
        <color theme="1" tint="0.499984740745262"/>
      </right>
      <top style="dotted">
        <color rgb="FF808080"/>
      </top>
      <bottom style="dotted">
        <color rgb="FF808080"/>
      </bottom>
      <diagonal/>
    </border>
    <border>
      <left style="medium">
        <color rgb="FF808080"/>
      </left>
      <right style="medium">
        <color theme="1" tint="0.499984740745262"/>
      </right>
      <top style="dotted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theme="1" tint="0.499984740745262"/>
      </right>
      <top/>
      <bottom style="medium">
        <color rgb="FF808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rgb="FFA6A6A6"/>
      </top>
      <bottom style="medium">
        <color rgb="FF80808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808080"/>
      </left>
      <right/>
      <top style="dotted">
        <color rgb="FF80808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indexed="64"/>
      </right>
      <top style="thin">
        <color rgb="FFD9D9D9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307">
    <xf numFmtId="0" fontId="0" fillId="0" borderId="0" xfId="0"/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9" fontId="2" fillId="0" borderId="13" xfId="0" applyNumberFormat="1" applyFont="1" applyBorder="1" applyAlignment="1">
      <alignment horizontal="center" vertical="center" wrapText="1" readingOrder="1"/>
    </xf>
    <xf numFmtId="9" fontId="2" fillId="0" borderId="23" xfId="0" applyNumberFormat="1" applyFont="1" applyBorder="1" applyAlignment="1">
      <alignment horizontal="center" vertical="center" wrapText="1" readingOrder="1"/>
    </xf>
    <xf numFmtId="9" fontId="2" fillId="0" borderId="34" xfId="0" applyNumberFormat="1" applyFont="1" applyBorder="1" applyAlignment="1">
      <alignment horizontal="center" vertical="center" wrapText="1" readingOrder="1"/>
    </xf>
    <xf numFmtId="2" fontId="2" fillId="0" borderId="24" xfId="0" applyNumberFormat="1" applyFont="1" applyBorder="1" applyAlignment="1">
      <alignment horizontal="center" vertical="center" wrapText="1" readingOrder="1"/>
    </xf>
    <xf numFmtId="2" fontId="2" fillId="0" borderId="22" xfId="0" applyNumberFormat="1" applyFont="1" applyBorder="1" applyAlignment="1">
      <alignment horizontal="center" vertical="center" wrapText="1" readingOrder="1"/>
    </xf>
    <xf numFmtId="2" fontId="2" fillId="0" borderId="31" xfId="0" applyNumberFormat="1" applyFont="1" applyBorder="1" applyAlignment="1">
      <alignment horizontal="center" vertical="center" wrapText="1" readingOrder="1"/>
    </xf>
    <xf numFmtId="2" fontId="2" fillId="0" borderId="32" xfId="0" applyNumberFormat="1" applyFont="1" applyBorder="1" applyAlignment="1">
      <alignment horizontal="center" vertical="center" wrapText="1" readingOrder="1"/>
    </xf>
    <xf numFmtId="2" fontId="2" fillId="0" borderId="35" xfId="0" applyNumberFormat="1" applyFont="1" applyBorder="1" applyAlignment="1">
      <alignment horizontal="center" vertical="center" wrapText="1" readingOrder="1"/>
    </xf>
    <xf numFmtId="2" fontId="2" fillId="0" borderId="33" xfId="0" applyNumberFormat="1" applyFont="1" applyBorder="1" applyAlignment="1">
      <alignment horizontal="center" vertical="center" wrapText="1" readingOrder="1"/>
    </xf>
    <xf numFmtId="2" fontId="2" fillId="0" borderId="36" xfId="0" applyNumberFormat="1" applyFont="1" applyBorder="1" applyAlignment="1">
      <alignment horizontal="center" vertical="center" wrapText="1" readingOrder="1"/>
    </xf>
    <xf numFmtId="2" fontId="2" fillId="0" borderId="37" xfId="0" applyNumberFormat="1" applyFont="1" applyBorder="1" applyAlignment="1">
      <alignment horizontal="center" vertical="center" wrapText="1" readingOrder="1"/>
    </xf>
    <xf numFmtId="0" fontId="8" fillId="2" borderId="28" xfId="0" applyFont="1" applyFill="1" applyBorder="1" applyAlignment="1">
      <alignment horizontal="left" vertical="center" wrapText="1" readingOrder="1"/>
    </xf>
    <xf numFmtId="0" fontId="8" fillId="2" borderId="29" xfId="0" applyFont="1" applyFill="1" applyBorder="1" applyAlignment="1">
      <alignment horizontal="left" vertical="center" wrapText="1" readingOrder="1"/>
    </xf>
    <xf numFmtId="0" fontId="10" fillId="2" borderId="30" xfId="0" applyFont="1" applyFill="1" applyBorder="1" applyAlignment="1">
      <alignment horizontal="left" vertical="center" wrapText="1" readingOrder="1"/>
    </xf>
    <xf numFmtId="0" fontId="9" fillId="2" borderId="46" xfId="0" applyFont="1" applyFill="1" applyBorder="1" applyAlignment="1">
      <alignment horizontal="center" vertical="center" wrapText="1" readingOrder="1"/>
    </xf>
    <xf numFmtId="0" fontId="9" fillId="2" borderId="47" xfId="0" applyFont="1" applyFill="1" applyBorder="1" applyAlignment="1">
      <alignment horizontal="center" vertical="center" wrapText="1" readingOrder="1"/>
    </xf>
    <xf numFmtId="0" fontId="9" fillId="2" borderId="48" xfId="0" applyFont="1" applyFill="1" applyBorder="1" applyAlignment="1">
      <alignment horizontal="center" vertical="center" wrapText="1" readingOrder="1"/>
    </xf>
    <xf numFmtId="0" fontId="9" fillId="2" borderId="49" xfId="0" applyFont="1" applyFill="1" applyBorder="1" applyAlignment="1">
      <alignment horizontal="center" vertical="center" wrapText="1" readingOrder="1"/>
    </xf>
    <xf numFmtId="0" fontId="9" fillId="8" borderId="11" xfId="0" applyFont="1" applyFill="1" applyBorder="1" applyAlignment="1">
      <alignment horizontal="left" vertical="center" wrapText="1" readingOrder="1"/>
    </xf>
    <xf numFmtId="9" fontId="8" fillId="0" borderId="50" xfId="0" applyNumberFormat="1" applyFont="1" applyBorder="1" applyAlignment="1">
      <alignment horizontal="center" vertical="center" wrapText="1" readingOrder="1"/>
    </xf>
    <xf numFmtId="0" fontId="9" fillId="9" borderId="21" xfId="0" applyFont="1" applyFill="1" applyBorder="1" applyAlignment="1">
      <alignment horizontal="left" vertical="center" wrapText="1" readingOrder="1"/>
    </xf>
    <xf numFmtId="0" fontId="9" fillId="11" borderId="52" xfId="0" applyFont="1" applyFill="1" applyBorder="1" applyAlignment="1">
      <alignment horizontal="left" vertical="center" wrapText="1" readingOrder="1"/>
    </xf>
    <xf numFmtId="0" fontId="9" fillId="12" borderId="56" xfId="0" applyFont="1" applyFill="1" applyBorder="1" applyAlignment="1">
      <alignment horizontal="left" vertical="center" wrapText="1" readingOrder="1"/>
    </xf>
    <xf numFmtId="9" fontId="8" fillId="0" borderId="58" xfId="0" applyNumberFormat="1" applyFont="1" applyBorder="1" applyAlignment="1">
      <alignment horizontal="center" vertical="center" wrapText="1" readingOrder="1"/>
    </xf>
    <xf numFmtId="0" fontId="9" fillId="12" borderId="59" xfId="0" applyFont="1" applyFill="1" applyBorder="1" applyAlignment="1">
      <alignment horizontal="left" vertical="center" wrapText="1" readingOrder="1"/>
    </xf>
    <xf numFmtId="0" fontId="9" fillId="12" borderId="60" xfId="0" applyFont="1" applyFill="1" applyBorder="1" applyAlignment="1">
      <alignment horizontal="left" vertical="center" wrapText="1" readingOrder="1"/>
    </xf>
    <xf numFmtId="9" fontId="8" fillId="13" borderId="54" xfId="0" applyNumberFormat="1" applyFont="1" applyFill="1" applyBorder="1" applyAlignment="1">
      <alignment horizontal="center" vertical="center" wrapText="1" readingOrder="1"/>
    </xf>
    <xf numFmtId="2" fontId="8" fillId="0" borderId="51" xfId="0" applyNumberFormat="1" applyFont="1" applyBorder="1" applyAlignment="1">
      <alignment horizontal="center" vertical="center" wrapText="1" readingOrder="1"/>
    </xf>
    <xf numFmtId="2" fontId="8" fillId="0" borderId="0" xfId="0" applyNumberFormat="1" applyFont="1" applyAlignment="1">
      <alignment horizontal="center" vertical="center" wrapText="1" readingOrder="1"/>
    </xf>
    <xf numFmtId="2" fontId="8" fillId="13" borderId="55" xfId="0" applyNumberFormat="1" applyFont="1" applyFill="1" applyBorder="1" applyAlignment="1">
      <alignment horizontal="center" vertical="center" wrapText="1" readingOrder="1"/>
    </xf>
    <xf numFmtId="2" fontId="8" fillId="13" borderId="53" xfId="0" applyNumberFormat="1" applyFont="1" applyFill="1" applyBorder="1" applyAlignment="1">
      <alignment horizontal="center" vertical="center" wrapText="1" readingOrder="1"/>
    </xf>
    <xf numFmtId="2" fontId="2" fillId="7" borderId="22" xfId="0" applyNumberFormat="1" applyFont="1" applyFill="1" applyBorder="1" applyAlignment="1">
      <alignment horizontal="center" vertical="center" wrapText="1" readingOrder="1"/>
    </xf>
    <xf numFmtId="2" fontId="8" fillId="0" borderId="53" xfId="0" applyNumberFormat="1" applyFont="1" applyBorder="1" applyAlignment="1">
      <alignment horizontal="center" vertical="center" wrapText="1" readingOrder="1"/>
    </xf>
    <xf numFmtId="2" fontId="8" fillId="0" borderId="57" xfId="0" applyNumberFormat="1" applyFont="1" applyBorder="1" applyAlignment="1">
      <alignment horizontal="center" vertical="center" wrapText="1" readingOrder="1"/>
    </xf>
    <xf numFmtId="2" fontId="2" fillId="7" borderId="14" xfId="0" applyNumberFormat="1" applyFont="1" applyFill="1" applyBorder="1" applyAlignment="1">
      <alignment horizontal="center" vertical="center" wrapText="1" readingOrder="1"/>
    </xf>
    <xf numFmtId="2" fontId="2" fillId="7" borderId="12" xfId="0" applyNumberFormat="1" applyFont="1" applyFill="1" applyBorder="1" applyAlignment="1">
      <alignment horizontal="center" vertical="center" wrapText="1" readingOrder="1"/>
    </xf>
    <xf numFmtId="2" fontId="2" fillId="7" borderId="24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9" fontId="2" fillId="0" borderId="0" xfId="0" applyNumberFormat="1" applyFont="1" applyFill="1" applyBorder="1" applyAlignment="1">
      <alignment horizontal="center" vertical="center" wrapText="1" readingOrder="1"/>
    </xf>
    <xf numFmtId="167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9" fontId="8" fillId="0" borderId="66" xfId="0" applyNumberFormat="1" applyFont="1" applyBorder="1" applyAlignment="1">
      <alignment horizontal="center" vertical="center" wrapText="1" readingOrder="1"/>
    </xf>
    <xf numFmtId="9" fontId="8" fillId="0" borderId="68" xfId="0" applyNumberFormat="1" applyFont="1" applyBorder="1" applyAlignment="1">
      <alignment horizontal="center" vertical="center" wrapText="1" readingOrder="1"/>
    </xf>
    <xf numFmtId="0" fontId="16" fillId="2" borderId="69" xfId="0" applyFont="1" applyFill="1" applyBorder="1" applyAlignment="1">
      <alignment horizontal="left" vertical="center" wrapText="1" readingOrder="1"/>
    </xf>
    <xf numFmtId="0" fontId="16" fillId="2" borderId="70" xfId="0" applyFont="1" applyFill="1" applyBorder="1" applyAlignment="1">
      <alignment horizontal="left" vertical="center" wrapText="1" readingOrder="1"/>
    </xf>
    <xf numFmtId="0" fontId="17" fillId="2" borderId="71" xfId="0" applyFont="1" applyFill="1" applyBorder="1" applyAlignment="1">
      <alignment horizontal="left" vertical="center" wrapText="1" readingOrder="1"/>
    </xf>
    <xf numFmtId="0" fontId="18" fillId="2" borderId="78" xfId="0" applyFont="1" applyFill="1" applyBorder="1" applyAlignment="1">
      <alignment horizontal="left" vertical="center" wrapText="1" readingOrder="1"/>
    </xf>
    <xf numFmtId="0" fontId="15" fillId="2" borderId="72" xfId="0" applyFont="1" applyFill="1" applyBorder="1" applyAlignment="1">
      <alignment vertical="center" wrapText="1"/>
    </xf>
    <xf numFmtId="0" fontId="15" fillId="2" borderId="81" xfId="0" applyFont="1" applyFill="1" applyBorder="1" applyAlignment="1">
      <alignment vertical="center" wrapText="1"/>
    </xf>
    <xf numFmtId="0" fontId="9" fillId="2" borderId="63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left"/>
    </xf>
    <xf numFmtId="169" fontId="14" fillId="0" borderId="0" xfId="0" applyNumberFormat="1" applyFont="1" applyFill="1" applyBorder="1" applyAlignment="1">
      <alignment vertical="center"/>
    </xf>
    <xf numFmtId="168" fontId="14" fillId="0" borderId="0" xfId="0" applyNumberFormat="1" applyFont="1" applyFill="1" applyBorder="1" applyAlignment="1">
      <alignment vertical="center"/>
    </xf>
    <xf numFmtId="0" fontId="0" fillId="17" borderId="0" xfId="0" applyFill="1"/>
    <xf numFmtId="2" fontId="0" fillId="15" borderId="0" xfId="0" applyNumberFormat="1" applyFill="1" applyBorder="1" applyAlignment="1">
      <alignment vertical="center"/>
    </xf>
    <xf numFmtId="2" fontId="0" fillId="18" borderId="0" xfId="0" applyNumberFormat="1" applyFill="1" applyBorder="1" applyAlignment="1">
      <alignment vertical="center"/>
    </xf>
    <xf numFmtId="0" fontId="19" fillId="0" borderId="0" xfId="0" applyFont="1" applyFill="1" applyBorder="1" applyAlignment="1"/>
    <xf numFmtId="2" fontId="7" fillId="0" borderId="0" xfId="0" applyNumberFormat="1" applyFont="1" applyFill="1" applyBorder="1" applyAlignment="1">
      <alignment vertical="center"/>
    </xf>
    <xf numFmtId="2" fontId="7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3" fontId="0" fillId="0" borderId="0" xfId="0" applyNumberFormat="1" applyFont="1" applyFill="1" applyBorder="1"/>
    <xf numFmtId="164" fontId="0" fillId="0" borderId="82" xfId="0" applyNumberFormat="1" applyBorder="1" applyAlignment="1">
      <alignment vertical="center"/>
    </xf>
    <xf numFmtId="43" fontId="0" fillId="15" borderId="0" xfId="0" applyNumberFormat="1" applyFont="1" applyFill="1" applyBorder="1"/>
    <xf numFmtId="164" fontId="0" fillId="0" borderId="0" xfId="0" applyNumberFormat="1" applyBorder="1" applyAlignment="1">
      <alignment vertical="center"/>
    </xf>
    <xf numFmtId="43" fontId="0" fillId="18" borderId="0" xfId="0" applyNumberFormat="1" applyFont="1" applyFill="1" applyBorder="1"/>
    <xf numFmtId="43" fontId="0" fillId="0" borderId="0" xfId="0" applyNumberFormat="1" applyFill="1" applyBorder="1"/>
    <xf numFmtId="0" fontId="18" fillId="19" borderId="72" xfId="0" applyFont="1" applyFill="1" applyBorder="1" applyAlignment="1">
      <alignment horizontal="left" vertical="center" wrapText="1" readingOrder="1"/>
    </xf>
    <xf numFmtId="0" fontId="18" fillId="19" borderId="74" xfId="0" applyFont="1" applyFill="1" applyBorder="1" applyAlignment="1">
      <alignment horizontal="left" vertical="center" wrapText="1" readingOrder="1"/>
    </xf>
    <xf numFmtId="0" fontId="18" fillId="19" borderId="76" xfId="0" applyFont="1" applyFill="1" applyBorder="1" applyAlignment="1">
      <alignment horizontal="left" vertical="center" wrapText="1" readingOrder="1"/>
    </xf>
    <xf numFmtId="0" fontId="18" fillId="19" borderId="78" xfId="0" applyFont="1" applyFill="1" applyBorder="1" applyAlignment="1">
      <alignment horizontal="left" vertical="center" wrapText="1" readingOrder="1"/>
    </xf>
    <xf numFmtId="0" fontId="20" fillId="20" borderId="73" xfId="0" applyFont="1" applyFill="1" applyBorder="1" applyAlignment="1">
      <alignment horizontal="left" vertical="center" wrapText="1" readingOrder="1"/>
    </xf>
    <xf numFmtId="0" fontId="20" fillId="20" borderId="75" xfId="0" applyFont="1" applyFill="1" applyBorder="1" applyAlignment="1">
      <alignment horizontal="left" vertical="center" wrapText="1" readingOrder="1"/>
    </xf>
    <xf numFmtId="0" fontId="20" fillId="20" borderId="77" xfId="0" applyFont="1" applyFill="1" applyBorder="1" applyAlignment="1">
      <alignment horizontal="left" vertical="center" wrapText="1" readingOrder="1"/>
    </xf>
    <xf numFmtId="0" fontId="20" fillId="20" borderId="79" xfId="0" applyFont="1" applyFill="1" applyBorder="1" applyAlignment="1">
      <alignment horizontal="left" vertical="center" wrapText="1" readingOrder="1"/>
    </xf>
    <xf numFmtId="0" fontId="9" fillId="16" borderId="80" xfId="0" applyFont="1" applyFill="1" applyBorder="1" applyAlignment="1">
      <alignment vertical="center" wrapText="1" readingOrder="1"/>
    </xf>
    <xf numFmtId="0" fontId="9" fillId="2" borderId="63" xfId="0" applyFont="1" applyFill="1" applyBorder="1" applyAlignment="1">
      <alignment horizontal="center" vertical="center" wrapText="1" readingOrder="1"/>
    </xf>
    <xf numFmtId="0" fontId="0" fillId="18" borderId="0" xfId="0" applyFill="1"/>
    <xf numFmtId="2" fontId="0" fillId="0" borderId="0" xfId="0" applyNumberFormat="1"/>
    <xf numFmtId="10" fontId="0" fillId="0" borderId="0" xfId="0" applyNumberFormat="1"/>
    <xf numFmtId="2" fontId="8" fillId="0" borderId="64" xfId="0" applyNumberFormat="1" applyFont="1" applyBorder="1" applyAlignment="1">
      <alignment horizontal="center" vertical="center" wrapText="1" readingOrder="1"/>
    </xf>
    <xf numFmtId="2" fontId="8" fillId="0" borderId="65" xfId="0" applyNumberFormat="1" applyFont="1" applyBorder="1" applyAlignment="1">
      <alignment horizontal="center" vertical="center" wrapText="1" readingOrder="1"/>
    </xf>
    <xf numFmtId="2" fontId="8" fillId="0" borderId="67" xfId="0" applyNumberFormat="1" applyFont="1" applyBorder="1" applyAlignment="1">
      <alignment horizontal="center" vertical="center" wrapText="1" readingOrder="1"/>
    </xf>
    <xf numFmtId="2" fontId="8" fillId="0" borderId="0" xfId="0" applyNumberFormat="1" applyFont="1" applyBorder="1" applyAlignment="1">
      <alignment horizontal="center" vertical="center" wrapText="1" readingOrder="1"/>
    </xf>
    <xf numFmtId="0" fontId="4" fillId="2" borderId="83" xfId="0" applyFont="1" applyFill="1" applyBorder="1" applyAlignment="1">
      <alignment horizontal="center" vertical="center" wrapText="1" readingOrder="1"/>
    </xf>
    <xf numFmtId="2" fontId="2" fillId="0" borderId="84" xfId="0" applyNumberFormat="1" applyFont="1" applyBorder="1" applyAlignment="1">
      <alignment horizontal="center" vertical="center" wrapText="1" readingOrder="1"/>
    </xf>
    <xf numFmtId="2" fontId="2" fillId="0" borderId="85" xfId="0" applyNumberFormat="1" applyFont="1" applyBorder="1" applyAlignment="1">
      <alignment horizontal="center" vertical="center" wrapText="1" readingOrder="1"/>
    </xf>
    <xf numFmtId="0" fontId="3" fillId="2" borderId="86" xfId="0" applyFont="1" applyFill="1" applyBorder="1" applyAlignment="1">
      <alignment horizontal="left" vertical="center" wrapText="1" readingOrder="1"/>
    </xf>
    <xf numFmtId="0" fontId="3" fillId="2" borderId="87" xfId="0" applyFont="1" applyFill="1" applyBorder="1" applyAlignment="1">
      <alignment horizontal="left" vertical="center" wrapText="1" readingOrder="1"/>
    </xf>
    <xf numFmtId="0" fontId="4" fillId="2" borderId="88" xfId="0" applyFont="1" applyFill="1" applyBorder="1" applyAlignment="1">
      <alignment horizontal="left" vertical="center" wrapText="1" readingOrder="1"/>
    </xf>
    <xf numFmtId="0" fontId="4" fillId="3" borderId="86" xfId="0" applyFont="1" applyFill="1" applyBorder="1" applyAlignment="1">
      <alignment horizontal="left" vertical="center" wrapText="1" readingOrder="1"/>
    </xf>
    <xf numFmtId="0" fontId="4" fillId="3" borderId="87" xfId="0" applyFont="1" applyFill="1" applyBorder="1" applyAlignment="1">
      <alignment horizontal="left" vertical="center" wrapText="1" readingOrder="1"/>
    </xf>
    <xf numFmtId="0" fontId="4" fillId="4" borderId="87" xfId="0" applyFont="1" applyFill="1" applyBorder="1" applyAlignment="1">
      <alignment horizontal="left" vertical="center" wrapText="1" readingOrder="1"/>
    </xf>
    <xf numFmtId="0" fontId="4" fillId="5" borderId="87" xfId="0" applyFont="1" applyFill="1" applyBorder="1" applyAlignment="1">
      <alignment horizontal="left" vertical="center" wrapText="1" readingOrder="1"/>
    </xf>
    <xf numFmtId="0" fontId="4" fillId="6" borderId="89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90" xfId="0" applyBorder="1"/>
    <xf numFmtId="2" fontId="0" fillId="0" borderId="92" xfId="0" applyNumberFormat="1" applyFont="1" applyBorder="1"/>
    <xf numFmtId="2" fontId="0" fillId="0" borderId="93" xfId="0" applyNumberFormat="1" applyFont="1" applyBorder="1"/>
    <xf numFmtId="2" fontId="2" fillId="7" borderId="84" xfId="0" applyNumberFormat="1" applyFont="1" applyFill="1" applyBorder="1" applyAlignment="1">
      <alignment horizontal="center" vertical="center" wrapText="1" readingOrder="1"/>
    </xf>
    <xf numFmtId="0" fontId="7" fillId="0" borderId="91" xfId="0" applyFont="1" applyBorder="1" applyAlignment="1">
      <alignment horizontal="center" vertical="center"/>
    </xf>
    <xf numFmtId="2" fontId="2" fillId="15" borderId="84" xfId="0" applyNumberFormat="1" applyFont="1" applyFill="1" applyBorder="1" applyAlignment="1">
      <alignment horizontal="center" vertical="center" wrapText="1" readingOrder="1"/>
    </xf>
    <xf numFmtId="2" fontId="2" fillId="15" borderId="22" xfId="0" applyNumberFormat="1" applyFont="1" applyFill="1" applyBorder="1" applyAlignment="1">
      <alignment horizontal="center" vertical="center" wrapText="1" readingOrder="1"/>
    </xf>
    <xf numFmtId="0" fontId="11" fillId="0" borderId="62" xfId="0" applyFont="1" applyBorder="1" applyAlignment="1">
      <alignment horizontal="left" wrapText="1" readingOrder="1"/>
    </xf>
    <xf numFmtId="0" fontId="12" fillId="10" borderId="62" xfId="0" applyFont="1" applyFill="1" applyBorder="1" applyAlignment="1">
      <alignment horizontal="center" wrapText="1" readingOrder="1"/>
    </xf>
    <xf numFmtId="0" fontId="12" fillId="14" borderId="62" xfId="0" applyFont="1" applyFill="1" applyBorder="1" applyAlignment="1">
      <alignment horizontal="left" vertical="center" wrapText="1" readingOrder="1"/>
    </xf>
    <xf numFmtId="165" fontId="0" fillId="0" borderId="62" xfId="1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right" wrapText="1" readingOrder="1"/>
    </xf>
    <xf numFmtId="0" fontId="18" fillId="21" borderId="76" xfId="0" applyFont="1" applyFill="1" applyBorder="1" applyAlignment="1">
      <alignment horizontal="left" vertical="center" wrapText="1" readingOrder="1"/>
    </xf>
    <xf numFmtId="0" fontId="18" fillId="21" borderId="74" xfId="0" applyFont="1" applyFill="1" applyBorder="1" applyAlignment="1">
      <alignment horizontal="left" vertical="center" wrapText="1" readingOrder="1"/>
    </xf>
    <xf numFmtId="2" fontId="8" fillId="7" borderId="67" xfId="0" applyNumberFormat="1" applyFont="1" applyFill="1" applyBorder="1" applyAlignment="1">
      <alignment horizontal="center" vertical="center" wrapText="1" readingOrder="1"/>
    </xf>
    <xf numFmtId="2" fontId="8" fillId="7" borderId="0" xfId="0" applyNumberFormat="1" applyFont="1" applyFill="1" applyBorder="1" applyAlignment="1">
      <alignment horizontal="center" vertical="center" wrapText="1" readingOrder="1"/>
    </xf>
    <xf numFmtId="2" fontId="20" fillId="7" borderId="67" xfId="0" applyNumberFormat="1" applyFont="1" applyFill="1" applyBorder="1" applyAlignment="1">
      <alignment horizontal="center" vertical="center" wrapText="1" readingOrder="1"/>
    </xf>
    <xf numFmtId="2" fontId="20" fillId="7" borderId="0" xfId="0" applyNumberFormat="1" applyFont="1" applyFill="1" applyBorder="1" applyAlignment="1">
      <alignment horizontal="center" vertical="center" wrapText="1" readingOrder="1"/>
    </xf>
    <xf numFmtId="164" fontId="0" fillId="0" borderId="0" xfId="0" applyNumberFormat="1"/>
    <xf numFmtId="0" fontId="22" fillId="0" borderId="0" xfId="2"/>
    <xf numFmtId="0" fontId="7" fillId="0" borderId="91" xfId="0" applyFont="1" applyFill="1" applyBorder="1" applyAlignment="1">
      <alignment horizontal="center" vertical="center"/>
    </xf>
    <xf numFmtId="164" fontId="0" fillId="0" borderId="97" xfId="0" applyNumberFormat="1" applyBorder="1" applyAlignment="1">
      <alignment vertical="center"/>
    </xf>
    <xf numFmtId="2" fontId="0" fillId="0" borderId="100" xfId="0" applyNumberFormat="1" applyFont="1" applyBorder="1"/>
    <xf numFmtId="0" fontId="23" fillId="0" borderId="0" xfId="0" applyFont="1" applyFill="1" applyBorder="1"/>
    <xf numFmtId="9" fontId="7" fillId="0" borderId="0" xfId="1" applyFont="1" applyBorder="1" applyAlignment="1">
      <alignment horizontal="right" vertical="center"/>
    </xf>
    <xf numFmtId="0" fontId="7" fillId="0" borderId="91" xfId="0" applyFont="1" applyFill="1" applyBorder="1" applyAlignment="1">
      <alignment horizontal="right" vertical="center"/>
    </xf>
    <xf numFmtId="2" fontId="7" fillId="0" borderId="91" xfId="0" applyNumberFormat="1" applyFont="1" applyFill="1" applyBorder="1" applyAlignment="1">
      <alignment horizontal="left" vertical="center"/>
    </xf>
    <xf numFmtId="2" fontId="0" fillId="0" borderId="91" xfId="0" applyNumberFormat="1" applyFont="1" applyBorder="1"/>
    <xf numFmtId="0" fontId="0" fillId="0" borderId="91" xfId="0" applyFill="1" applyBorder="1" applyAlignment="1">
      <alignment horizontal="left"/>
    </xf>
    <xf numFmtId="9" fontId="7" fillId="0" borderId="91" xfId="1" applyFont="1" applyBorder="1" applyAlignment="1">
      <alignment horizontal="right" vertical="center"/>
    </xf>
    <xf numFmtId="0" fontId="0" fillId="0" borderId="95" xfId="0" applyFill="1" applyBorder="1" applyAlignment="1">
      <alignment horizontal="left"/>
    </xf>
    <xf numFmtId="0" fontId="7" fillId="0" borderId="102" xfId="0" applyFont="1" applyFill="1" applyBorder="1" applyAlignment="1">
      <alignment horizontal="center" vertical="center"/>
    </xf>
    <xf numFmtId="0" fontId="7" fillId="0" borderId="96" xfId="0" applyFont="1" applyFill="1" applyBorder="1" applyAlignment="1">
      <alignment horizontal="center" vertical="center"/>
    </xf>
    <xf numFmtId="2" fontId="7" fillId="0" borderId="103" xfId="0" applyNumberFormat="1" applyFont="1" applyFill="1" applyBorder="1" applyAlignment="1">
      <alignment horizontal="left" vertical="center"/>
    </xf>
    <xf numFmtId="2" fontId="7" fillId="0" borderId="105" xfId="0" applyNumberFormat="1" applyFont="1" applyFill="1" applyBorder="1" applyAlignment="1">
      <alignment horizontal="left" vertical="center"/>
    </xf>
    <xf numFmtId="2" fontId="7" fillId="0" borderId="107" xfId="0" applyNumberFormat="1" applyFont="1" applyFill="1" applyBorder="1" applyAlignment="1">
      <alignment horizontal="left" vertical="center"/>
    </xf>
    <xf numFmtId="2" fontId="7" fillId="0" borderId="110" xfId="0" applyNumberFormat="1" applyFont="1" applyFill="1" applyBorder="1" applyAlignment="1">
      <alignment horizontal="left" vertical="center"/>
    </xf>
    <xf numFmtId="2" fontId="7" fillId="0" borderId="111" xfId="0" applyNumberFormat="1" applyFont="1" applyFill="1" applyBorder="1" applyAlignment="1">
      <alignment horizontal="left" vertical="center"/>
    </xf>
    <xf numFmtId="2" fontId="7" fillId="0" borderId="112" xfId="0" applyNumberFormat="1" applyFont="1" applyFill="1" applyBorder="1" applyAlignment="1">
      <alignment horizontal="left" vertical="center"/>
    </xf>
    <xf numFmtId="2" fontId="7" fillId="0" borderId="113" xfId="0" applyNumberFormat="1" applyFont="1" applyFill="1" applyBorder="1" applyAlignment="1">
      <alignment horizontal="left" vertical="center"/>
    </xf>
    <xf numFmtId="0" fontId="7" fillId="0" borderId="95" xfId="0" applyFont="1" applyFill="1" applyBorder="1" applyAlignment="1">
      <alignment horizontal="center" vertical="center"/>
    </xf>
    <xf numFmtId="0" fontId="7" fillId="0" borderId="115" xfId="0" applyFont="1" applyFill="1" applyBorder="1" applyAlignment="1">
      <alignment horizontal="center" vertical="center"/>
    </xf>
    <xf numFmtId="0" fontId="7" fillId="0" borderId="101" xfId="0" applyFont="1" applyFill="1" applyBorder="1" applyAlignment="1">
      <alignment horizontal="center" vertical="center"/>
    </xf>
    <xf numFmtId="0" fontId="7" fillId="0" borderId="103" xfId="0" applyFont="1" applyFill="1" applyBorder="1" applyAlignment="1">
      <alignment horizontal="center" vertical="center"/>
    </xf>
    <xf numFmtId="0" fontId="7" fillId="0" borderId="96" xfId="0" applyFont="1" applyBorder="1" applyAlignment="1">
      <alignment horizontal="center" vertical="center"/>
    </xf>
    <xf numFmtId="0" fontId="0" fillId="0" borderId="115" xfId="0" applyBorder="1"/>
    <xf numFmtId="0" fontId="0" fillId="0" borderId="101" xfId="0" applyBorder="1"/>
    <xf numFmtId="2" fontId="7" fillId="0" borderId="117" xfId="0" applyNumberFormat="1" applyFont="1" applyFill="1" applyBorder="1" applyAlignment="1">
      <alignment horizontal="left" vertical="center"/>
    </xf>
    <xf numFmtId="43" fontId="0" fillId="15" borderId="98" xfId="0" applyNumberFormat="1" applyFont="1" applyFill="1" applyBorder="1"/>
    <xf numFmtId="167" fontId="0" fillId="18" borderId="0" xfId="0" applyNumberFormat="1" applyFill="1" applyBorder="1"/>
    <xf numFmtId="167" fontId="0" fillId="18" borderId="99" xfId="0" applyNumberFormat="1" applyFill="1" applyBorder="1"/>
    <xf numFmtId="167" fontId="0" fillId="18" borderId="118" xfId="0" applyNumberFormat="1" applyFill="1" applyBorder="1"/>
    <xf numFmtId="167" fontId="0" fillId="18" borderId="119" xfId="0" applyNumberFormat="1" applyFill="1" applyBorder="1"/>
    <xf numFmtId="0" fontId="0" fillId="0" borderId="101" xfId="0" applyFill="1" applyBorder="1"/>
    <xf numFmtId="0" fontId="0" fillId="0" borderId="103" xfId="0" applyFill="1" applyBorder="1"/>
    <xf numFmtId="0" fontId="0" fillId="0" borderId="120" xfId="0" applyFill="1" applyBorder="1"/>
    <xf numFmtId="0" fontId="0" fillId="0" borderId="91" xfId="0" applyFill="1" applyBorder="1" applyAlignment="1">
      <alignment horizontal="center"/>
    </xf>
    <xf numFmtId="0" fontId="0" fillId="0" borderId="113" xfId="0" applyFill="1" applyBorder="1"/>
    <xf numFmtId="0" fontId="0" fillId="0" borderId="112" xfId="0" applyFill="1" applyBorder="1"/>
    <xf numFmtId="0" fontId="0" fillId="0" borderId="95" xfId="0" applyFill="1" applyBorder="1" applyAlignment="1">
      <alignment horizontal="center"/>
    </xf>
    <xf numFmtId="0" fontId="0" fillId="0" borderId="91" xfId="0" applyFill="1" applyBorder="1"/>
    <xf numFmtId="0" fontId="0" fillId="0" borderId="121" xfId="0" applyFill="1" applyBorder="1"/>
    <xf numFmtId="0" fontId="0" fillId="0" borderId="110" xfId="0" applyFill="1" applyBorder="1"/>
    <xf numFmtId="0" fontId="0" fillId="0" borderId="122" xfId="0" applyFill="1" applyBorder="1"/>
    <xf numFmtId="0" fontId="9" fillId="2" borderId="63" xfId="0" applyFont="1" applyFill="1" applyBorder="1" applyAlignment="1">
      <alignment horizontal="center" vertical="center" wrapText="1" readingOrder="1"/>
    </xf>
    <xf numFmtId="4" fontId="0" fillId="0" borderId="0" xfId="0" applyNumberFormat="1"/>
    <xf numFmtId="43" fontId="0" fillId="18" borderId="62" xfId="0" applyNumberFormat="1" applyFill="1" applyBorder="1" applyAlignment="1">
      <alignment vertical="center"/>
    </xf>
    <xf numFmtId="167" fontId="0" fillId="18" borderId="123" xfId="0" applyNumberFormat="1" applyFill="1" applyBorder="1"/>
    <xf numFmtId="167" fontId="0" fillId="18" borderId="124" xfId="0" applyNumberFormat="1" applyFill="1" applyBorder="1"/>
    <xf numFmtId="0" fontId="9" fillId="10" borderId="125" xfId="0" applyFont="1" applyFill="1" applyBorder="1" applyAlignment="1">
      <alignment horizontal="left" vertical="center" wrapText="1" readingOrder="1"/>
    </xf>
    <xf numFmtId="0" fontId="0" fillId="0" borderId="91" xfId="0" applyBorder="1"/>
    <xf numFmtId="4" fontId="19" fillId="0" borderId="0" xfId="0" applyNumberFormat="1" applyFont="1" applyFill="1" applyBorder="1" applyAlignment="1"/>
    <xf numFmtId="170" fontId="24" fillId="0" borderId="0" xfId="0" applyNumberFormat="1" applyFont="1" applyAlignment="1">
      <alignment vertical="center"/>
    </xf>
    <xf numFmtId="0" fontId="0" fillId="0" borderId="91" xfId="0" quotePrefix="1" applyBorder="1" applyAlignment="1">
      <alignment wrapText="1"/>
    </xf>
    <xf numFmtId="3" fontId="0" fillId="0" borderId="0" xfId="0" applyNumberFormat="1" applyFill="1" applyBorder="1"/>
    <xf numFmtId="4" fontId="0" fillId="0" borderId="0" xfId="0" applyNumberFormat="1" applyFill="1" applyBorder="1"/>
    <xf numFmtId="0" fontId="9" fillId="2" borderId="63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/>
    </xf>
    <xf numFmtId="43" fontId="25" fillId="15" borderId="0" xfId="0" applyNumberFormat="1" applyFont="1" applyFill="1" applyBorder="1"/>
    <xf numFmtId="0" fontId="0" fillId="0" borderId="96" xfId="0" applyFill="1" applyBorder="1"/>
    <xf numFmtId="167" fontId="0" fillId="18" borderId="114" xfId="0" applyNumberFormat="1" applyFill="1" applyBorder="1"/>
    <xf numFmtId="167" fontId="0" fillId="18" borderId="109" xfId="0" applyNumberFormat="1" applyFill="1" applyBorder="1"/>
    <xf numFmtId="0" fontId="0" fillId="0" borderId="95" xfId="0" applyFill="1" applyBorder="1"/>
    <xf numFmtId="0" fontId="0" fillId="0" borderId="126" xfId="0" applyFill="1" applyBorder="1"/>
    <xf numFmtId="167" fontId="0" fillId="18" borderId="108" xfId="0" applyNumberFormat="1" applyFill="1" applyBorder="1"/>
    <xf numFmtId="0" fontId="9" fillId="22" borderId="125" xfId="0" applyFont="1" applyFill="1" applyBorder="1" applyAlignment="1">
      <alignment horizontal="left" vertical="center" wrapText="1" readingOrder="1"/>
    </xf>
    <xf numFmtId="171" fontId="0" fillId="0" borderId="0" xfId="0" applyNumberFormat="1"/>
    <xf numFmtId="0" fontId="0" fillId="0" borderId="133" xfId="0" applyBorder="1"/>
    <xf numFmtId="0" fontId="0" fillId="0" borderId="134" xfId="0" applyBorder="1"/>
    <xf numFmtId="0" fontId="0" fillId="0" borderId="90" xfId="0" applyFill="1" applyBorder="1"/>
    <xf numFmtId="0" fontId="0" fillId="0" borderId="135" xfId="0" applyFill="1" applyBorder="1"/>
    <xf numFmtId="0" fontId="0" fillId="0" borderId="136" xfId="0" applyFill="1" applyBorder="1"/>
    <xf numFmtId="0" fontId="0" fillId="0" borderId="139" xfId="0" applyFill="1" applyBorder="1"/>
    <xf numFmtId="0" fontId="0" fillId="0" borderId="133" xfId="0" applyFill="1" applyBorder="1"/>
    <xf numFmtId="0" fontId="0" fillId="0" borderId="0" xfId="0" applyFill="1" applyBorder="1"/>
    <xf numFmtId="0" fontId="0" fillId="0" borderId="0" xfId="0"/>
    <xf numFmtId="0" fontId="0" fillId="9" borderId="0" xfId="0" applyFill="1"/>
    <xf numFmtId="0" fontId="0" fillId="18" borderId="128" xfId="0" applyFill="1" applyBorder="1"/>
    <xf numFmtId="0" fontId="0" fillId="18" borderId="0" xfId="0" applyFill="1" applyBorder="1"/>
    <xf numFmtId="0" fontId="0" fillId="18" borderId="129" xfId="0" applyFill="1" applyBorder="1"/>
    <xf numFmtId="4" fontId="0" fillId="18" borderId="129" xfId="0" applyNumberFormat="1" applyFill="1" applyBorder="1"/>
    <xf numFmtId="171" fontId="0" fillId="18" borderId="128" xfId="0" applyNumberFormat="1" applyFill="1" applyBorder="1"/>
    <xf numFmtId="3" fontId="0" fillId="18" borderId="129" xfId="0" applyNumberFormat="1" applyFill="1" applyBorder="1"/>
    <xf numFmtId="0" fontId="0" fillId="18" borderId="130" xfId="0" applyFill="1" applyBorder="1"/>
    <xf numFmtId="0" fontId="0" fillId="18" borderId="131" xfId="0" applyFill="1" applyBorder="1"/>
    <xf numFmtId="0" fontId="0" fillId="18" borderId="132" xfId="0" applyFill="1" applyBorder="1"/>
    <xf numFmtId="0" fontId="0" fillId="24" borderId="0" xfId="0" applyFill="1"/>
    <xf numFmtId="173" fontId="29" fillId="0" borderId="128" xfId="0" applyNumberFormat="1" applyFont="1" applyFill="1" applyBorder="1"/>
    <xf numFmtId="173" fontId="29" fillId="0" borderId="0" xfId="0" applyNumberFormat="1" applyFont="1" applyFill="1" applyBorder="1"/>
    <xf numFmtId="173" fontId="29" fillId="0" borderId="129" xfId="0" applyNumberFormat="1" applyFont="1" applyFill="1" applyBorder="1"/>
    <xf numFmtId="173" fontId="30" fillId="0" borderId="0" xfId="0" applyNumberFormat="1" applyFont="1" applyFill="1" applyBorder="1" applyAlignment="1">
      <alignment vertical="center"/>
    </xf>
    <xf numFmtId="173" fontId="29" fillId="0" borderId="130" xfId="0" applyNumberFormat="1" applyFont="1" applyFill="1" applyBorder="1"/>
    <xf numFmtId="173" fontId="29" fillId="0" borderId="131" xfId="0" applyNumberFormat="1" applyFont="1" applyFill="1" applyBorder="1"/>
    <xf numFmtId="173" fontId="29" fillId="0" borderId="132" xfId="0" applyNumberFormat="1" applyFont="1" applyFill="1" applyBorder="1"/>
    <xf numFmtId="0" fontId="0" fillId="7" borderId="0" xfId="0" applyFill="1"/>
    <xf numFmtId="0" fontId="0" fillId="23" borderId="0" xfId="0" applyFill="1"/>
    <xf numFmtId="0" fontId="26" fillId="0" borderId="0" xfId="0" applyFont="1"/>
    <xf numFmtId="0" fontId="31" fillId="0" borderId="0" xfId="0" applyFont="1"/>
    <xf numFmtId="0" fontId="17" fillId="2" borderId="70" xfId="0" applyFont="1" applyFill="1" applyBorder="1" applyAlignment="1">
      <alignment horizontal="left" vertical="center" wrapText="1" readingOrder="1"/>
    </xf>
    <xf numFmtId="0" fontId="18" fillId="19" borderId="0" xfId="0" applyFont="1" applyFill="1" applyBorder="1" applyAlignment="1">
      <alignment horizontal="left" vertical="center" wrapText="1" readingOrder="1"/>
    </xf>
    <xf numFmtId="0" fontId="18" fillId="19" borderId="0" xfId="0" applyFont="1" applyFill="1" applyBorder="1" applyAlignment="1">
      <alignment horizontal="left" vertical="center" wrapText="1" readingOrder="1"/>
    </xf>
    <xf numFmtId="0" fontId="20" fillId="20" borderId="140" xfId="0" applyFont="1" applyFill="1" applyBorder="1" applyAlignment="1">
      <alignment horizontal="left" vertical="center" wrapText="1" readingOrder="1"/>
    </xf>
    <xf numFmtId="2" fontId="6" fillId="0" borderId="25" xfId="0" applyNumberFormat="1" applyFont="1" applyBorder="1" applyAlignment="1">
      <alignment horizontal="center" vertical="center" wrapText="1" readingOrder="1"/>
    </xf>
    <xf numFmtId="2" fontId="6" fillId="0" borderId="26" xfId="0" applyNumberFormat="1" applyFont="1" applyBorder="1" applyAlignment="1">
      <alignment horizontal="center" vertical="center" wrapText="1" readingOrder="1"/>
    </xf>
    <xf numFmtId="2" fontId="6" fillId="0" borderId="27" xfId="0" applyNumberFormat="1" applyFont="1" applyBorder="1" applyAlignment="1">
      <alignment horizontal="center" vertical="center" wrapText="1" readingOrder="1"/>
    </xf>
    <xf numFmtId="9" fontId="6" fillId="0" borderId="25" xfId="0" applyNumberFormat="1" applyFont="1" applyBorder="1" applyAlignment="1">
      <alignment horizontal="center" vertical="center" wrapText="1" readingOrder="1"/>
    </xf>
    <xf numFmtId="9" fontId="6" fillId="0" borderId="26" xfId="0" applyNumberFormat="1" applyFont="1" applyBorder="1" applyAlignment="1">
      <alignment horizontal="center" vertical="center" wrapText="1" readingOrder="1"/>
    </xf>
    <xf numFmtId="9" fontId="6" fillId="0" borderId="27" xfId="0" applyNumberFormat="1" applyFont="1" applyBorder="1" applyAlignment="1">
      <alignment horizontal="center" vertical="center" wrapText="1" readingOrder="1"/>
    </xf>
    <xf numFmtId="0" fontId="4" fillId="2" borderId="40" xfId="0" applyFont="1" applyFill="1" applyBorder="1" applyAlignment="1">
      <alignment horizontal="center" vertical="center" wrapText="1" readingOrder="1"/>
    </xf>
    <xf numFmtId="0" fontId="4" fillId="2" borderId="38" xfId="0" applyFont="1" applyFill="1" applyBorder="1" applyAlignment="1">
      <alignment horizontal="center" vertical="center" wrapText="1" readingOrder="1"/>
    </xf>
    <xf numFmtId="0" fontId="4" fillId="2" borderId="39" xfId="0" applyFont="1" applyFill="1" applyBorder="1" applyAlignment="1">
      <alignment horizontal="center" vertical="center" wrapText="1" readingOrder="1"/>
    </xf>
    <xf numFmtId="0" fontId="4" fillId="2" borderId="4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166" fontId="4" fillId="2" borderId="3" xfId="0" applyNumberFormat="1" applyFont="1" applyFill="1" applyBorder="1" applyAlignment="1">
      <alignment horizontal="center" vertical="center" wrapText="1" readingOrder="1"/>
    </xf>
    <xf numFmtId="166" fontId="4" fillId="2" borderId="1" xfId="0" applyNumberFormat="1" applyFont="1" applyFill="1" applyBorder="1" applyAlignment="1">
      <alignment horizontal="center" vertical="center" wrapText="1" readingOrder="1"/>
    </xf>
    <xf numFmtId="166" fontId="4" fillId="2" borderId="2" xfId="0" applyNumberFormat="1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94" xfId="0" applyFont="1" applyFill="1" applyBorder="1" applyAlignment="1">
      <alignment horizontal="center" vertical="center" wrapText="1" readingOrder="1"/>
    </xf>
    <xf numFmtId="0" fontId="5" fillId="2" borderId="41" xfId="0" applyFont="1" applyFill="1" applyBorder="1" applyAlignment="1">
      <alignment horizontal="center" vertical="center" wrapText="1" readingOrder="1"/>
    </xf>
    <xf numFmtId="0" fontId="5" fillId="2" borderId="42" xfId="0" applyFont="1" applyFill="1" applyBorder="1" applyAlignment="1">
      <alignment horizontal="center" vertical="center" wrapText="1" readingOrder="1"/>
    </xf>
    <xf numFmtId="2" fontId="7" fillId="0" borderId="114" xfId="0" applyNumberFormat="1" applyFont="1" applyFill="1" applyBorder="1" applyAlignment="1">
      <alignment horizontal="left" vertical="center"/>
    </xf>
    <xf numFmtId="2" fontId="7" fillId="0" borderId="108" xfId="0" applyNumberFormat="1" applyFont="1" applyFill="1" applyBorder="1" applyAlignment="1">
      <alignment horizontal="left" vertical="center"/>
    </xf>
    <xf numFmtId="2" fontId="7" fillId="0" borderId="109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16" xfId="0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0" fontId="6" fillId="0" borderId="25" xfId="0" applyFont="1" applyBorder="1" applyAlignment="1">
      <alignment horizontal="center" vertical="center" wrapText="1" readingOrder="1"/>
    </xf>
    <xf numFmtId="0" fontId="6" fillId="0" borderId="26" xfId="0" applyFont="1" applyBorder="1" applyAlignment="1">
      <alignment horizontal="center" vertical="center" wrapText="1" readingOrder="1"/>
    </xf>
    <xf numFmtId="0" fontId="6" fillId="0" borderId="61" xfId="0" applyFont="1" applyBorder="1" applyAlignment="1">
      <alignment horizontal="center" vertical="center" wrapText="1" readingOrder="1"/>
    </xf>
    <xf numFmtId="9" fontId="2" fillId="0" borderId="18" xfId="0" applyNumberFormat="1" applyFont="1" applyBorder="1" applyAlignment="1">
      <alignment horizontal="center" vertical="center" wrapText="1" readingOrder="1"/>
    </xf>
    <xf numFmtId="9" fontId="2" fillId="0" borderId="19" xfId="0" applyNumberFormat="1" applyFont="1" applyBorder="1" applyAlignment="1">
      <alignment horizontal="center" vertical="center" wrapText="1" readingOrder="1"/>
    </xf>
    <xf numFmtId="9" fontId="2" fillId="0" borderId="20" xfId="0" applyNumberFormat="1" applyFont="1" applyBorder="1" applyAlignment="1">
      <alignment horizontal="center" vertical="center" wrapText="1" readingOrder="1"/>
    </xf>
    <xf numFmtId="9" fontId="6" fillId="0" borderId="28" xfId="0" applyNumberFormat="1" applyFont="1" applyBorder="1" applyAlignment="1">
      <alignment horizontal="center" vertical="center" wrapText="1" readingOrder="1"/>
    </xf>
    <xf numFmtId="9" fontId="6" fillId="0" borderId="29" xfId="0" applyNumberFormat="1" applyFont="1" applyBorder="1" applyAlignment="1">
      <alignment horizontal="center" vertical="center" wrapText="1" readingOrder="1"/>
    </xf>
    <xf numFmtId="9" fontId="6" fillId="0" borderId="30" xfId="0" applyNumberFormat="1" applyFont="1" applyBorder="1" applyAlignment="1">
      <alignment horizontal="center" vertical="center" wrapText="1" readingOrder="1"/>
    </xf>
    <xf numFmtId="0" fontId="0" fillId="0" borderId="124" xfId="0" applyBorder="1" applyAlignment="1">
      <alignment horizontal="center"/>
    </xf>
    <xf numFmtId="0" fontId="0" fillId="0" borderId="118" xfId="0" applyBorder="1" applyAlignment="1">
      <alignment horizontal="center"/>
    </xf>
    <xf numFmtId="2" fontId="7" fillId="0" borderId="116" xfId="0" applyNumberFormat="1" applyFont="1" applyFill="1" applyBorder="1" applyAlignment="1">
      <alignment horizontal="left" vertical="center"/>
    </xf>
    <xf numFmtId="2" fontId="7" fillId="0" borderId="104" xfId="0" applyNumberFormat="1" applyFont="1" applyFill="1" applyBorder="1" applyAlignment="1">
      <alignment horizontal="left" vertical="center"/>
    </xf>
    <xf numFmtId="2" fontId="7" fillId="0" borderId="106" xfId="0" applyNumberFormat="1" applyFont="1" applyFill="1" applyBorder="1" applyAlignment="1">
      <alignment horizontal="left" vertical="center"/>
    </xf>
    <xf numFmtId="0" fontId="7" fillId="0" borderId="108" xfId="0" applyNumberFormat="1" applyFont="1" applyFill="1" applyBorder="1" applyAlignment="1">
      <alignment horizontal="left" vertical="center"/>
    </xf>
    <xf numFmtId="0" fontId="7" fillId="0" borderId="109" xfId="0" applyNumberFormat="1" applyFont="1" applyFill="1" applyBorder="1" applyAlignment="1">
      <alignment horizontal="left" vertical="center"/>
    </xf>
    <xf numFmtId="2" fontId="7" fillId="0" borderId="91" xfId="0" applyNumberFormat="1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 wrapText="1" readingOrder="1"/>
    </xf>
    <xf numFmtId="0" fontId="9" fillId="2" borderId="44" xfId="0" applyFont="1" applyFill="1" applyBorder="1" applyAlignment="1">
      <alignment horizontal="center" vertical="center" wrapText="1" readingOrder="1"/>
    </xf>
    <xf numFmtId="0" fontId="9" fillId="2" borderId="45" xfId="0" applyFont="1" applyFill="1" applyBorder="1" applyAlignment="1">
      <alignment horizontal="center" vertical="center" wrapText="1" readingOrder="1"/>
    </xf>
    <xf numFmtId="166" fontId="9" fillId="2" borderId="3" xfId="0" applyNumberFormat="1" applyFont="1" applyFill="1" applyBorder="1" applyAlignment="1">
      <alignment horizontal="center" vertical="center" wrapText="1" readingOrder="1"/>
    </xf>
    <xf numFmtId="166" fontId="9" fillId="2" borderId="1" xfId="0" applyNumberFormat="1" applyFont="1" applyFill="1" applyBorder="1" applyAlignment="1">
      <alignment horizontal="center" vertical="center" wrapText="1" readingOrder="1"/>
    </xf>
    <xf numFmtId="166" fontId="9" fillId="2" borderId="2" xfId="0" applyNumberFormat="1" applyFont="1" applyFill="1" applyBorder="1" applyAlignment="1">
      <alignment horizontal="center" vertic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9" fillId="2" borderId="2" xfId="0" applyFont="1" applyFill="1" applyBorder="1" applyAlignment="1">
      <alignment horizontal="center" vertical="center" wrapText="1" readingOrder="1"/>
    </xf>
    <xf numFmtId="0" fontId="9" fillId="2" borderId="63" xfId="0" applyFont="1" applyFill="1" applyBorder="1" applyAlignment="1">
      <alignment horizontal="center" vertical="center" wrapText="1" readingOrder="1"/>
    </xf>
    <xf numFmtId="0" fontId="0" fillId="0" borderId="0" xfId="0" applyFill="1" applyBorder="1" applyAlignment="1">
      <alignment horizontal="center"/>
    </xf>
    <xf numFmtId="0" fontId="18" fillId="19" borderId="72" xfId="0" applyFont="1" applyFill="1" applyBorder="1" applyAlignment="1">
      <alignment horizontal="left" vertical="center" wrapText="1" readingOrder="1"/>
    </xf>
    <xf numFmtId="0" fontId="18" fillId="19" borderId="81" xfId="0" applyFont="1" applyFill="1" applyBorder="1" applyAlignment="1">
      <alignment horizontal="left" vertical="center" wrapText="1" readingOrder="1"/>
    </xf>
    <xf numFmtId="0" fontId="0" fillId="0" borderId="137" xfId="0" applyBorder="1" applyAlignment="1">
      <alignment horizontal="center"/>
    </xf>
    <xf numFmtId="0" fontId="0" fillId="0" borderId="127" xfId="0" applyBorder="1" applyAlignment="1">
      <alignment horizontal="center"/>
    </xf>
    <xf numFmtId="0" fontId="0" fillId="0" borderId="138" xfId="0" applyBorder="1" applyAlignment="1">
      <alignment horizontal="center"/>
    </xf>
    <xf numFmtId="0" fontId="18" fillId="19" borderId="0" xfId="0" applyFont="1" applyFill="1" applyBorder="1" applyAlignment="1">
      <alignment horizontal="left" vertical="center" wrapText="1" readingOrder="1"/>
    </xf>
    <xf numFmtId="0" fontId="0" fillId="0" borderId="0" xfId="0" quotePrefix="1"/>
    <xf numFmtId="173" fontId="0" fillId="0" borderId="0" xfId="0" applyNumberFormat="1"/>
    <xf numFmtId="173" fontId="0" fillId="0" borderId="129" xfId="0" applyNumberFormat="1" applyBorder="1"/>
    <xf numFmtId="173" fontId="0" fillId="0" borderId="132" xfId="0" applyNumberFormat="1" applyBorder="1"/>
    <xf numFmtId="173" fontId="29" fillId="7" borderId="128" xfId="0" applyNumberFormat="1" applyFont="1" applyFill="1" applyBorder="1"/>
    <xf numFmtId="173" fontId="29" fillId="7" borderId="0" xfId="0" applyNumberFormat="1" applyFont="1" applyFill="1" applyBorder="1"/>
    <xf numFmtId="173" fontId="29" fillId="7" borderId="129" xfId="0" applyNumberFormat="1" applyFont="1" applyFill="1" applyBorder="1"/>
    <xf numFmtId="174" fontId="0" fillId="0" borderId="0" xfId="0" applyNumberFormat="1" applyFill="1" applyBorder="1"/>
    <xf numFmtId="174" fontId="0" fillId="0" borderId="0" xfId="0" applyNumberFormat="1"/>
    <xf numFmtId="2" fontId="20" fillId="0" borderId="67" xfId="0" applyNumberFormat="1" applyFont="1" applyFill="1" applyBorder="1" applyAlignment="1">
      <alignment horizontal="center" vertical="center" wrapText="1" readingOrder="1"/>
    </xf>
    <xf numFmtId="2" fontId="20" fillId="0" borderId="0" xfId="0" applyNumberFormat="1" applyFont="1" applyFill="1" applyBorder="1" applyAlignment="1">
      <alignment horizontal="center" vertical="center" wrapText="1" readingOrder="1"/>
    </xf>
    <xf numFmtId="9" fontId="8" fillId="0" borderId="68" xfId="0" applyNumberFormat="1" applyFont="1" applyFill="1" applyBorder="1" applyAlignment="1">
      <alignment horizontal="center" vertical="center" wrapText="1" readingOrder="1"/>
    </xf>
    <xf numFmtId="2" fontId="8" fillId="0" borderId="67" xfId="0" applyNumberFormat="1" applyFont="1" applyFill="1" applyBorder="1" applyAlignment="1">
      <alignment horizontal="center" vertical="center" wrapText="1" readingOrder="1"/>
    </xf>
    <xf numFmtId="2" fontId="8" fillId="0" borderId="0" xfId="0" applyNumberFormat="1" applyFont="1" applyFill="1" applyBorder="1" applyAlignment="1">
      <alignment horizontal="center" vertical="center" wrapText="1" readingOrder="1"/>
    </xf>
    <xf numFmtId="0" fontId="9" fillId="16" borderId="141" xfId="0" applyFont="1" applyFill="1" applyBorder="1" applyAlignment="1">
      <alignment vertical="center" wrapText="1" readingOrder="1"/>
    </xf>
    <xf numFmtId="2" fontId="8" fillId="0" borderId="64" xfId="0" quotePrefix="1" applyNumberFormat="1" applyFont="1" applyBorder="1" applyAlignment="1">
      <alignment horizontal="center" vertical="center" wrapText="1" readingOrder="1"/>
    </xf>
    <xf numFmtId="174" fontId="0" fillId="0" borderId="0" xfId="0" applyNumberFormat="1" applyFill="1" applyBorder="1" applyAlignment="1"/>
    <xf numFmtId="174" fontId="0" fillId="0" borderId="0" xfId="0" applyNumberFormat="1" applyFill="1" applyBorder="1" applyAlignment="1">
      <alignment horizontal="right"/>
    </xf>
    <xf numFmtId="0" fontId="16" fillId="2" borderId="72" xfId="0" applyFont="1" applyFill="1" applyBorder="1" applyAlignment="1">
      <alignment horizontal="left" vertical="center" wrapText="1" readingOrder="1"/>
    </xf>
    <xf numFmtId="0" fontId="16" fillId="2" borderId="81" xfId="0" applyFont="1" applyFill="1" applyBorder="1" applyAlignment="1">
      <alignment horizontal="left" vertical="center" wrapText="1" readingOrder="1"/>
    </xf>
    <xf numFmtId="0" fontId="17" fillId="2" borderId="81" xfId="0" applyFont="1" applyFill="1" applyBorder="1" applyAlignment="1">
      <alignment horizontal="left" vertical="center" wrapText="1" readingOrder="1"/>
    </xf>
  </cellXfs>
  <cellStyles count="4">
    <cellStyle name="Comma 2" xfId="3" xr:uid="{A98715C2-2446-4831-8AEC-7C30BC0DBF08}"/>
    <cellStyle name="Hyperlink" xfId="2" builtinId="8"/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Planning%202021%20HK\2021%20Tracking\01.%20Jan\QBE%20HK%20Sales%20and%20Retention%202021%20Actual%20(Final%20January)%20Inc%20Foreca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s update"/>
      <sheetName val="Result Estimate"/>
      <sheetName val="Waterfall working"/>
      <sheetName val="NB &amp; RB Data"/>
      <sheetName val="Macau NB and Retention"/>
      <sheetName val="Macau GWP by Class"/>
      <sheetName val="QGI NB and Retention"/>
      <sheetName val="QGI GWP by Class"/>
      <sheetName val="HKSI NB and Retention"/>
      <sheetName val="HKSI GWP by Class"/>
      <sheetName val="HKSI Project EC List"/>
      <sheetName val="NB and Retention by Channel"/>
      <sheetName val="GWP By Channel"/>
      <sheetName val="Company Total By Month"/>
      <sheetName val="Sheet1"/>
      <sheetName val="MTD"/>
      <sheetName val="YTD"/>
      <sheetName val="Forecast"/>
      <sheetName val="Summary"/>
      <sheetName val="compare"/>
      <sheetName val="Total"/>
      <sheetName val="HKSI Total"/>
      <sheetName val="QGI Total"/>
      <sheetName val="Macau Total"/>
      <sheetName val="MTP-Total"/>
      <sheetName val="AGY+OCBC"/>
      <sheetName val="Other Brokers"/>
      <sheetName val="Agency"/>
      <sheetName val="MIL"/>
      <sheetName val="SP - Banca"/>
      <sheetName val="MTP-Aon"/>
      <sheetName val="MTP-Marsh"/>
      <sheetName val="MTP-JLT"/>
      <sheetName val="MTP-Willis"/>
      <sheetName val="MTP-Lockton"/>
      <sheetName val="SP-CCBA"/>
      <sheetName val="SP-OCBC"/>
      <sheetName val="QGI - CMB"/>
      <sheetName val="QGI - RBWM"/>
      <sheetName val="QGI - Other"/>
      <sheetName val="QGI Adjustment"/>
      <sheetName val="HKSI Adjustment"/>
      <sheetName val="Macau Adjustment"/>
      <sheetName val="C-MTP"/>
      <sheetName val="C-OTH BKR"/>
      <sheetName val="C-AGY"/>
      <sheetName val="C-MIL"/>
      <sheetName val="C-CCBA OCBC"/>
      <sheetName val="C-MACAU"/>
      <sheetName val="C-HASE"/>
      <sheetName val="Recon with BM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3">
          <cell r="CB3">
            <v>16045.887910000001</v>
          </cell>
          <cell r="CD3">
            <v>16982.22609</v>
          </cell>
        </row>
        <row r="19">
          <cell r="CB19">
            <v>1477.39787</v>
          </cell>
          <cell r="CD19">
            <v>1729.3931299999999</v>
          </cell>
        </row>
      </sheetData>
      <sheetData sheetId="38">
        <row r="3">
          <cell r="CB3">
            <v>25869.733309999992</v>
          </cell>
          <cell r="CD3">
            <v>14794.617419999977</v>
          </cell>
        </row>
        <row r="19">
          <cell r="CB19">
            <v>659.9648999999996</v>
          </cell>
          <cell r="CD19">
            <v>8759.752510000746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y Lei" id="{C5A636F6-D0F7-4AA5-B6F8-C84A4209EA78}" userId="S::ray.lei@qbe.com::a327ee72-c3ed-43fe-ac7e-585e0311752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9" dT="2022-02-04T07:13:24.24" personId="{C5A636F6-D0F7-4AA5-B6F8-C84A4209EA78}" id="{DBA7473C-BF45-4A03-B76F-6BBBC142CE11}">
    <text>These are Finance planning monthly breakdown with travel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qbrain1.qbe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qbrain1.qbe.com/" TargetMode="External"/><Relationship Id="rId1" Type="http://schemas.openxmlformats.org/officeDocument/2006/relationships/hyperlink" Target="http://qbrain1.qb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0D7-03A9-432C-86C4-CE9B529F10A7}">
  <dimension ref="A1:K10"/>
  <sheetViews>
    <sheetView showGridLines="0" tabSelected="1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7.140625" bestFit="1" customWidth="1"/>
    <col min="3" max="3" width="37.140625" customWidth="1"/>
    <col min="6" max="6" width="24.28515625" bestFit="1" customWidth="1"/>
    <col min="7" max="7" width="5" customWidth="1"/>
    <col min="8" max="8" width="5.42578125" customWidth="1"/>
    <col min="9" max="9" width="5" bestFit="1" customWidth="1"/>
    <col min="10" max="10" width="4.42578125" customWidth="1"/>
    <col min="11" max="11" width="5.5703125" customWidth="1"/>
  </cols>
  <sheetData>
    <row r="1" spans="1:11" s="196" customFormat="1" ht="18.75" x14ac:dyDescent="0.3">
      <c r="A1" s="218" t="s">
        <v>153</v>
      </c>
    </row>
    <row r="2" spans="1:11" s="196" customFormat="1" ht="18.75" x14ac:dyDescent="0.3">
      <c r="A2" s="218"/>
    </row>
    <row r="3" spans="1:11" s="196" customFormat="1" ht="18.75" x14ac:dyDescent="0.3">
      <c r="A3" s="218" t="s">
        <v>154</v>
      </c>
    </row>
    <row r="4" spans="1:11" s="196" customFormat="1" ht="18.75" x14ac:dyDescent="0.3">
      <c r="A4" s="218"/>
    </row>
    <row r="5" spans="1:11" s="196" customFormat="1" ht="18.75" x14ac:dyDescent="0.3">
      <c r="A5" s="218" t="s">
        <v>155</v>
      </c>
    </row>
    <row r="6" spans="1:11" s="196" customFormat="1" ht="18.75" x14ac:dyDescent="0.3">
      <c r="A6" s="218"/>
    </row>
    <row r="7" spans="1:11" ht="18.75" x14ac:dyDescent="0.3">
      <c r="A7" s="218" t="s">
        <v>97</v>
      </c>
      <c r="F7" s="218" t="s">
        <v>149</v>
      </c>
      <c r="G7" s="82" t="s">
        <v>147</v>
      </c>
      <c r="H7" s="207" t="s">
        <v>148</v>
      </c>
      <c r="I7" s="215" t="s">
        <v>150</v>
      </c>
      <c r="J7" s="197" t="s">
        <v>151</v>
      </c>
      <c r="K7" s="216" t="s">
        <v>152</v>
      </c>
    </row>
    <row r="8" spans="1:11" x14ac:dyDescent="0.25">
      <c r="A8" s="171" t="s">
        <v>99</v>
      </c>
      <c r="B8" s="171" t="s">
        <v>100</v>
      </c>
      <c r="C8" s="171" t="s">
        <v>101</v>
      </c>
      <c r="D8" s="161" t="s">
        <v>145</v>
      </c>
    </row>
    <row r="9" spans="1:11" ht="150" x14ac:dyDescent="0.25">
      <c r="A9" s="171">
        <v>20210930</v>
      </c>
      <c r="B9" s="171" t="s">
        <v>98</v>
      </c>
      <c r="C9" s="174" t="s">
        <v>102</v>
      </c>
      <c r="D9" s="171" t="s">
        <v>146</v>
      </c>
    </row>
    <row r="10" spans="1:11" ht="120" x14ac:dyDescent="0.25">
      <c r="A10" s="171">
        <v>20220207</v>
      </c>
      <c r="B10" s="171" t="s">
        <v>106</v>
      </c>
      <c r="C10" s="174" t="s">
        <v>160</v>
      </c>
      <c r="D10" s="171" t="s">
        <v>146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7E28-37A9-4E3C-B3B3-48B78587E891}">
  <sheetPr codeName="Sheet1"/>
  <dimension ref="A1:AN86"/>
  <sheetViews>
    <sheetView topLeftCell="T1" zoomScale="115" zoomScaleNormal="115" workbookViewId="0">
      <selection activeCell="N7" sqref="N7"/>
    </sheetView>
  </sheetViews>
  <sheetFormatPr defaultRowHeight="15" x14ac:dyDescent="0.25"/>
  <cols>
    <col min="1" max="1" width="9.28515625" hidden="1" customWidth="1"/>
    <col min="2" max="2" width="12.5703125" hidden="1" customWidth="1"/>
    <col min="3" max="3" width="10.5703125" hidden="1" customWidth="1"/>
    <col min="4" max="4" width="9.28515625" hidden="1" customWidth="1"/>
    <col min="5" max="6" width="10" hidden="1" customWidth="1"/>
    <col min="7" max="10" width="9.28515625" hidden="1" customWidth="1"/>
    <col min="11" max="11" width="18.28515625" customWidth="1"/>
    <col min="12" max="12" width="18" customWidth="1"/>
    <col min="13" max="25" width="9.42578125" customWidth="1"/>
    <col min="26" max="26" width="11.5703125" bestFit="1" customWidth="1"/>
    <col min="27" max="27" width="12.28515625" customWidth="1"/>
    <col min="28" max="32" width="9.140625" customWidth="1"/>
    <col min="33" max="33" width="12.28515625" customWidth="1"/>
    <col min="34" max="34" width="10.28515625" customWidth="1"/>
  </cols>
  <sheetData>
    <row r="1" spans="2:40" ht="15.75" thickBot="1" x14ac:dyDescent="0.3">
      <c r="L1">
        <v>0</v>
      </c>
      <c r="M1">
        <v>3</v>
      </c>
      <c r="O1">
        <v>3</v>
      </c>
      <c r="P1">
        <v>3</v>
      </c>
      <c r="R1">
        <v>0</v>
      </c>
      <c r="S1">
        <v>6</v>
      </c>
      <c r="U1">
        <v>6</v>
      </c>
      <c r="V1">
        <v>6</v>
      </c>
      <c r="X1">
        <v>6</v>
      </c>
      <c r="Y1">
        <v>3</v>
      </c>
      <c r="AA1">
        <v>9</v>
      </c>
      <c r="AB1">
        <v>3</v>
      </c>
      <c r="AD1" t="s">
        <v>51</v>
      </c>
      <c r="AE1" s="82">
        <v>1</v>
      </c>
      <c r="AG1" t="s">
        <v>52</v>
      </c>
      <c r="AH1" s="82">
        <v>2022</v>
      </c>
    </row>
    <row r="2" spans="2:40" ht="15.75" thickBot="1" x14ac:dyDescent="0.3">
      <c r="B2" s="236">
        <f ca="1">DATE(YEAR(TODAY()),AE1,1)</f>
        <v>44562</v>
      </c>
      <c r="C2" s="237"/>
      <c r="D2" s="238"/>
      <c r="E2" s="233" t="str">
        <f ca="1">TEXT(DATE(YEAR(TODAY()),AE1,1),"MMM")&amp; " YTD"</f>
        <v>Jan YTD</v>
      </c>
      <c r="F2" s="234"/>
      <c r="G2" s="235"/>
      <c r="H2" s="239" t="str">
        <f>AH1&amp;" YTD"</f>
        <v>2022 YTD</v>
      </c>
      <c r="I2" s="246"/>
      <c r="K2" s="92"/>
      <c r="L2" s="234" t="s">
        <v>0</v>
      </c>
      <c r="M2" s="234"/>
      <c r="N2" s="235"/>
      <c r="O2" s="233" t="s">
        <v>1</v>
      </c>
      <c r="P2" s="234"/>
      <c r="Q2" s="235"/>
      <c r="R2" s="233" t="s">
        <v>49</v>
      </c>
      <c r="S2" s="234"/>
      <c r="T2" s="235"/>
      <c r="U2" s="233" t="s">
        <v>50</v>
      </c>
      <c r="V2" s="234"/>
      <c r="W2" s="235"/>
      <c r="X2" s="233" t="s">
        <v>48</v>
      </c>
      <c r="Y2" s="234"/>
      <c r="Z2" s="235"/>
      <c r="AA2" s="233" t="s">
        <v>54</v>
      </c>
      <c r="AB2" s="234"/>
      <c r="AC2" s="235"/>
      <c r="AD2" s="236">
        <f ca="1">DATE(YEAR(TODAY()),$AE$1-1,1)</f>
        <v>44531</v>
      </c>
      <c r="AE2" s="237"/>
      <c r="AF2" s="238"/>
      <c r="AG2" s="236">
        <f ca="1">DATE(YEAR(TODAY()),$AE$1,1)</f>
        <v>44562</v>
      </c>
      <c r="AH2" s="237"/>
      <c r="AI2" s="238"/>
      <c r="AJ2" s="233" t="str">
        <f ca="1">TEXT(DATE(YEAR(TODAY()),$AE$1,1),"MMM")&amp; " YTD"</f>
        <v>Jan YTD</v>
      </c>
      <c r="AK2" s="234"/>
      <c r="AL2" s="235"/>
      <c r="AM2" s="239" t="str">
        <f>$AH$1&amp;" YTD"</f>
        <v>2022 YTD</v>
      </c>
      <c r="AN2" s="240"/>
    </row>
    <row r="3" spans="2:40" ht="15.75" customHeight="1" thickBot="1" x14ac:dyDescent="0.3">
      <c r="B3" s="229" t="s">
        <v>2</v>
      </c>
      <c r="C3" s="230"/>
      <c r="D3" s="231"/>
      <c r="E3" s="229" t="s">
        <v>2</v>
      </c>
      <c r="F3" s="230"/>
      <c r="G3" s="232"/>
      <c r="H3" s="241" t="s">
        <v>3</v>
      </c>
      <c r="I3" s="247" t="s">
        <v>4</v>
      </c>
      <c r="K3" s="93"/>
      <c r="L3" s="230" t="s">
        <v>2</v>
      </c>
      <c r="M3" s="230"/>
      <c r="N3" s="231"/>
      <c r="O3" s="229" t="s">
        <v>2</v>
      </c>
      <c r="P3" s="230"/>
      <c r="Q3" s="231"/>
      <c r="R3" s="229" t="s">
        <v>2</v>
      </c>
      <c r="S3" s="230"/>
      <c r="T3" s="231"/>
      <c r="U3" s="229" t="s">
        <v>2</v>
      </c>
      <c r="V3" s="230"/>
      <c r="W3" s="231"/>
      <c r="X3" s="229" t="s">
        <v>2</v>
      </c>
      <c r="Y3" s="230"/>
      <c r="Z3" s="231"/>
      <c r="AA3" s="229" t="s">
        <v>2</v>
      </c>
      <c r="AB3" s="230"/>
      <c r="AC3" s="231"/>
      <c r="AD3" s="229" t="s">
        <v>2</v>
      </c>
      <c r="AE3" s="230"/>
      <c r="AF3" s="231"/>
      <c r="AG3" s="229" t="s">
        <v>2</v>
      </c>
      <c r="AH3" s="230"/>
      <c r="AI3" s="231"/>
      <c r="AJ3" s="229" t="s">
        <v>2</v>
      </c>
      <c r="AK3" s="230"/>
      <c r="AL3" s="232"/>
      <c r="AM3" s="241" t="s">
        <v>3</v>
      </c>
      <c r="AN3" s="241" t="s">
        <v>4</v>
      </c>
    </row>
    <row r="4" spans="2:40" ht="15.75" customHeight="1" thickBot="1" x14ac:dyDescent="0.3">
      <c r="B4" s="3">
        <v>2020</v>
      </c>
      <c r="C4" s="1">
        <v>2019</v>
      </c>
      <c r="D4" s="2" t="s">
        <v>5</v>
      </c>
      <c r="E4" s="3">
        <v>2020</v>
      </c>
      <c r="F4" s="1">
        <v>2019</v>
      </c>
      <c r="G4" s="2" t="s">
        <v>5</v>
      </c>
      <c r="H4" s="242"/>
      <c r="I4" s="248"/>
      <c r="K4" s="94"/>
      <c r="L4" s="89">
        <f>$AH$1</f>
        <v>2022</v>
      </c>
      <c r="M4" s="1">
        <f>$AH$1-1</f>
        <v>2021</v>
      </c>
      <c r="N4" s="2" t="s">
        <v>5</v>
      </c>
      <c r="O4" s="89">
        <f>$AH$1</f>
        <v>2022</v>
      </c>
      <c r="P4" s="1">
        <f>$AH$1-1</f>
        <v>2021</v>
      </c>
      <c r="Q4" s="2" t="s">
        <v>5</v>
      </c>
      <c r="R4" s="89">
        <f>$AH$1</f>
        <v>2022</v>
      </c>
      <c r="S4" s="1">
        <f>$AH$1-1</f>
        <v>2021</v>
      </c>
      <c r="T4" s="2" t="s">
        <v>5</v>
      </c>
      <c r="U4" s="89">
        <f>$AH$1</f>
        <v>2022</v>
      </c>
      <c r="V4" s="1">
        <f>$AH$1-1</f>
        <v>2021</v>
      </c>
      <c r="W4" s="2" t="s">
        <v>5</v>
      </c>
      <c r="X4" s="89">
        <f>$AH$1</f>
        <v>2022</v>
      </c>
      <c r="Y4" s="1">
        <f>$AH$1-1</f>
        <v>2021</v>
      </c>
      <c r="Z4" s="2" t="s">
        <v>5</v>
      </c>
      <c r="AA4" s="89">
        <f>$AH$1</f>
        <v>2022</v>
      </c>
      <c r="AB4" s="1">
        <f>$AH$1-1</f>
        <v>2021</v>
      </c>
      <c r="AC4" s="2" t="s">
        <v>5</v>
      </c>
      <c r="AD4" s="3">
        <f>$AH$1</f>
        <v>2022</v>
      </c>
      <c r="AE4" s="1">
        <f>$AH$1-1</f>
        <v>2021</v>
      </c>
      <c r="AF4" s="2" t="s">
        <v>5</v>
      </c>
      <c r="AG4" s="3">
        <f>$AH$1</f>
        <v>2022</v>
      </c>
      <c r="AH4" s="1">
        <f>$AH$1-1</f>
        <v>2021</v>
      </c>
      <c r="AI4" s="2" t="s">
        <v>5</v>
      </c>
      <c r="AJ4" s="3">
        <f>$AH$1</f>
        <v>2022</v>
      </c>
      <c r="AK4" s="1">
        <f>$AH$1-1</f>
        <v>2021</v>
      </c>
      <c r="AL4" s="2" t="s">
        <v>5</v>
      </c>
      <c r="AM4" s="242"/>
      <c r="AN4" s="242"/>
    </row>
    <row r="5" spans="2:40" ht="16.5" customHeight="1" x14ac:dyDescent="0.25">
      <c r="B5" s="38" t="e">
        <f ca="1">OFFSET('[1]QGI - RBWM'!CB19,$AE$1-1,0)/1000</f>
        <v>#VALUE!</v>
      </c>
      <c r="C5" s="39" t="e">
        <f ca="1">OFFSET('[1]QGI - RBWM'!CD19,$AE$1-1,0)/1000</f>
        <v>#VALUE!</v>
      </c>
      <c r="D5" s="4" t="e">
        <f ca="1">B5/C5-1</f>
        <v>#VALUE!</v>
      </c>
      <c r="E5" s="38" t="e">
        <f ca="1">SUM(OFFSET('[1]QGI - RBWM'!CB19,0,0,$AE$1,1))/1000</f>
        <v>#VALUE!</v>
      </c>
      <c r="F5" s="39" t="e">
        <f ca="1">SUM(OFFSET('[1]QGI - RBWM'!CD19,0,0,$AE$1,1))/1000</f>
        <v>#VALUE!</v>
      </c>
      <c r="G5" s="4" t="e">
        <f t="shared" ref="G5:G13" ca="1" si="0">E5/F5-1</f>
        <v>#VALUE!</v>
      </c>
      <c r="H5" s="249" t="s">
        <v>53</v>
      </c>
      <c r="I5" s="255" t="s">
        <v>53</v>
      </c>
      <c r="K5" s="95" t="s">
        <v>77</v>
      </c>
      <c r="L5" s="104">
        <f ca="1">SUM(OFFSET(M42,0,0,1,3))</f>
        <v>0.79343518999999996</v>
      </c>
      <c r="M5" s="35">
        <f ca="1">SUM(OFFSET(M53,0,0,1,3))</f>
        <v>2.1047640000000003</v>
      </c>
      <c r="N5" s="4">
        <f ca="1">(ROUND(L5,2)-ROUND(M5,2))/ABS(ROUND(M5,2))</f>
        <v>-0.62380952380952381</v>
      </c>
      <c r="O5" s="104">
        <f ca="1">SUM(OFFSET(M42,0,3,1,3))</f>
        <v>0</v>
      </c>
      <c r="P5" s="35">
        <f ca="1">SUM(OFFSET(M53,0,3,1,3))</f>
        <v>2.2745179100000001</v>
      </c>
      <c r="Q5" s="4">
        <f ca="1">(ROUND(O5,2)-ROUND(P5,2))/ABS(ROUND(P5,2))</f>
        <v>-1</v>
      </c>
      <c r="R5" s="106">
        <f ca="1">L5+O5</f>
        <v>0.79343518999999996</v>
      </c>
      <c r="S5" s="106">
        <f ca="1">M5+P5</f>
        <v>4.3792819100000004</v>
      </c>
      <c r="T5" s="4">
        <f ca="1">(ROUND(R5,2)-ROUND(S5,2))/ABS(ROUND(S5,2))</f>
        <v>-0.81963470319634701</v>
      </c>
      <c r="U5" s="106">
        <f ca="1">X5+AA5</f>
        <v>0</v>
      </c>
      <c r="V5" s="106">
        <f ca="1">Y5+AB5</f>
        <v>5.5690657300000002</v>
      </c>
      <c r="W5" s="4">
        <f ca="1">(ROUND(U5,2)-ROUND(V5,2))/ABS(ROUND(V5,2))</f>
        <v>-1</v>
      </c>
      <c r="X5" s="104">
        <f ca="1">SUM(OFFSET(M42,0,6,1,3))</f>
        <v>0</v>
      </c>
      <c r="Y5" s="35">
        <f ca="1">SUM(OFFSET(M53,0,6,1,3))</f>
        <v>3.0821535400000002</v>
      </c>
      <c r="Z5" s="4">
        <f ca="1">(ROUND(X5,2)-ROUND(Y5,2))/ABS(ROUND(Y5,2))</f>
        <v>-1</v>
      </c>
      <c r="AA5" s="104">
        <f ca="1">SUM(OFFSET(M42,0,9,1,3))</f>
        <v>0</v>
      </c>
      <c r="AB5" s="35">
        <f ca="1">SUM(OFFSET(M53,0,9,1,3))</f>
        <v>2.48691219</v>
      </c>
      <c r="AC5" s="4">
        <f t="shared" ref="AC5:AC13" ca="1" si="1">(ROUND(AA5,2)-ROUND(AB5,2))/ABS(ROUND(AB5,2))</f>
        <v>-1</v>
      </c>
      <c r="AD5" s="38" t="str">
        <f ca="1">OFFSET(M42,0,'GWP Changes'!$AE$1-2)</f>
        <v>NB</v>
      </c>
      <c r="AE5" s="39" t="str">
        <f ca="1">OFFSET(M53,0,'GWP Changes'!$AE$1-2)</f>
        <v>NB</v>
      </c>
      <c r="AF5" s="4" t="e">
        <f ca="1">(ROUND(AD5,2)-ROUND(AE5,2))/ABS(ROUND(AE5,2))</f>
        <v>#VALUE!</v>
      </c>
      <c r="AG5" s="38">
        <f ca="1">OFFSET(M42,0,'GWP Changes'!$AE$1-1)</f>
        <v>0.79343518999999996</v>
      </c>
      <c r="AH5" s="39">
        <f ca="1">OFFSET(M53,0,'GWP Changes'!$AE$1-1)</f>
        <v>0.659964</v>
      </c>
      <c r="AI5" s="4">
        <f ca="1">(ROUND(AG5,2)-ROUND(AH5,2))/ABS(ROUND(AH5,2))</f>
        <v>0.19696969696969696</v>
      </c>
      <c r="AJ5" s="38">
        <f ca="1">SUM(OFFSET(M42,0,0,1,'GWP Changes'!$AE$1))</f>
        <v>0.79343518999999996</v>
      </c>
      <c r="AK5" s="39">
        <f ca="1">SUM(OFFSET(M53,0,0,1,'GWP Changes'!$AE$1))</f>
        <v>0.659964</v>
      </c>
      <c r="AL5" s="4">
        <f ca="1">(ROUND(AJ5,2)-ROUND(AK5,2))/ABS(ROUND(AK5,2))</f>
        <v>0.19696969696969696</v>
      </c>
      <c r="AM5" s="223">
        <f ca="1">SUM(OFFSET(M21,0,0,1,$AE$1))</f>
        <v>28.983983093999999</v>
      </c>
      <c r="AN5" s="226">
        <f ca="1">AJ7/AM5</f>
        <v>0.63713747796874665</v>
      </c>
    </row>
    <row r="6" spans="2:40" ht="16.5" customHeight="1" x14ac:dyDescent="0.25">
      <c r="B6" s="40" t="e">
        <f ca="1">OFFSET('[1]QGI - RBWM'!CB3,$AE$1-1,0)/1000</f>
        <v>#VALUE!</v>
      </c>
      <c r="C6" s="35" t="e">
        <f ca="1">OFFSET('[1]QGI - RBWM'!CD3,$AE$1-1,0)/1000</f>
        <v>#VALUE!</v>
      </c>
      <c r="D6" s="5" t="e">
        <f t="shared" ref="D6:D13" ca="1" si="2">B6/C6-1</f>
        <v>#VALUE!</v>
      </c>
      <c r="E6" s="40" t="e">
        <f ca="1">SUM(OFFSET('[1]QGI - RBWM'!CB3,0,0,$AE$1,1))/1000</f>
        <v>#VALUE!</v>
      </c>
      <c r="F6" s="35" t="e">
        <f ca="1">SUM(OFFSET('[1]QGI - RBWM'!CD3,0,0,$AE$1,1))/1000</f>
        <v>#VALUE!</v>
      </c>
      <c r="G6" s="5" t="e">
        <f t="shared" ca="1" si="0"/>
        <v>#VALUE!</v>
      </c>
      <c r="H6" s="250"/>
      <c r="I6" s="256"/>
      <c r="K6" s="96" t="s">
        <v>78</v>
      </c>
      <c r="L6" s="104">
        <f ca="1">SUM(OFFSET(M43,0,0,1,3))-SUM(OFFSET(M34,0,0,1,3))</f>
        <v>17.67334669999995</v>
      </c>
      <c r="M6" s="35">
        <f ca="1">SUM(OFFSET(M54,0,0,1,3))-SUM(OFFSET(M37,0,0,1,3))</f>
        <v>52.813720970000091</v>
      </c>
      <c r="N6" s="5">
        <f t="shared" ref="N6:N13" ca="1" si="3">(ROUND(L6,2)-ROUND(M6,2))/ABS(ROUND(M6,2))</f>
        <v>-0.66540427949252035</v>
      </c>
      <c r="O6" s="104">
        <f ca="1">SUM(OFFSET(M43,0,3,1,3))-SUM(OFFSET(M34,0,3,1,3))</f>
        <v>0</v>
      </c>
      <c r="P6" s="35">
        <f ca="1">SUM(OFFSET(M54,0,3,1,3))-SUM(OFFSET(M37,0,3,1,3))</f>
        <v>59.820537499999979</v>
      </c>
      <c r="Q6" s="5">
        <f t="shared" ref="Q6:Q13" ca="1" si="4">(ROUND(O6,2)-ROUND(P6,2))/ABS(ROUND(P6,2))</f>
        <v>-1</v>
      </c>
      <c r="R6" s="106">
        <f ca="1">L6+O6</f>
        <v>17.67334669999995</v>
      </c>
      <c r="S6" s="106">
        <f ca="1">M6+P6</f>
        <v>112.63425847000008</v>
      </c>
      <c r="T6" s="5">
        <f t="shared" ref="T6:T13" ca="1" si="5">(ROUND(R6,2)-ROUND(S6,2))/ABS(ROUND(S6,2))</f>
        <v>-0.84311462310219298</v>
      </c>
      <c r="U6" s="106">
        <f ca="1">X6+AA6</f>
        <v>0</v>
      </c>
      <c r="V6" s="106">
        <f ca="1">Y6+AB6</f>
        <v>109.8684737899999</v>
      </c>
      <c r="W6" s="5">
        <f t="shared" ref="W6:W13" ca="1" si="6">(ROUND(U6,2)-ROUND(V6,2))/ABS(ROUND(V6,2))</f>
        <v>-1</v>
      </c>
      <c r="X6" s="104">
        <f ca="1">SUM(OFFSET(M43,0,6,1,3))-SUM(OFFSET(M34,0,6,1,3))</f>
        <v>0</v>
      </c>
      <c r="Y6" s="35">
        <f ca="1">SUM(OFFSET(M54,0,6,1,3))-SUM(OFFSET(M37,0,6,1,3))</f>
        <v>54.714717049999983</v>
      </c>
      <c r="Z6" s="5">
        <f t="shared" ref="Z6:Z13" ca="1" si="7">(ROUND(X6,2)-ROUND(Y6,2))/ABS(ROUND(Y6,2))</f>
        <v>-1</v>
      </c>
      <c r="AA6" s="104">
        <f ca="1">SUM(OFFSET(M43,0,9,1,3))-SUM(OFFSET(M34,0,9,1,3))</f>
        <v>0</v>
      </c>
      <c r="AB6" s="35">
        <f ca="1">SUM(OFFSET(M54,0,9,1,3))-SUM(OFFSET(M37,0,9,1,3))</f>
        <v>55.153756739999913</v>
      </c>
      <c r="AC6" s="5">
        <f t="shared" ca="1" si="1"/>
        <v>-1</v>
      </c>
      <c r="AD6" s="40" t="e">
        <f ca="1">OFFSET(M43,0,'GWP Changes'!$AE$1-2)-OFFSET(M34,0,'GWP Changes'!$AE$1-2)</f>
        <v>#VALUE!</v>
      </c>
      <c r="AE6" s="35" t="e">
        <f ca="1">OFFSET(M54,0,'GWP Changes'!$AE$1-2)-OFFSET(M37,0,'GWP Changes'!$AE$1-2)</f>
        <v>#VALUE!</v>
      </c>
      <c r="AF6" s="5" t="e">
        <f t="shared" ref="AF6:AF13" ca="1" si="8">(ROUND(AD6,2)-ROUND(AE6,2))/ABS(ROUND(AE6,2))</f>
        <v>#VALUE!</v>
      </c>
      <c r="AG6" s="40">
        <f ca="1">OFFSET(M43,0,'GWP Changes'!$AE$1-1)-OFFSET(M34,0,'GWP Changes'!$AE$1-1)</f>
        <v>17.67334669999995</v>
      </c>
      <c r="AH6" s="35">
        <f ca="1">OFFSET(M54,0,'GWP Changes'!$AE$1-1)-OFFSET(M37,0,'GWP Changes'!$AE$1-1)</f>
        <v>18.029759960000046</v>
      </c>
      <c r="AI6" s="5">
        <f t="shared" ref="AI6:AI13" ca="1" si="9">(ROUND(AG6,2)-ROUND(AH6,2))/ABS(ROUND(AH6,2))</f>
        <v>-1.9966722129783662E-2</v>
      </c>
      <c r="AJ6" s="40">
        <f ca="1">SUM(OFFSET(M43,0,0,1,'GWP Changes'!$AE$1))-SUM(OFFSET(M34,0,0,1,'GWP Changes'!$AE$1))</f>
        <v>17.67334669999995</v>
      </c>
      <c r="AK6" s="35">
        <f ca="1">SUM(OFFSET(M54,0,0,1,'GWP Changes'!$AE$1))-SUM(OFFSET(M37,0,0,1,'GWP Changes'!$AE$1))</f>
        <v>18.029759960000046</v>
      </c>
      <c r="AL6" s="5">
        <f t="shared" ref="AL6:AL13" ca="1" si="10">(ROUND(AJ6,2)-ROUND(AK6,2))/ABS(ROUND(AK6,2))</f>
        <v>-1.9966722129783662E-2</v>
      </c>
      <c r="AM6" s="224"/>
      <c r="AN6" s="227"/>
    </row>
    <row r="7" spans="2:40" ht="16.5" customHeight="1" thickBot="1" x14ac:dyDescent="0.3">
      <c r="B7" s="7" t="e">
        <f ca="1">B5+B6</f>
        <v>#VALUE!</v>
      </c>
      <c r="C7" s="8" t="e">
        <f ca="1">C5+C6</f>
        <v>#VALUE!</v>
      </c>
      <c r="D7" s="5" t="e">
        <f t="shared" ca="1" si="2"/>
        <v>#VALUE!</v>
      </c>
      <c r="E7" s="7" t="e">
        <f ca="1">E5+E6</f>
        <v>#VALUE!</v>
      </c>
      <c r="F7" s="8" t="e">
        <f ca="1">F5+F6</f>
        <v>#VALUE!</v>
      </c>
      <c r="G7" s="5" t="e">
        <f t="shared" ca="1" si="0"/>
        <v>#VALUE!</v>
      </c>
      <c r="H7" s="251"/>
      <c r="I7" s="257"/>
      <c r="K7" s="96" t="s">
        <v>79</v>
      </c>
      <c r="L7" s="90">
        <f ca="1">L5+L6</f>
        <v>18.46678188999995</v>
      </c>
      <c r="M7" s="8">
        <f ca="1">M5+M6</f>
        <v>54.918484970000094</v>
      </c>
      <c r="N7" s="5">
        <f t="shared" ca="1" si="3"/>
        <v>-0.66369264384559368</v>
      </c>
      <c r="O7" s="90">
        <f ca="1">O5+O6</f>
        <v>0</v>
      </c>
      <c r="P7" s="8">
        <f ca="1">P5+P6</f>
        <v>62.095055409999979</v>
      </c>
      <c r="Q7" s="5">
        <f t="shared" ca="1" si="4"/>
        <v>-1</v>
      </c>
      <c r="R7" s="90">
        <f ca="1">R5+R6</f>
        <v>18.46678188999995</v>
      </c>
      <c r="S7" s="8">
        <f ca="1">S5+S6</f>
        <v>117.01354038000008</v>
      </c>
      <c r="T7" s="5">
        <f t="shared" ca="1" si="5"/>
        <v>-0.84215024356892576</v>
      </c>
      <c r="U7" s="90">
        <f ca="1">U5+U6</f>
        <v>0</v>
      </c>
      <c r="V7" s="8">
        <f ca="1">V5+V6</f>
        <v>115.4375395199999</v>
      </c>
      <c r="W7" s="5">
        <f t="shared" ca="1" si="6"/>
        <v>-1</v>
      </c>
      <c r="X7" s="90">
        <f ca="1">X5+X6</f>
        <v>0</v>
      </c>
      <c r="Y7" s="8">
        <f ca="1">Y5+Y6</f>
        <v>57.796870589999983</v>
      </c>
      <c r="Z7" s="5">
        <f t="shared" ca="1" si="7"/>
        <v>-1</v>
      </c>
      <c r="AA7" s="90">
        <f ca="1">AA5+AA6</f>
        <v>0</v>
      </c>
      <c r="AB7" s="8">
        <f ca="1">AB5+AB6</f>
        <v>57.640668929999912</v>
      </c>
      <c r="AC7" s="5">
        <f t="shared" ca="1" si="1"/>
        <v>-1</v>
      </c>
      <c r="AD7" s="7" t="e">
        <f ca="1">AD5+AD6</f>
        <v>#VALUE!</v>
      </c>
      <c r="AE7" s="8" t="e">
        <f ca="1">AE5+AE6</f>
        <v>#VALUE!</v>
      </c>
      <c r="AF7" s="5" t="e">
        <f t="shared" ca="1" si="8"/>
        <v>#VALUE!</v>
      </c>
      <c r="AG7" s="7">
        <f ca="1">AG5+AG6</f>
        <v>18.46678188999995</v>
      </c>
      <c r="AH7" s="8">
        <f ca="1">AH5+AH6</f>
        <v>18.689723960000045</v>
      </c>
      <c r="AI7" s="5">
        <f t="shared" ca="1" si="9"/>
        <v>-1.1771000535045607E-2</v>
      </c>
      <c r="AJ7" s="7">
        <f ca="1">AJ5+AJ6</f>
        <v>18.46678188999995</v>
      </c>
      <c r="AK7" s="8">
        <f ca="1">AK5+AK6</f>
        <v>18.689723960000045</v>
      </c>
      <c r="AL7" s="5">
        <f t="shared" ca="1" si="10"/>
        <v>-1.1771000535045607E-2</v>
      </c>
      <c r="AM7" s="225"/>
      <c r="AN7" s="228"/>
    </row>
    <row r="8" spans="2:40" ht="16.5" customHeight="1" x14ac:dyDescent="0.25">
      <c r="B8" s="40" t="e">
        <f ca="1">OFFSET('[1]QGI - CMB'!CB19,$AE$1-1,0)/1000</f>
        <v>#VALUE!</v>
      </c>
      <c r="C8" s="35" t="e">
        <f ca="1">OFFSET('[1]QGI - CMB'!CD19,$AE$1-1,0)/1000</f>
        <v>#VALUE!</v>
      </c>
      <c r="D8" s="5" t="e">
        <f t="shared" ca="1" si="2"/>
        <v>#VALUE!</v>
      </c>
      <c r="E8" s="40" t="e">
        <f ca="1">SUM(OFFSET('[1]QGI - CMB'!$CB$19:CB19,0,0,$AE$1,1))/1000</f>
        <v>#VALUE!</v>
      </c>
      <c r="F8" s="35" t="e">
        <f ca="1">SUM(OFFSET('[1]QGI - CMB'!$CD$19:CD19,0,0,$AE$1,1))/1000</f>
        <v>#VALUE!</v>
      </c>
      <c r="G8" s="5" t="e">
        <f t="shared" ca="1" si="0"/>
        <v>#VALUE!</v>
      </c>
      <c r="H8" s="223">
        <f ca="1">SUM(OFFSET(M24,0,0,1,AE1))</f>
        <v>17.916</v>
      </c>
      <c r="I8" s="258" t="e">
        <f ca="1">E10/H8</f>
        <v>#VALUE!</v>
      </c>
      <c r="K8" s="97" t="s">
        <v>6</v>
      </c>
      <c r="L8" s="104">
        <f ca="1">SUM(OFFSET(M45,0,0,1,3))</f>
        <v>3.2424352500000002</v>
      </c>
      <c r="M8" s="35">
        <f ca="1">SUM(OFFSET(M56,0,0,1,3))</f>
        <v>5.2113300000000002</v>
      </c>
      <c r="N8" s="5">
        <f t="shared" ca="1" si="3"/>
        <v>-0.37811900191938574</v>
      </c>
      <c r="O8" s="104">
        <f ca="1">SUM(OFFSET(M45,0,3,1,3))</f>
        <v>0</v>
      </c>
      <c r="P8" s="35">
        <f ca="1">SUM(OFFSET(M56,0,3,1,3))</f>
        <v>5.1175430300000002</v>
      </c>
      <c r="Q8" s="5">
        <f t="shared" ca="1" si="4"/>
        <v>-1</v>
      </c>
      <c r="R8" s="106">
        <f ca="1">L8+O8</f>
        <v>3.2424352500000002</v>
      </c>
      <c r="S8" s="106">
        <f ca="1">M8+P8</f>
        <v>10.32887303</v>
      </c>
      <c r="T8" s="5">
        <f t="shared" ca="1" si="5"/>
        <v>-0.68635043562439491</v>
      </c>
      <c r="U8" s="106">
        <f ca="1">X8+AA8</f>
        <v>0</v>
      </c>
      <c r="V8" s="106">
        <f ca="1">Y8+AB8</f>
        <v>10.564748310000001</v>
      </c>
      <c r="W8" s="5">
        <f t="shared" ca="1" si="6"/>
        <v>-1</v>
      </c>
      <c r="X8" s="104">
        <f ca="1">SUM(OFFSET(M45,0,6,1,3))</f>
        <v>0</v>
      </c>
      <c r="Y8" s="35">
        <f ca="1">SUM(OFFSET(M56,0,6,1,3))</f>
        <v>5.8186043600000001</v>
      </c>
      <c r="Z8" s="5">
        <f t="shared" ca="1" si="7"/>
        <v>-1</v>
      </c>
      <c r="AA8" s="104">
        <f ca="1">SUM(OFFSET(M45,0,9,1,3))</f>
        <v>0</v>
      </c>
      <c r="AB8" s="35">
        <f ca="1">SUM(OFFSET(M56,0,9,1,3))</f>
        <v>4.7461439500000004</v>
      </c>
      <c r="AC8" s="5">
        <f t="shared" ca="1" si="1"/>
        <v>-1</v>
      </c>
      <c r="AD8" s="40" t="str">
        <f ca="1">OFFSET(M45,0,'GWP Changes'!$AE$1-2)</f>
        <v>NB</v>
      </c>
      <c r="AE8" s="35" t="str">
        <f ca="1">OFFSET(M56,0,'GWP Changes'!$AE$1-2)</f>
        <v>NB</v>
      </c>
      <c r="AF8" s="5" t="e">
        <f t="shared" ca="1" si="8"/>
        <v>#VALUE!</v>
      </c>
      <c r="AG8" s="40">
        <f ca="1">OFFSET(M45,0,'GWP Changes'!$AE$1-1)</f>
        <v>3.2424352500000002</v>
      </c>
      <c r="AH8" s="35">
        <f ca="1">OFFSET(M56,0,'GWP Changes'!$AE$1-1)</f>
        <v>1.4744219999999999</v>
      </c>
      <c r="AI8" s="5">
        <f t="shared" ca="1" si="9"/>
        <v>1.2040816326530615</v>
      </c>
      <c r="AJ8" s="40">
        <f ca="1">SUM(OFFSET(M45,0,0,1,'GWP Changes'!$AE$1))</f>
        <v>3.2424352500000002</v>
      </c>
      <c r="AK8" s="35">
        <f ca="1">SUM(OFFSET(M56,0,0,1,'GWP Changes'!$AE$1))</f>
        <v>1.4744219999999999</v>
      </c>
      <c r="AL8" s="5">
        <f t="shared" ca="1" si="10"/>
        <v>1.2040816326530615</v>
      </c>
      <c r="AM8" s="223">
        <f ca="1">SUM(OFFSET(M24,0,0,1,$AE$1))</f>
        <v>17.916</v>
      </c>
      <c r="AN8" s="226">
        <f ca="1">AJ10/AM8</f>
        <v>1.1217264880553695</v>
      </c>
    </row>
    <row r="9" spans="2:40" ht="16.5" customHeight="1" x14ac:dyDescent="0.25">
      <c r="B9" s="40">
        <f>'[1]QGI - CMB'!CB3/1000</f>
        <v>16.045887910000001</v>
      </c>
      <c r="C9" s="35">
        <f>'[1]QGI - CMB'!CD3/1000</f>
        <v>16.982226090000001</v>
      </c>
      <c r="D9" s="5">
        <f>B9/C9-1</f>
        <v>-5.5136362867725719E-2</v>
      </c>
      <c r="E9" s="40" t="e">
        <f ca="1">SUM(OFFSET('[1]QGI - CMB'!$CB$3:CB3,0,0,$AE$1,1))/1000</f>
        <v>#VALUE!</v>
      </c>
      <c r="F9" s="35" t="e">
        <f ca="1">SUM(OFFSET('[1]QGI - CMB'!$CD$3:CD3,0,0,$AE$1,1))/1000</f>
        <v>#VALUE!</v>
      </c>
      <c r="G9" s="5" t="e">
        <f t="shared" ca="1" si="0"/>
        <v>#VALUE!</v>
      </c>
      <c r="H9" s="224"/>
      <c r="I9" s="259"/>
      <c r="K9" s="97" t="s">
        <v>7</v>
      </c>
      <c r="L9" s="104">
        <f ca="1">SUM(OFFSET(M46,0,0,1,3))</f>
        <v>16.85441651</v>
      </c>
      <c r="M9" s="35">
        <f ca="1">SUM(OFFSET(M57,0,0,1,3))</f>
        <v>36.138909999999996</v>
      </c>
      <c r="N9" s="5">
        <f t="shared" ca="1" si="3"/>
        <v>-0.53375760929717764</v>
      </c>
      <c r="O9" s="104">
        <f ca="1">SUM(OFFSET(M46,0,3,1,3))</f>
        <v>0</v>
      </c>
      <c r="P9" s="35">
        <f ca="1">SUM(OFFSET(M57,0,3,1,3))</f>
        <v>34.140779289999998</v>
      </c>
      <c r="Q9" s="5">
        <f t="shared" ca="1" si="4"/>
        <v>-1</v>
      </c>
      <c r="R9" s="106">
        <f ca="1">L9+O9</f>
        <v>16.85441651</v>
      </c>
      <c r="S9" s="106">
        <f ca="1">M9+P9</f>
        <v>70.279689289999993</v>
      </c>
      <c r="T9" s="5">
        <f t="shared" ca="1" si="5"/>
        <v>-0.7602447353443369</v>
      </c>
      <c r="U9" s="106">
        <f ca="1">X9+AA9</f>
        <v>0</v>
      </c>
      <c r="V9" s="107">
        <f ca="1">Y9+AB9</f>
        <v>46.229479519999998</v>
      </c>
      <c r="W9" s="5">
        <f t="shared" ca="1" si="6"/>
        <v>-1</v>
      </c>
      <c r="X9" s="104">
        <f ca="1">SUM(OFFSET(M46,0,6,1,3))</f>
        <v>0</v>
      </c>
      <c r="Y9" s="35">
        <f ca="1">SUM(OFFSET(M57,0,6,1,3))</f>
        <v>30.314296919999997</v>
      </c>
      <c r="Z9" s="5">
        <f t="shared" ca="1" si="7"/>
        <v>-1</v>
      </c>
      <c r="AA9" s="104">
        <f ca="1">SUM(OFFSET(M46,0,9,1,3))</f>
        <v>0</v>
      </c>
      <c r="AB9" s="35">
        <f ca="1">SUM(OFFSET(M57,0,9,1,3))</f>
        <v>15.915182600000001</v>
      </c>
      <c r="AC9" s="5">
        <f t="shared" ca="1" si="1"/>
        <v>-1</v>
      </c>
      <c r="AD9" s="40" t="str">
        <f ca="1">OFFSET(M46,0,'GWP Changes'!$AE$1-2)</f>
        <v>RN</v>
      </c>
      <c r="AE9" s="35" t="str">
        <f ca="1">OFFSET(M57,0,'GWP Changes'!$AE$1-2)</f>
        <v>RN</v>
      </c>
      <c r="AF9" s="5" t="e">
        <f t="shared" ca="1" si="8"/>
        <v>#VALUE!</v>
      </c>
      <c r="AG9" s="40">
        <f ca="1">OFFSET(M46,0,'GWP Changes'!$AE$1-1)</f>
        <v>16.85441651</v>
      </c>
      <c r="AH9" s="35">
        <f ca="1">OFFSET(M57,0,'GWP Changes'!$AE$1-1)</f>
        <v>14.082241</v>
      </c>
      <c r="AI9" s="5">
        <f t="shared" ca="1" si="9"/>
        <v>0.19673295454545464</v>
      </c>
      <c r="AJ9" s="40">
        <f ca="1">SUM(OFFSET(M46,0,0,1,'GWP Changes'!$AE$1))</f>
        <v>16.85441651</v>
      </c>
      <c r="AK9" s="35">
        <f ca="1">SUM(OFFSET(M57,0,0,1,'GWP Changes'!$AE$1))</f>
        <v>14.082241</v>
      </c>
      <c r="AL9" s="5">
        <f t="shared" ca="1" si="10"/>
        <v>0.19673295454545464</v>
      </c>
      <c r="AM9" s="224"/>
      <c r="AN9" s="227"/>
    </row>
    <row r="10" spans="2:40" ht="16.5" customHeight="1" thickBot="1" x14ac:dyDescent="0.3">
      <c r="B10" s="7" t="e">
        <f ca="1">B9+B8</f>
        <v>#VALUE!</v>
      </c>
      <c r="C10" s="8" t="e">
        <f ca="1">C9+C8</f>
        <v>#VALUE!</v>
      </c>
      <c r="D10" s="5" t="e">
        <f t="shared" ca="1" si="2"/>
        <v>#VALUE!</v>
      </c>
      <c r="E10" s="7" t="e">
        <f ca="1">E8+E9</f>
        <v>#VALUE!</v>
      </c>
      <c r="F10" s="8" t="e">
        <f ca="1">F8+F9</f>
        <v>#VALUE!</v>
      </c>
      <c r="G10" s="5" t="e">
        <f t="shared" ca="1" si="0"/>
        <v>#VALUE!</v>
      </c>
      <c r="H10" s="224"/>
      <c r="I10" s="259"/>
      <c r="K10" s="97" t="s">
        <v>8</v>
      </c>
      <c r="L10" s="90">
        <f ca="1">L8+L9</f>
        <v>20.09685176</v>
      </c>
      <c r="M10" s="8">
        <f ca="1">M8+M9</f>
        <v>41.350239999999999</v>
      </c>
      <c r="N10" s="5">
        <f t="shared" ca="1" si="3"/>
        <v>-0.51390568319226115</v>
      </c>
      <c r="O10" s="90">
        <f ca="1">O8+O9</f>
        <v>0</v>
      </c>
      <c r="P10" s="8">
        <f ca="1">P8+P9</f>
        <v>39.258322319999998</v>
      </c>
      <c r="Q10" s="5">
        <f t="shared" ca="1" si="4"/>
        <v>-1</v>
      </c>
      <c r="R10" s="90">
        <f ca="1">R8+R9</f>
        <v>20.09685176</v>
      </c>
      <c r="S10" s="8">
        <f ca="1">S8+S9</f>
        <v>80.60856231999999</v>
      </c>
      <c r="T10" s="5">
        <f t="shared" ca="1" si="5"/>
        <v>-0.7506512839598064</v>
      </c>
      <c r="U10" s="90">
        <f ca="1">U8+U9</f>
        <v>0</v>
      </c>
      <c r="V10" s="8">
        <f ca="1">V8+V9</f>
        <v>56.794227829999997</v>
      </c>
      <c r="W10" s="5">
        <f t="shared" ca="1" si="6"/>
        <v>-1</v>
      </c>
      <c r="X10" s="90">
        <f ca="1">X8+X9</f>
        <v>0</v>
      </c>
      <c r="Y10" s="8">
        <f ca="1">Y8+Y9</f>
        <v>36.132901279999999</v>
      </c>
      <c r="Z10" s="5">
        <f t="shared" ca="1" si="7"/>
        <v>-1</v>
      </c>
      <c r="AA10" s="90">
        <f ca="1">AA8+AA9</f>
        <v>0</v>
      </c>
      <c r="AB10" s="8">
        <f ca="1">AB8+AB9</f>
        <v>20.661326550000002</v>
      </c>
      <c r="AC10" s="5">
        <f t="shared" ca="1" si="1"/>
        <v>-1</v>
      </c>
      <c r="AD10" s="90" t="e">
        <f ca="1">AD8+AD9</f>
        <v>#VALUE!</v>
      </c>
      <c r="AE10" s="8" t="e">
        <f ca="1">AE8+AE9</f>
        <v>#VALUE!</v>
      </c>
      <c r="AF10" s="5" t="e">
        <f t="shared" ca="1" si="8"/>
        <v>#VALUE!</v>
      </c>
      <c r="AG10" s="90">
        <f ca="1">AG8+AG9</f>
        <v>20.09685176</v>
      </c>
      <c r="AH10" s="8">
        <f ca="1">AH8+AH9</f>
        <v>15.556663</v>
      </c>
      <c r="AI10" s="5">
        <f t="shared" ca="1" si="9"/>
        <v>0.29177377892030854</v>
      </c>
      <c r="AJ10" s="90">
        <f ca="1">AJ8+AJ9</f>
        <v>20.09685176</v>
      </c>
      <c r="AK10" s="8">
        <f ca="1">AK8+AK9</f>
        <v>15.556663</v>
      </c>
      <c r="AL10" s="5">
        <f t="shared" ca="1" si="10"/>
        <v>0.29177377892030854</v>
      </c>
      <c r="AM10" s="225"/>
      <c r="AN10" s="228"/>
    </row>
    <row r="11" spans="2:40" ht="16.5" customHeight="1" x14ac:dyDescent="0.25">
      <c r="B11" s="9" t="e">
        <f ca="1">B5+B8</f>
        <v>#VALUE!</v>
      </c>
      <c r="C11" s="10" t="e">
        <f ca="1">C5+C8</f>
        <v>#VALUE!</v>
      </c>
      <c r="D11" s="5" t="e">
        <f t="shared" ca="1" si="2"/>
        <v>#VALUE!</v>
      </c>
      <c r="E11" s="7" t="e">
        <f ca="1">E5+E8</f>
        <v>#VALUE!</v>
      </c>
      <c r="F11" s="8" t="e">
        <f ca="1">F5+F8</f>
        <v>#VALUE!</v>
      </c>
      <c r="G11" s="5" t="e">
        <f t="shared" ca="1" si="0"/>
        <v>#VALUE!</v>
      </c>
      <c r="H11" s="252" t="s">
        <v>53</v>
      </c>
      <c r="I11" s="258" t="s">
        <v>53</v>
      </c>
      <c r="K11" s="98" t="s">
        <v>9</v>
      </c>
      <c r="L11" s="90">
        <f ca="1">L5+L8</f>
        <v>4.0358704400000001</v>
      </c>
      <c r="M11" s="8">
        <f ca="1">M5+M8</f>
        <v>7.3160940000000005</v>
      </c>
      <c r="N11" s="5">
        <f t="shared" ca="1" si="3"/>
        <v>-0.44808743169398907</v>
      </c>
      <c r="O11" s="90">
        <f ca="1">O5+O8</f>
        <v>0</v>
      </c>
      <c r="P11" s="8">
        <f ca="1">P5+P8</f>
        <v>7.3920609400000004</v>
      </c>
      <c r="Q11" s="5">
        <f t="shared" ca="1" si="4"/>
        <v>-1</v>
      </c>
      <c r="R11" s="90">
        <f ca="1">R5+R8</f>
        <v>4.0358704400000001</v>
      </c>
      <c r="S11" s="8">
        <f ca="1">S5+S8</f>
        <v>14.70815494</v>
      </c>
      <c r="T11" s="5">
        <f t="shared" ca="1" si="5"/>
        <v>-0.72535690006798104</v>
      </c>
      <c r="U11" s="90">
        <f ca="1">U5+U8</f>
        <v>0</v>
      </c>
      <c r="V11" s="8">
        <f ca="1">V5+V8</f>
        <v>16.133814040000001</v>
      </c>
      <c r="W11" s="5">
        <f t="shared" ca="1" si="6"/>
        <v>-1</v>
      </c>
      <c r="X11" s="90">
        <f ca="1">X5+X8</f>
        <v>0</v>
      </c>
      <c r="Y11" s="8">
        <f ca="1">Y5+Y8</f>
        <v>8.9007579000000003</v>
      </c>
      <c r="Z11" s="5">
        <f t="shared" ca="1" si="7"/>
        <v>-1</v>
      </c>
      <c r="AA11" s="90">
        <f ca="1">AA5+AA8</f>
        <v>0</v>
      </c>
      <c r="AB11" s="8">
        <f ca="1">AB5+AB8</f>
        <v>7.2330561400000004</v>
      </c>
      <c r="AC11" s="5">
        <f t="shared" ca="1" si="1"/>
        <v>-1</v>
      </c>
      <c r="AD11" s="90" t="e">
        <f ca="1">AD5+AD8</f>
        <v>#VALUE!</v>
      </c>
      <c r="AE11" s="8" t="e">
        <f ca="1">AE5+AE8</f>
        <v>#VALUE!</v>
      </c>
      <c r="AF11" s="5" t="e">
        <f t="shared" ca="1" si="8"/>
        <v>#VALUE!</v>
      </c>
      <c r="AG11" s="90">
        <f ca="1">AG5+AG8</f>
        <v>4.0358704400000001</v>
      </c>
      <c r="AH11" s="8">
        <f ca="1">AH5+AH8</f>
        <v>2.1343860000000001</v>
      </c>
      <c r="AI11" s="5">
        <f t="shared" ca="1" si="9"/>
        <v>0.89671361502347424</v>
      </c>
      <c r="AJ11" s="90">
        <f ca="1">AJ5+AJ8</f>
        <v>4.0358704400000001</v>
      </c>
      <c r="AK11" s="8">
        <f ca="1">AK5+AK8</f>
        <v>2.1343860000000001</v>
      </c>
      <c r="AL11" s="5">
        <f t="shared" ca="1" si="10"/>
        <v>0.89671361502347424</v>
      </c>
      <c r="AM11" s="223">
        <f ca="1">SUM(OFFSET(M27,0,0,1,$AE$1))</f>
        <v>46.899983094</v>
      </c>
      <c r="AN11" s="226">
        <f ca="1">AJ13/AM11</f>
        <v>0.82225261302777441</v>
      </c>
    </row>
    <row r="12" spans="2:40" ht="16.5" customHeight="1" x14ac:dyDescent="0.25">
      <c r="B12" s="7" t="e">
        <f ca="1">B6+B9</f>
        <v>#VALUE!</v>
      </c>
      <c r="C12" s="8" t="e">
        <f ca="1">C6+C9</f>
        <v>#VALUE!</v>
      </c>
      <c r="D12" s="5" t="e">
        <f t="shared" ca="1" si="2"/>
        <v>#VALUE!</v>
      </c>
      <c r="E12" s="7" t="e">
        <f ca="1">E6+E9</f>
        <v>#VALUE!</v>
      </c>
      <c r="F12" s="8" t="e">
        <f ca="1">F6+F9</f>
        <v>#VALUE!</v>
      </c>
      <c r="G12" s="5" t="e">
        <f t="shared" ca="1" si="0"/>
        <v>#VALUE!</v>
      </c>
      <c r="H12" s="253"/>
      <c r="I12" s="259"/>
      <c r="K12" s="98" t="s">
        <v>10</v>
      </c>
      <c r="L12" s="90">
        <f ca="1">L6+L9</f>
        <v>34.527763209999947</v>
      </c>
      <c r="M12" s="8">
        <f ca="1">M6+M9</f>
        <v>88.952630970000087</v>
      </c>
      <c r="N12" s="5">
        <f t="shared" ca="1" si="3"/>
        <v>-0.6118043844856661</v>
      </c>
      <c r="O12" s="90">
        <f ca="1">O6+O9</f>
        <v>0</v>
      </c>
      <c r="P12" s="8">
        <f ca="1">P6+P9</f>
        <v>93.961316789999984</v>
      </c>
      <c r="Q12" s="5">
        <f t="shared" ca="1" si="4"/>
        <v>-1</v>
      </c>
      <c r="R12" s="90">
        <f ca="1">R6+R9</f>
        <v>34.527763209999947</v>
      </c>
      <c r="S12" s="8">
        <f ca="1">S6+S9</f>
        <v>182.91394776000007</v>
      </c>
      <c r="T12" s="5">
        <f t="shared" ca="1" si="5"/>
        <v>-0.81121863211415446</v>
      </c>
      <c r="U12" s="90">
        <f ca="1">U6+U9</f>
        <v>0</v>
      </c>
      <c r="V12" s="8">
        <f ca="1">V6+V9</f>
        <v>156.09795330999989</v>
      </c>
      <c r="W12" s="5">
        <f t="shared" ca="1" si="6"/>
        <v>-1</v>
      </c>
      <c r="X12" s="90">
        <f ca="1">X6+X9</f>
        <v>0</v>
      </c>
      <c r="Y12" s="8">
        <f ca="1">Y6+Y9</f>
        <v>85.02901396999998</v>
      </c>
      <c r="Z12" s="5">
        <f t="shared" ca="1" si="7"/>
        <v>-1</v>
      </c>
      <c r="AA12" s="90">
        <f ca="1">AA6+AA9</f>
        <v>0</v>
      </c>
      <c r="AB12" s="8">
        <f ca="1">AB6+AB9</f>
        <v>71.068939339999915</v>
      </c>
      <c r="AC12" s="5">
        <f t="shared" ca="1" si="1"/>
        <v>-1</v>
      </c>
      <c r="AD12" s="90" t="e">
        <f ca="1">AD6+AD9</f>
        <v>#VALUE!</v>
      </c>
      <c r="AE12" s="8" t="e">
        <f ca="1">AE6+AE9</f>
        <v>#VALUE!</v>
      </c>
      <c r="AF12" s="5" t="e">
        <f t="shared" ca="1" si="8"/>
        <v>#VALUE!</v>
      </c>
      <c r="AG12" s="90">
        <f ca="1">AG6+AG9</f>
        <v>34.527763209999947</v>
      </c>
      <c r="AH12" s="8">
        <f ca="1">AH6+AH9</f>
        <v>32.112000960000046</v>
      </c>
      <c r="AI12" s="5">
        <f t="shared" ca="1" si="9"/>
        <v>7.5365929616941815E-2</v>
      </c>
      <c r="AJ12" s="90">
        <f ca="1">AJ6+AJ9</f>
        <v>34.527763209999947</v>
      </c>
      <c r="AK12" s="8">
        <f ca="1">AK6+AK9</f>
        <v>32.112000960000046</v>
      </c>
      <c r="AL12" s="5">
        <f t="shared" ca="1" si="10"/>
        <v>7.5365929616941815E-2</v>
      </c>
      <c r="AM12" s="224"/>
      <c r="AN12" s="227"/>
    </row>
    <row r="13" spans="2:40" ht="16.5" customHeight="1" thickBot="1" x14ac:dyDescent="0.3">
      <c r="B13" s="11" t="e">
        <f ca="1">B11+B12</f>
        <v>#VALUE!</v>
      </c>
      <c r="C13" s="12" t="e">
        <f ca="1">C11+C12</f>
        <v>#VALUE!</v>
      </c>
      <c r="D13" s="6" t="e">
        <f t="shared" ca="1" si="2"/>
        <v>#VALUE!</v>
      </c>
      <c r="E13" s="13" t="e">
        <f ca="1">E11+E12</f>
        <v>#VALUE!</v>
      </c>
      <c r="F13" s="14" t="e">
        <f ca="1">F11+F12</f>
        <v>#VALUE!</v>
      </c>
      <c r="G13" s="6" t="e">
        <f t="shared" ca="1" si="0"/>
        <v>#VALUE!</v>
      </c>
      <c r="H13" s="254"/>
      <c r="I13" s="260"/>
      <c r="K13" s="99" t="s">
        <v>11</v>
      </c>
      <c r="L13" s="91">
        <f ca="1">L11+L12</f>
        <v>38.563633649999943</v>
      </c>
      <c r="M13" s="14">
        <f ca="1">M11+M12</f>
        <v>96.268724970000093</v>
      </c>
      <c r="N13" s="6">
        <f t="shared" ca="1" si="3"/>
        <v>-0.59945985249818212</v>
      </c>
      <c r="O13" s="91">
        <f ca="1">O11+O12</f>
        <v>0</v>
      </c>
      <c r="P13" s="14">
        <f ca="1">P11+P12</f>
        <v>101.35337772999998</v>
      </c>
      <c r="Q13" s="6">
        <f t="shared" ca="1" si="4"/>
        <v>-1</v>
      </c>
      <c r="R13" s="91">
        <f ca="1">R11+R12</f>
        <v>38.563633649999943</v>
      </c>
      <c r="S13" s="14">
        <f ca="1">S11+S12</f>
        <v>197.62210270000008</v>
      </c>
      <c r="T13" s="6">
        <f t="shared" ca="1" si="5"/>
        <v>-0.80487804878048774</v>
      </c>
      <c r="U13" s="91">
        <f ca="1">U11+U12</f>
        <v>0</v>
      </c>
      <c r="V13" s="14">
        <f ca="1">V11+V12</f>
        <v>172.2317673499999</v>
      </c>
      <c r="W13" s="6">
        <f t="shared" ca="1" si="6"/>
        <v>-1</v>
      </c>
      <c r="X13" s="91">
        <f ca="1">X11+X12</f>
        <v>0</v>
      </c>
      <c r="Y13" s="14">
        <f ca="1">Y11+Y12</f>
        <v>93.929771869999982</v>
      </c>
      <c r="Z13" s="6">
        <f t="shared" ca="1" si="7"/>
        <v>-1</v>
      </c>
      <c r="AA13" s="91">
        <f ca="1">AA11+AA12</f>
        <v>0</v>
      </c>
      <c r="AB13" s="14">
        <f ca="1">AB11+AB12</f>
        <v>78.301995479999917</v>
      </c>
      <c r="AC13" s="6">
        <f t="shared" ca="1" si="1"/>
        <v>-1</v>
      </c>
      <c r="AD13" s="91" t="e">
        <f ca="1">AD11+AD12</f>
        <v>#VALUE!</v>
      </c>
      <c r="AE13" s="14" t="e">
        <f ca="1">AE11+AE12</f>
        <v>#VALUE!</v>
      </c>
      <c r="AF13" s="6" t="e">
        <f t="shared" ca="1" si="8"/>
        <v>#VALUE!</v>
      </c>
      <c r="AG13" s="91">
        <f ca="1">AG11+AG12</f>
        <v>38.563633649999943</v>
      </c>
      <c r="AH13" s="14">
        <f ca="1">AH11+AH12</f>
        <v>34.246386960000045</v>
      </c>
      <c r="AI13" s="6">
        <f t="shared" ca="1" si="9"/>
        <v>0.12583941605839422</v>
      </c>
      <c r="AJ13" s="91">
        <f ca="1">AJ11+AJ12</f>
        <v>38.563633649999943</v>
      </c>
      <c r="AK13" s="14">
        <f ca="1">AK11+AK12</f>
        <v>34.246386960000045</v>
      </c>
      <c r="AL13" s="6">
        <f t="shared" ca="1" si="10"/>
        <v>0.12583941605839422</v>
      </c>
      <c r="AM13" s="225"/>
      <c r="AN13" s="228"/>
    </row>
    <row r="14" spans="2:40" x14ac:dyDescent="0.25">
      <c r="K14" s="120" t="s">
        <v>88</v>
      </c>
    </row>
    <row r="16" spans="2:40" ht="15.75" x14ac:dyDescent="0.25">
      <c r="K16" s="124" t="s">
        <v>80</v>
      </c>
      <c r="Y16" s="100"/>
    </row>
    <row r="17" spans="11:35" ht="15.75" x14ac:dyDescent="0.25">
      <c r="K17" s="124"/>
      <c r="Y17" s="100"/>
    </row>
    <row r="18" spans="11:35" x14ac:dyDescent="0.25">
      <c r="K18" s="131">
        <v>2022</v>
      </c>
      <c r="L18" s="134" t="s">
        <v>27</v>
      </c>
      <c r="M18" s="132" t="s">
        <v>28</v>
      </c>
      <c r="N18" s="132" t="s">
        <v>29</v>
      </c>
      <c r="O18" s="132" t="s">
        <v>30</v>
      </c>
      <c r="P18" s="132" t="s">
        <v>31</v>
      </c>
      <c r="Q18" s="132" t="s">
        <v>32</v>
      </c>
      <c r="R18" s="132" t="s">
        <v>33</v>
      </c>
      <c r="S18" s="132" t="s">
        <v>34</v>
      </c>
      <c r="T18" s="132" t="s">
        <v>35</v>
      </c>
      <c r="U18" s="132" t="s">
        <v>36</v>
      </c>
      <c r="V18" s="132" t="s">
        <v>37</v>
      </c>
      <c r="W18" s="132" t="s">
        <v>38</v>
      </c>
      <c r="X18" s="133" t="s">
        <v>39</v>
      </c>
      <c r="Y18" s="105" t="str">
        <f ca="1">TEXT(DATE(YEAR(TODAY()),$AE$1,1),"MMM")&amp; " YTD"</f>
        <v>Jan YTD</v>
      </c>
      <c r="AB18" t="s">
        <v>66</v>
      </c>
      <c r="AD18" s="42"/>
    </row>
    <row r="19" spans="11:35" ht="15.75" customHeight="1" x14ac:dyDescent="0.25">
      <c r="K19" s="243" t="s">
        <v>40</v>
      </c>
      <c r="L19" s="137" t="s">
        <v>74</v>
      </c>
      <c r="M19" s="179">
        <v>3.156283094</v>
      </c>
      <c r="N19" s="179">
        <v>3.0114553105000001</v>
      </c>
      <c r="O19" s="179">
        <v>3.1711776390000002</v>
      </c>
      <c r="P19" s="179">
        <v>2.5924513969999996</v>
      </c>
      <c r="Q19" s="179">
        <v>2.8845433544999999</v>
      </c>
      <c r="R19" s="179">
        <v>2.8083931714999997</v>
      </c>
      <c r="S19" s="179">
        <v>3.6855690000000001</v>
      </c>
      <c r="T19" s="179">
        <v>3.6410714999999998</v>
      </c>
      <c r="U19" s="179">
        <v>3.5582720000000001</v>
      </c>
      <c r="V19" s="179">
        <v>3.6096570000000003</v>
      </c>
      <c r="W19" s="179">
        <v>3.7512950000000003</v>
      </c>
      <c r="X19" s="179">
        <v>3.8600805</v>
      </c>
      <c r="Y19" s="102">
        <f ca="1">SUM(OFFSET(M19,0,0,1,'GWP Changes'!$AE$1))</f>
        <v>3.156283094</v>
      </c>
    </row>
    <row r="20" spans="11:35" x14ac:dyDescent="0.25">
      <c r="K20" s="244"/>
      <c r="L20" s="138" t="s">
        <v>75</v>
      </c>
      <c r="M20" s="179">
        <v>25.8277</v>
      </c>
      <c r="N20" s="179">
        <v>18.831109999999999</v>
      </c>
      <c r="O20" s="179">
        <v>20.672090000000004</v>
      </c>
      <c r="P20" s="179">
        <v>20.448720000000002</v>
      </c>
      <c r="Q20" s="179">
        <v>20.295110000000001</v>
      </c>
      <c r="R20" s="179">
        <v>21.424890000000001</v>
      </c>
      <c r="S20" s="179">
        <v>18.265209999999996</v>
      </c>
      <c r="T20" s="179">
        <v>19.798580000000005</v>
      </c>
      <c r="U20" s="179">
        <v>15.971550000000001</v>
      </c>
      <c r="V20" s="179">
        <v>17.745980000000003</v>
      </c>
      <c r="W20" s="179">
        <v>15.43168</v>
      </c>
      <c r="X20" s="179">
        <v>16.638720000000003</v>
      </c>
      <c r="Y20" s="102">
        <f ca="1">SUM(OFFSET(M20,0,0,1,'GWP Changes'!$AE$1))</f>
        <v>25.8277</v>
      </c>
      <c r="AB20" t="s">
        <v>12</v>
      </c>
      <c r="AC20" t="s">
        <v>26</v>
      </c>
      <c r="AD20" t="s">
        <v>65</v>
      </c>
    </row>
    <row r="21" spans="11:35" ht="15.75" thickBot="1" x14ac:dyDescent="0.3">
      <c r="K21" s="245"/>
      <c r="L21" s="139" t="s">
        <v>73</v>
      </c>
      <c r="M21" s="67">
        <f>SUM(M19,M20)</f>
        <v>28.983983093999999</v>
      </c>
      <c r="N21" s="67">
        <f t="shared" ref="N21:X21" si="11">SUM(N19,N20)</f>
        <v>21.842565310499999</v>
      </c>
      <c r="O21" s="67">
        <f t="shared" si="11"/>
        <v>23.843267639000004</v>
      </c>
      <c r="P21" s="67">
        <f t="shared" si="11"/>
        <v>23.041171396999999</v>
      </c>
      <c r="Q21" s="67">
        <f t="shared" si="11"/>
        <v>23.179653354500001</v>
      </c>
      <c r="R21" s="67">
        <f t="shared" si="11"/>
        <v>24.233283171500002</v>
      </c>
      <c r="S21" s="67">
        <f t="shared" si="11"/>
        <v>21.950778999999997</v>
      </c>
      <c r="T21" s="67">
        <f t="shared" si="11"/>
        <v>23.439651500000004</v>
      </c>
      <c r="U21" s="67">
        <f t="shared" si="11"/>
        <v>19.529821999999999</v>
      </c>
      <c r="V21" s="67">
        <f t="shared" si="11"/>
        <v>21.355637000000002</v>
      </c>
      <c r="W21" s="67">
        <f t="shared" si="11"/>
        <v>19.182974999999999</v>
      </c>
      <c r="X21" s="122">
        <f t="shared" si="11"/>
        <v>20.498800500000002</v>
      </c>
      <c r="Y21" s="103">
        <f ca="1">SUM(OFFSET(M21,0,0,1,'GWP Changes'!$AE$1))</f>
        <v>28.983983093999999</v>
      </c>
      <c r="AB21" t="s">
        <v>13</v>
      </c>
      <c r="AC21">
        <v>23.1</v>
      </c>
      <c r="AD21">
        <v>10.555999999999999</v>
      </c>
    </row>
    <row r="22" spans="11:35" ht="15.75" customHeight="1" thickTop="1" x14ac:dyDescent="0.25">
      <c r="K22" s="243" t="s">
        <v>41</v>
      </c>
      <c r="L22" s="137" t="s">
        <v>74</v>
      </c>
      <c r="M22" s="149">
        <v>2.4369999999999998</v>
      </c>
      <c r="N22" s="149">
        <v>1.95</v>
      </c>
      <c r="O22" s="149">
        <v>1.95</v>
      </c>
      <c r="P22" s="149">
        <v>2.194</v>
      </c>
      <c r="Q22" s="149">
        <v>2.194</v>
      </c>
      <c r="R22" s="149">
        <v>2.194</v>
      </c>
      <c r="S22" s="149">
        <v>2.4369999999999998</v>
      </c>
      <c r="T22" s="149">
        <v>2.4369999999999998</v>
      </c>
      <c r="U22" s="149">
        <v>2.4369999999999998</v>
      </c>
      <c r="V22" s="149">
        <v>2.194</v>
      </c>
      <c r="W22" s="149">
        <v>1.2190000000000001</v>
      </c>
      <c r="X22" s="149">
        <v>0.73099999999999998</v>
      </c>
      <c r="Y22" s="102">
        <f ca="1">SUM(OFFSET(M22,0,0,1,'GWP Changes'!$AE$1))</f>
        <v>2.4369999999999998</v>
      </c>
      <c r="AB22" t="s">
        <v>14</v>
      </c>
      <c r="AC22">
        <v>8.9</v>
      </c>
      <c r="AD22">
        <v>0.45700000000000002</v>
      </c>
      <c r="AF22" s="119"/>
      <c r="AH22" s="119"/>
      <c r="AI22" s="119"/>
    </row>
    <row r="23" spans="11:35" x14ac:dyDescent="0.25">
      <c r="K23" s="244"/>
      <c r="L23" s="138" t="s">
        <v>75</v>
      </c>
      <c r="M23" s="68">
        <v>15.478999999999999</v>
      </c>
      <c r="N23" s="68">
        <v>10.715999999999999</v>
      </c>
      <c r="O23" s="68">
        <v>8.3350000000000009</v>
      </c>
      <c r="P23" s="68">
        <v>13.097</v>
      </c>
      <c r="Q23" s="68">
        <v>10.715999999999999</v>
      </c>
      <c r="R23" s="68">
        <v>10.715999999999999</v>
      </c>
      <c r="S23" s="68">
        <v>9.5250000000000004</v>
      </c>
      <c r="T23" s="68">
        <v>11.907</v>
      </c>
      <c r="U23" s="68">
        <v>9.5250000000000004</v>
      </c>
      <c r="V23" s="68">
        <v>8.3350000000000009</v>
      </c>
      <c r="W23" s="68">
        <v>5.9530000000000003</v>
      </c>
      <c r="X23" s="68">
        <v>4.7629999999999999</v>
      </c>
      <c r="Y23" s="102">
        <f ca="1">SUM(OFFSET(M23,0,0,1,'GWP Changes'!$AE$1))</f>
        <v>15.478999999999999</v>
      </c>
      <c r="AB23" t="s">
        <v>15</v>
      </c>
      <c r="AC23">
        <v>12.9</v>
      </c>
      <c r="AD23">
        <v>0.38600000000000001</v>
      </c>
    </row>
    <row r="24" spans="11:35" ht="15.75" thickBot="1" x14ac:dyDescent="0.3">
      <c r="K24" s="245"/>
      <c r="L24" s="139" t="s">
        <v>73</v>
      </c>
      <c r="M24" s="67">
        <f>SUM(M22,M23)</f>
        <v>17.916</v>
      </c>
      <c r="N24" s="67">
        <f t="shared" ref="N24:X24" si="12">SUM(N22,N23)</f>
        <v>12.665999999999999</v>
      </c>
      <c r="O24" s="67">
        <f t="shared" si="12"/>
        <v>10.285</v>
      </c>
      <c r="P24" s="67">
        <f t="shared" si="12"/>
        <v>15.291</v>
      </c>
      <c r="Q24" s="67">
        <f t="shared" si="12"/>
        <v>12.91</v>
      </c>
      <c r="R24" s="67">
        <f t="shared" si="12"/>
        <v>12.91</v>
      </c>
      <c r="S24" s="67">
        <f t="shared" si="12"/>
        <v>11.962</v>
      </c>
      <c r="T24" s="67">
        <f t="shared" si="12"/>
        <v>14.343999999999999</v>
      </c>
      <c r="U24" s="67">
        <f t="shared" si="12"/>
        <v>11.962</v>
      </c>
      <c r="V24" s="67">
        <f t="shared" si="12"/>
        <v>10.529</v>
      </c>
      <c r="W24" s="67">
        <f t="shared" si="12"/>
        <v>7.1720000000000006</v>
      </c>
      <c r="X24" s="122">
        <f t="shared" si="12"/>
        <v>5.4939999999999998</v>
      </c>
      <c r="Y24" s="123">
        <f ca="1">SUM(OFFSET(M24,0,0,1,'GWP Changes'!$AE$1))</f>
        <v>17.916</v>
      </c>
      <c r="Z24" s="119"/>
      <c r="AB24" t="s">
        <v>16</v>
      </c>
      <c r="AC24">
        <v>13.3</v>
      </c>
    </row>
    <row r="25" spans="11:35" ht="15.75" thickTop="1" x14ac:dyDescent="0.25">
      <c r="K25" s="244" t="s">
        <v>73</v>
      </c>
      <c r="L25" s="140" t="s">
        <v>74</v>
      </c>
      <c r="M25" s="66">
        <f>M19+M22</f>
        <v>5.5932830940000002</v>
      </c>
      <c r="N25" s="66">
        <f t="shared" ref="N25:X25" si="13">N19+N22</f>
        <v>4.9614553104999999</v>
      </c>
      <c r="O25" s="66">
        <f t="shared" si="13"/>
        <v>5.1211776389999999</v>
      </c>
      <c r="P25" s="66">
        <f t="shared" si="13"/>
        <v>4.7864513969999996</v>
      </c>
      <c r="Q25" s="66">
        <f t="shared" si="13"/>
        <v>5.0785433544999998</v>
      </c>
      <c r="R25" s="66">
        <f t="shared" si="13"/>
        <v>5.0023931714999996</v>
      </c>
      <c r="S25" s="66">
        <f t="shared" si="13"/>
        <v>6.1225690000000004</v>
      </c>
      <c r="T25" s="66">
        <f t="shared" si="13"/>
        <v>6.0780715000000001</v>
      </c>
      <c r="U25" s="66">
        <f t="shared" si="13"/>
        <v>5.9952719999999999</v>
      </c>
      <c r="V25" s="66">
        <f t="shared" si="13"/>
        <v>5.8036570000000003</v>
      </c>
      <c r="W25" s="66">
        <f t="shared" si="13"/>
        <v>4.9702950000000001</v>
      </c>
      <c r="X25" s="66">
        <f t="shared" si="13"/>
        <v>4.5910805000000003</v>
      </c>
      <c r="Y25" s="102">
        <f ca="1">SUM(OFFSET(M25,0,0,1,'GWP Changes'!$AE$1))</f>
        <v>5.5932830940000002</v>
      </c>
      <c r="Z25" s="66"/>
      <c r="AB25" t="s">
        <v>17</v>
      </c>
      <c r="AC25">
        <v>10.6</v>
      </c>
    </row>
    <row r="26" spans="11:35" x14ac:dyDescent="0.25">
      <c r="K26" s="244"/>
      <c r="L26" s="138" t="s">
        <v>75</v>
      </c>
      <c r="M26" s="66">
        <f t="shared" ref="M26:X26" si="14">M20+M23</f>
        <v>41.306699999999999</v>
      </c>
      <c r="N26" s="66">
        <f t="shared" si="14"/>
        <v>29.547109999999996</v>
      </c>
      <c r="O26" s="66">
        <f t="shared" si="14"/>
        <v>29.007090000000005</v>
      </c>
      <c r="P26" s="66">
        <f t="shared" si="14"/>
        <v>33.545720000000003</v>
      </c>
      <c r="Q26" s="66">
        <f t="shared" si="14"/>
        <v>31.011110000000002</v>
      </c>
      <c r="R26" s="66">
        <f t="shared" si="14"/>
        <v>32.140889999999999</v>
      </c>
      <c r="S26" s="66">
        <f t="shared" si="14"/>
        <v>27.790209999999995</v>
      </c>
      <c r="T26" s="66">
        <f t="shared" si="14"/>
        <v>31.705580000000005</v>
      </c>
      <c r="U26" s="66">
        <f t="shared" si="14"/>
        <v>25.496549999999999</v>
      </c>
      <c r="V26" s="66">
        <f t="shared" si="14"/>
        <v>26.080980000000004</v>
      </c>
      <c r="W26" s="66">
        <f t="shared" si="14"/>
        <v>21.384679999999999</v>
      </c>
      <c r="X26" s="66">
        <f t="shared" si="14"/>
        <v>21.401720000000005</v>
      </c>
      <c r="Y26" s="102">
        <f ca="1">SUM(OFFSET(M26,0,0,1,'GWP Changes'!$AE$1))</f>
        <v>41.306699999999999</v>
      </c>
      <c r="AB26" t="s">
        <v>18</v>
      </c>
      <c r="AC26">
        <v>10.6</v>
      </c>
    </row>
    <row r="27" spans="11:35" ht="15.75" thickBot="1" x14ac:dyDescent="0.3">
      <c r="K27" s="245"/>
      <c r="L27" s="139" t="s">
        <v>73</v>
      </c>
      <c r="M27" s="67">
        <f t="shared" ref="M27:X27" si="15">M21+M24</f>
        <v>46.899983094</v>
      </c>
      <c r="N27" s="67">
        <f t="shared" si="15"/>
        <v>34.508565310499996</v>
      </c>
      <c r="O27" s="67">
        <f t="shared" si="15"/>
        <v>34.128267639000001</v>
      </c>
      <c r="P27" s="67">
        <f t="shared" si="15"/>
        <v>38.332171396999996</v>
      </c>
      <c r="Q27" s="67">
        <f t="shared" si="15"/>
        <v>36.089653354500001</v>
      </c>
      <c r="R27" s="67">
        <f t="shared" si="15"/>
        <v>37.143283171500002</v>
      </c>
      <c r="S27" s="67">
        <f t="shared" si="15"/>
        <v>33.912779</v>
      </c>
      <c r="T27" s="67">
        <f t="shared" si="15"/>
        <v>37.783651500000005</v>
      </c>
      <c r="U27" s="67">
        <f t="shared" si="15"/>
        <v>31.491821999999999</v>
      </c>
      <c r="V27" s="67">
        <f t="shared" si="15"/>
        <v>31.884637000000001</v>
      </c>
      <c r="W27" s="67">
        <f t="shared" si="15"/>
        <v>26.354975</v>
      </c>
      <c r="X27" s="67">
        <f t="shared" si="15"/>
        <v>25.992800500000001</v>
      </c>
      <c r="Y27" s="103">
        <f ca="1">SUM(OFFSET(M27,0,0,1,'GWP Changes'!$AE$1))</f>
        <v>46.899983094</v>
      </c>
      <c r="AB27" t="s">
        <v>19</v>
      </c>
      <c r="AC27">
        <v>11.6</v>
      </c>
    </row>
    <row r="28" spans="11:35" ht="15.75" thickTop="1" x14ac:dyDescent="0.25">
      <c r="Y28" s="100"/>
      <c r="AB28" t="s">
        <v>20</v>
      </c>
      <c r="AC28">
        <v>9.5</v>
      </c>
    </row>
    <row r="29" spans="11:35" ht="15.75" customHeight="1" x14ac:dyDescent="0.25">
      <c r="K29" s="124" t="s">
        <v>81</v>
      </c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AB29" t="s">
        <v>21</v>
      </c>
      <c r="AC29">
        <v>5.5</v>
      </c>
    </row>
    <row r="30" spans="11:35" ht="15.75" customHeight="1" x14ac:dyDescent="0.25">
      <c r="K30" s="124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AB30" t="s">
        <v>22</v>
      </c>
      <c r="AC30">
        <v>6.6</v>
      </c>
    </row>
    <row r="31" spans="11:35" ht="15.75" customHeight="1" x14ac:dyDescent="0.25">
      <c r="K31" s="131">
        <v>2022</v>
      </c>
      <c r="L31" s="134" t="s">
        <v>27</v>
      </c>
      <c r="M31" s="141" t="s">
        <v>28</v>
      </c>
      <c r="N31" s="132" t="s">
        <v>29</v>
      </c>
      <c r="O31" s="132" t="s">
        <v>30</v>
      </c>
      <c r="P31" s="132" t="s">
        <v>31</v>
      </c>
      <c r="Q31" s="132" t="s">
        <v>32</v>
      </c>
      <c r="R31" s="132" t="s">
        <v>33</v>
      </c>
      <c r="S31" s="132" t="s">
        <v>34</v>
      </c>
      <c r="T31" s="132" t="s">
        <v>35</v>
      </c>
      <c r="U31" s="132" t="s">
        <v>36</v>
      </c>
      <c r="V31" s="132" t="s">
        <v>37</v>
      </c>
      <c r="W31" s="132" t="s">
        <v>38</v>
      </c>
      <c r="X31" s="132" t="s">
        <v>39</v>
      </c>
      <c r="Y31" s="105" t="str">
        <f ca="1">TEXT(DATE(YEAR(TODAY()),$AE$1,1),"MMM")&amp; " YTD"</f>
        <v>Jan YTD</v>
      </c>
      <c r="AB31" t="s">
        <v>23</v>
      </c>
      <c r="AC31">
        <v>4.5</v>
      </c>
    </row>
    <row r="32" spans="11:35" ht="15.75" customHeight="1" x14ac:dyDescent="0.25">
      <c r="K32" s="266">
        <v>2022</v>
      </c>
      <c r="L32" s="140" t="s">
        <v>71</v>
      </c>
      <c r="M32" s="61">
        <v>0.69174426000005007</v>
      </c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102">
        <f ca="1">SUM(OFFSET(M32,0,0,1,'GWP Changes'!$AE$1))</f>
        <v>0.69174426000005007</v>
      </c>
      <c r="Z32" s="173"/>
      <c r="AA32" s="166"/>
      <c r="AB32" t="s">
        <v>24</v>
      </c>
      <c r="AC32">
        <v>2.6</v>
      </c>
    </row>
    <row r="33" spans="1:29" ht="15.75" customHeight="1" x14ac:dyDescent="0.25">
      <c r="K33" s="266"/>
      <c r="L33" s="138" t="s">
        <v>72</v>
      </c>
      <c r="M33" s="61">
        <v>7.8970090000000312E-2</v>
      </c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102">
        <f ca="1">SUM(OFFSET(M33,0,0,1,'GWP Changes'!$AE$1))</f>
        <v>7.8970090000000312E-2</v>
      </c>
      <c r="Z33" s="173"/>
      <c r="AA33" s="166"/>
      <c r="AB33" t="s">
        <v>25</v>
      </c>
      <c r="AC33">
        <v>119.5</v>
      </c>
    </row>
    <row r="34" spans="1:29" ht="15.75" customHeight="1" thickBot="1" x14ac:dyDescent="0.3">
      <c r="K34" s="267"/>
      <c r="L34" s="139" t="s">
        <v>73</v>
      </c>
      <c r="M34" s="67">
        <f t="shared" ref="M34:X34" si="16">SUM(M32:M33)</f>
        <v>0.7707143500000504</v>
      </c>
      <c r="N34" s="67">
        <f t="shared" si="16"/>
        <v>0</v>
      </c>
      <c r="O34" s="67">
        <f t="shared" si="16"/>
        <v>0</v>
      </c>
      <c r="P34" s="67">
        <f t="shared" si="16"/>
        <v>0</v>
      </c>
      <c r="Q34" s="67">
        <f t="shared" si="16"/>
        <v>0</v>
      </c>
      <c r="R34" s="67">
        <f t="shared" si="16"/>
        <v>0</v>
      </c>
      <c r="S34" s="67">
        <f t="shared" si="16"/>
        <v>0</v>
      </c>
      <c r="T34" s="67">
        <f t="shared" si="16"/>
        <v>0</v>
      </c>
      <c r="U34" s="67">
        <f t="shared" si="16"/>
        <v>0</v>
      </c>
      <c r="V34" s="67">
        <f t="shared" si="16"/>
        <v>0</v>
      </c>
      <c r="W34" s="67">
        <f t="shared" si="16"/>
        <v>0</v>
      </c>
      <c r="X34" s="67">
        <f t="shared" si="16"/>
        <v>0</v>
      </c>
      <c r="Y34" s="103">
        <f ca="1">SUM(OFFSET(M34,0,0,1,'GWP Changes'!$AE$1))</f>
        <v>0.7707143500000504</v>
      </c>
    </row>
    <row r="35" spans="1:29" ht="15.75" customHeight="1" thickTop="1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266">
        <v>2021</v>
      </c>
      <c r="L35" s="140" t="s">
        <v>71</v>
      </c>
      <c r="M35" s="60">
        <v>0.83236042999995496</v>
      </c>
      <c r="N35" s="60">
        <v>0.85173733999995882</v>
      </c>
      <c r="O35" s="60">
        <v>0.94564099999999995</v>
      </c>
      <c r="P35" s="60">
        <v>1.113901</v>
      </c>
      <c r="Q35" s="60">
        <v>0.95871604000002097</v>
      </c>
      <c r="R35" s="60">
        <v>0.84721500000000005</v>
      </c>
      <c r="S35" s="60">
        <v>1.0476968600000101</v>
      </c>
      <c r="T35" s="60">
        <v>0.99146999999999996</v>
      </c>
      <c r="U35" s="60">
        <v>0.73368146999999995</v>
      </c>
      <c r="V35" s="60">
        <v>0.9549572400000319</v>
      </c>
      <c r="W35" s="60">
        <v>0.71389305000005665</v>
      </c>
      <c r="X35" s="60">
        <v>1.3877637</v>
      </c>
      <c r="Y35" s="102">
        <f ca="1">SUM(OFFSET(M35,0,0,1,'GWP Changes'!$AE$1))</f>
        <v>0.83236042999995496</v>
      </c>
    </row>
    <row r="36" spans="1:29" ht="15.75" customHeight="1" x14ac:dyDescent="0.25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266"/>
      <c r="L36" s="138" t="s">
        <v>72</v>
      </c>
      <c r="M36" s="60">
        <v>8.6641609999998898E-2</v>
      </c>
      <c r="N36" s="60">
        <v>7.8902649999998506E-2</v>
      </c>
      <c r="O36" s="60">
        <v>0.110239</v>
      </c>
      <c r="P36" s="60">
        <v>0.103965</v>
      </c>
      <c r="Q36" s="60">
        <v>9.6979710000001398E-2</v>
      </c>
      <c r="R36" s="60">
        <v>9.4469490000000003E-2</v>
      </c>
      <c r="S36" s="60">
        <v>7.8256970000001105E-2</v>
      </c>
      <c r="T36" s="60">
        <v>0.11088023</v>
      </c>
      <c r="U36" s="60">
        <v>7.5132530000000003E-2</v>
      </c>
      <c r="V36" s="60">
        <v>4.8742270000000948E-2</v>
      </c>
      <c r="W36" s="60">
        <v>9.2660549999997954E-2</v>
      </c>
      <c r="X36" s="60">
        <v>8.3744320000000011E-2</v>
      </c>
      <c r="Y36" s="102">
        <f ca="1">SUM(OFFSET(M36,0,0,1,'GWP Changes'!$AE$1))</f>
        <v>8.6641609999998898E-2</v>
      </c>
    </row>
    <row r="37" spans="1:29" ht="15.75" customHeight="1" thickBot="1" x14ac:dyDescent="0.3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267"/>
      <c r="L37" s="139" t="s">
        <v>73</v>
      </c>
      <c r="M37" s="67">
        <f t="shared" ref="M37:X37" si="17">SUM(M35:M36)</f>
        <v>0.91900203999995389</v>
      </c>
      <c r="N37" s="67">
        <f t="shared" si="17"/>
        <v>0.93063998999995734</v>
      </c>
      <c r="O37" s="67">
        <f t="shared" si="17"/>
        <v>1.0558799999999999</v>
      </c>
      <c r="P37" s="67">
        <f t="shared" si="17"/>
        <v>1.2178660000000001</v>
      </c>
      <c r="Q37" s="67">
        <f t="shared" si="17"/>
        <v>1.0556957500000224</v>
      </c>
      <c r="R37" s="67">
        <f t="shared" si="17"/>
        <v>0.9416844900000001</v>
      </c>
      <c r="S37" s="67">
        <f t="shared" si="17"/>
        <v>1.1259538300000111</v>
      </c>
      <c r="T37" s="67">
        <f t="shared" si="17"/>
        <v>1.1023502299999999</v>
      </c>
      <c r="U37" s="67">
        <f t="shared" si="17"/>
        <v>0.80881399999999992</v>
      </c>
      <c r="V37" s="67">
        <f t="shared" si="17"/>
        <v>1.0036995100000328</v>
      </c>
      <c r="W37" s="67">
        <f t="shared" si="17"/>
        <v>0.8065536000000546</v>
      </c>
      <c r="X37" s="67">
        <f t="shared" si="17"/>
        <v>1.4715080200000001</v>
      </c>
      <c r="Y37" s="103">
        <f ca="1">SUM(OFFSET(M37,0,0,1,'GWP Changes'!$AE$1))</f>
        <v>0.91900203999995389</v>
      </c>
    </row>
    <row r="38" spans="1:29" ht="15" customHeight="1" thickTop="1" x14ac:dyDescent="0.25">
      <c r="L38" s="65"/>
    </row>
    <row r="39" spans="1:29" ht="15.75" customHeight="1" x14ac:dyDescent="0.25">
      <c r="K39" s="124" t="s">
        <v>82</v>
      </c>
      <c r="L39" s="65"/>
      <c r="M39" s="62"/>
      <c r="N39" s="62"/>
      <c r="O39" s="62"/>
      <c r="P39" s="62"/>
      <c r="Q39" s="62"/>
      <c r="R39" s="62"/>
      <c r="S39" s="62"/>
      <c r="T39" s="62"/>
      <c r="U39" s="172"/>
      <c r="V39" s="62"/>
      <c r="W39" s="62"/>
      <c r="X39" s="62"/>
      <c r="Y39" s="62"/>
      <c r="Z39" s="71"/>
    </row>
    <row r="40" spans="1:29" ht="15.75" customHeight="1" x14ac:dyDescent="0.25">
      <c r="K40" s="124"/>
      <c r="L40" s="65"/>
      <c r="M40" s="62"/>
      <c r="N40" s="62"/>
      <c r="O40" s="62"/>
      <c r="P40" s="62"/>
      <c r="Q40" s="62"/>
      <c r="R40" s="62"/>
      <c r="S40" s="62"/>
      <c r="T40" s="62"/>
      <c r="U40" s="172"/>
      <c r="V40" s="62"/>
      <c r="W40" s="62"/>
      <c r="X40" s="62"/>
      <c r="Y40" s="62"/>
      <c r="Z40" s="71"/>
    </row>
    <row r="41" spans="1:29" ht="15.75" customHeight="1" x14ac:dyDescent="0.25">
      <c r="K41" s="131">
        <v>2022</v>
      </c>
      <c r="L41" s="134" t="s">
        <v>27</v>
      </c>
      <c r="M41" s="142" t="s">
        <v>28</v>
      </c>
      <c r="N41" s="143" t="s">
        <v>29</v>
      </c>
      <c r="O41" s="143" t="s">
        <v>30</v>
      </c>
      <c r="P41" s="143" t="s">
        <v>31</v>
      </c>
      <c r="Q41" s="143" t="s">
        <v>32</v>
      </c>
      <c r="R41" s="143" t="s">
        <v>33</v>
      </c>
      <c r="S41" s="143" t="s">
        <v>34</v>
      </c>
      <c r="T41" s="143" t="s">
        <v>35</v>
      </c>
      <c r="U41" s="143" t="s">
        <v>36</v>
      </c>
      <c r="V41" s="143" t="s">
        <v>37</v>
      </c>
      <c r="W41" s="143" t="s">
        <v>38</v>
      </c>
      <c r="X41" s="144" t="s">
        <v>39</v>
      </c>
      <c r="Y41" s="105" t="str">
        <f ca="1">TEXT(DATE(YEAR(TODAY()),$AE$1,1),"MMM")&amp; " YTD"</f>
        <v>Jan YTD</v>
      </c>
      <c r="Z41" s="71"/>
    </row>
    <row r="42" spans="1:29" ht="15.75" customHeight="1" x14ac:dyDescent="0.25">
      <c r="K42" s="243" t="s">
        <v>40</v>
      </c>
      <c r="L42" s="137" t="s">
        <v>74</v>
      </c>
      <c r="M42" s="70">
        <v>0.79343518999999996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102">
        <f ca="1">SUM(OFFSET(M42,0,0,1,'GWP Changes'!$AE$1))</f>
        <v>0.79343518999999996</v>
      </c>
      <c r="Z42" s="176"/>
      <c r="AA42" s="166"/>
    </row>
    <row r="43" spans="1:29" ht="15.75" customHeight="1" x14ac:dyDescent="0.25">
      <c r="K43" s="244"/>
      <c r="L43" s="138" t="s">
        <v>75</v>
      </c>
      <c r="M43" s="70">
        <v>18.444061050000002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102">
        <f ca="1">SUM(OFFSET(M43,0,0,1,'GWP Changes'!$AE$1))</f>
        <v>18.444061050000002</v>
      </c>
      <c r="Z43" s="175"/>
      <c r="AA43" s="166"/>
    </row>
    <row r="44" spans="1:29" ht="15.75" customHeight="1" thickBot="1" x14ac:dyDescent="0.3">
      <c r="K44" s="245"/>
      <c r="L44" s="139" t="s">
        <v>73</v>
      </c>
      <c r="M44" s="67">
        <f t="shared" ref="M44:X44" si="18">SUM(M42:M43)</f>
        <v>19.237496240000002</v>
      </c>
      <c r="N44" s="67">
        <f t="shared" si="18"/>
        <v>0</v>
      </c>
      <c r="O44" s="67">
        <f t="shared" si="18"/>
        <v>0</v>
      </c>
      <c r="P44" s="67">
        <f t="shared" si="18"/>
        <v>0</v>
      </c>
      <c r="Q44" s="67">
        <f t="shared" si="18"/>
        <v>0</v>
      </c>
      <c r="R44" s="67">
        <f t="shared" si="18"/>
        <v>0</v>
      </c>
      <c r="S44" s="67">
        <f t="shared" si="18"/>
        <v>0</v>
      </c>
      <c r="T44" s="67">
        <f t="shared" si="18"/>
        <v>0</v>
      </c>
      <c r="U44" s="67">
        <f t="shared" si="18"/>
        <v>0</v>
      </c>
      <c r="V44" s="67">
        <f t="shared" si="18"/>
        <v>0</v>
      </c>
      <c r="W44" s="67">
        <f t="shared" si="18"/>
        <v>0</v>
      </c>
      <c r="X44" s="67">
        <f t="shared" si="18"/>
        <v>0</v>
      </c>
      <c r="Y44" s="103">
        <f ca="1">SUM(OFFSET(M44,0,0,1,'GWP Changes'!$AE$1))</f>
        <v>19.237496240000002</v>
      </c>
    </row>
    <row r="45" spans="1:29" ht="15.75" customHeight="1" thickTop="1" x14ac:dyDescent="0.25">
      <c r="K45" s="243" t="s">
        <v>41</v>
      </c>
      <c r="L45" s="137" t="s">
        <v>74</v>
      </c>
      <c r="M45" s="70">
        <v>3.2424352500000002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102">
        <f ca="1">SUM(OFFSET(M45,0,0,1,'GWP Changes'!$AE$1))</f>
        <v>3.2424352500000002</v>
      </c>
      <c r="Z45" s="176"/>
      <c r="AA45" s="166"/>
    </row>
    <row r="46" spans="1:29" ht="15.75" customHeight="1" x14ac:dyDescent="0.25">
      <c r="K46" s="244"/>
      <c r="L46" s="138" t="s">
        <v>75</v>
      </c>
      <c r="M46" s="70">
        <v>16.85441651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102">
        <f ca="1">SUM(OFFSET(M46,0,0,1,'GWP Changes'!$AE$1))</f>
        <v>16.85441651</v>
      </c>
      <c r="Z46" s="176"/>
      <c r="AA46" s="166"/>
    </row>
    <row r="47" spans="1:29" ht="15.75" customHeight="1" thickBot="1" x14ac:dyDescent="0.3">
      <c r="K47" s="245"/>
      <c r="L47" s="139" t="s">
        <v>73</v>
      </c>
      <c r="M47" s="67">
        <f t="shared" ref="M47:X47" si="19">SUM(M45:M46)</f>
        <v>20.09685176</v>
      </c>
      <c r="N47" s="67">
        <f t="shared" si="19"/>
        <v>0</v>
      </c>
      <c r="O47" s="67">
        <f t="shared" si="19"/>
        <v>0</v>
      </c>
      <c r="P47" s="67">
        <f t="shared" si="19"/>
        <v>0</v>
      </c>
      <c r="Q47" s="67">
        <f t="shared" si="19"/>
        <v>0</v>
      </c>
      <c r="R47" s="67">
        <f t="shared" si="19"/>
        <v>0</v>
      </c>
      <c r="S47" s="67">
        <f t="shared" si="19"/>
        <v>0</v>
      </c>
      <c r="T47" s="67">
        <f t="shared" si="19"/>
        <v>0</v>
      </c>
      <c r="U47" s="67">
        <f t="shared" si="19"/>
        <v>0</v>
      </c>
      <c r="V47" s="67">
        <f t="shared" si="19"/>
        <v>0</v>
      </c>
      <c r="W47" s="67">
        <f t="shared" si="19"/>
        <v>0</v>
      </c>
      <c r="X47" s="67">
        <f t="shared" si="19"/>
        <v>0</v>
      </c>
      <c r="Y47" s="103">
        <f ca="1">SUM(OFFSET(M47,0,0,1,'GWP Changes'!$AE$1))</f>
        <v>20.09685176</v>
      </c>
      <c r="Z47" s="45"/>
    </row>
    <row r="48" spans="1:29" ht="15.75" customHeight="1" thickTop="1" x14ac:dyDescent="0.25">
      <c r="K48" s="244" t="s">
        <v>73</v>
      </c>
      <c r="L48" s="140" t="s">
        <v>74</v>
      </c>
      <c r="M48" s="66">
        <f>SUM(M45,M42)</f>
        <v>4.0358704400000001</v>
      </c>
      <c r="N48" s="66">
        <f t="shared" ref="N48:X48" si="20">SUM(N45,N42)</f>
        <v>0</v>
      </c>
      <c r="O48" s="66">
        <f t="shared" si="20"/>
        <v>0</v>
      </c>
      <c r="P48" s="66">
        <f t="shared" si="20"/>
        <v>0</v>
      </c>
      <c r="Q48" s="66">
        <f t="shared" si="20"/>
        <v>0</v>
      </c>
      <c r="R48" s="66">
        <f t="shared" si="20"/>
        <v>0</v>
      </c>
      <c r="S48" s="66">
        <f t="shared" si="20"/>
        <v>0</v>
      </c>
      <c r="T48" s="66">
        <f t="shared" si="20"/>
        <v>0</v>
      </c>
      <c r="U48" s="66">
        <f t="shared" si="20"/>
        <v>0</v>
      </c>
      <c r="V48" s="66">
        <f t="shared" si="20"/>
        <v>0</v>
      </c>
      <c r="W48" s="66">
        <f t="shared" si="20"/>
        <v>0</v>
      </c>
      <c r="X48" s="66">
        <f t="shared" si="20"/>
        <v>0</v>
      </c>
      <c r="Y48" s="102">
        <f ca="1">SUM(OFFSET(M48,0,0,1,'GWP Changes'!$AE$1))</f>
        <v>4.0358704400000001</v>
      </c>
      <c r="Z48" s="45"/>
    </row>
    <row r="49" spans="1:28" ht="15.75" customHeight="1" x14ac:dyDescent="0.25">
      <c r="K49" s="244"/>
      <c r="L49" s="138" t="s">
        <v>75</v>
      </c>
      <c r="M49" s="66">
        <f>SUM(M46,M43)</f>
        <v>35.298477560000002</v>
      </c>
      <c r="N49" s="66">
        <f t="shared" ref="N49:X49" si="21">SUM(N46,N43)</f>
        <v>0</v>
      </c>
      <c r="O49" s="66">
        <f t="shared" si="21"/>
        <v>0</v>
      </c>
      <c r="P49" s="66">
        <f t="shared" si="21"/>
        <v>0</v>
      </c>
      <c r="Q49" s="66">
        <f t="shared" si="21"/>
        <v>0</v>
      </c>
      <c r="R49" s="66">
        <f t="shared" si="21"/>
        <v>0</v>
      </c>
      <c r="S49" s="66">
        <f t="shared" si="21"/>
        <v>0</v>
      </c>
      <c r="T49" s="66">
        <f t="shared" si="21"/>
        <v>0</v>
      </c>
      <c r="U49" s="66">
        <f t="shared" si="21"/>
        <v>0</v>
      </c>
      <c r="V49" s="66">
        <f t="shared" si="21"/>
        <v>0</v>
      </c>
      <c r="W49" s="66">
        <f t="shared" si="21"/>
        <v>0</v>
      </c>
      <c r="X49" s="66">
        <f t="shared" si="21"/>
        <v>0</v>
      </c>
      <c r="Y49" s="102">
        <f ca="1">SUM(OFFSET(M49,0,0,1,'GWP Changes'!$AE$1))</f>
        <v>35.298477560000002</v>
      </c>
      <c r="Z49" s="45"/>
    </row>
    <row r="50" spans="1:28" ht="15.75" customHeight="1" thickBot="1" x14ac:dyDescent="0.3">
      <c r="K50" s="245"/>
      <c r="L50" s="139" t="s">
        <v>73</v>
      </c>
      <c r="M50" s="67">
        <f t="shared" ref="M50:X50" si="22">SUM(M48:M49)</f>
        <v>39.334348000000006</v>
      </c>
      <c r="N50" s="67">
        <f t="shared" si="22"/>
        <v>0</v>
      </c>
      <c r="O50" s="67">
        <f t="shared" si="22"/>
        <v>0</v>
      </c>
      <c r="P50" s="67">
        <f t="shared" si="22"/>
        <v>0</v>
      </c>
      <c r="Q50" s="67">
        <f t="shared" si="22"/>
        <v>0</v>
      </c>
      <c r="R50" s="67">
        <f t="shared" si="22"/>
        <v>0</v>
      </c>
      <c r="S50" s="67">
        <f t="shared" si="22"/>
        <v>0</v>
      </c>
      <c r="T50" s="67">
        <f t="shared" si="22"/>
        <v>0</v>
      </c>
      <c r="U50" s="67">
        <f t="shared" si="22"/>
        <v>0</v>
      </c>
      <c r="V50" s="67">
        <f t="shared" si="22"/>
        <v>0</v>
      </c>
      <c r="W50" s="67">
        <f t="shared" si="22"/>
        <v>0</v>
      </c>
      <c r="X50" s="67">
        <f t="shared" si="22"/>
        <v>0</v>
      </c>
      <c r="Y50" s="103">
        <f ca="1">SUM(OFFSET(M50,0,0,1,'GWP Changes'!$AE$1))</f>
        <v>39.334348000000006</v>
      </c>
      <c r="Z50" s="45"/>
      <c r="AA50" s="119"/>
    </row>
    <row r="51" spans="1:28" ht="15.75" customHeight="1" thickTop="1" x14ac:dyDescent="0.25">
      <c r="K51" s="63"/>
      <c r="L51" s="64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AA51" s="119"/>
    </row>
    <row r="52" spans="1:28" x14ac:dyDescent="0.25">
      <c r="A52" s="146"/>
      <c r="B52" s="147"/>
      <c r="C52" s="147"/>
      <c r="D52" s="147"/>
      <c r="E52" s="147"/>
      <c r="F52" s="147"/>
      <c r="G52" s="147"/>
      <c r="H52" s="147"/>
      <c r="I52" s="147"/>
      <c r="J52" s="147"/>
      <c r="K52" s="131">
        <v>2021</v>
      </c>
      <c r="L52" s="134" t="s">
        <v>27</v>
      </c>
      <c r="M52" s="142" t="s">
        <v>28</v>
      </c>
      <c r="N52" s="143" t="s">
        <v>29</v>
      </c>
      <c r="O52" s="143" t="s">
        <v>30</v>
      </c>
      <c r="P52" s="143" t="s">
        <v>31</v>
      </c>
      <c r="Q52" s="143" t="s">
        <v>32</v>
      </c>
      <c r="R52" s="143" t="s">
        <v>33</v>
      </c>
      <c r="S52" s="143" t="s">
        <v>34</v>
      </c>
      <c r="T52" s="143" t="s">
        <v>35</v>
      </c>
      <c r="U52" s="143" t="s">
        <v>36</v>
      </c>
      <c r="V52" s="143" t="s">
        <v>37</v>
      </c>
      <c r="W52" s="143" t="s">
        <v>38</v>
      </c>
      <c r="X52" s="144" t="s">
        <v>39</v>
      </c>
      <c r="Y52" s="145" t="str">
        <f ca="1">TEXT(DATE(YEAR(TODAY()),$AE$1,1),"MMM")&amp; " YTD"</f>
        <v>Jan YTD</v>
      </c>
    </row>
    <row r="53" spans="1:28" ht="15.75" customHeight="1" thickBot="1" x14ac:dyDescent="0.3">
      <c r="K53" s="263" t="s">
        <v>40</v>
      </c>
      <c r="L53" s="148" t="s">
        <v>74</v>
      </c>
      <c r="M53" s="68">
        <v>0.659964</v>
      </c>
      <c r="N53" s="68">
        <v>0.70603400000000005</v>
      </c>
      <c r="O53" s="68">
        <v>0.73876600000000003</v>
      </c>
      <c r="P53" s="68">
        <v>0.53762891000000002</v>
      </c>
      <c r="Q53" s="68">
        <v>0.83066399999999996</v>
      </c>
      <c r="R53" s="68">
        <v>0.90622499999999995</v>
      </c>
      <c r="S53" s="68">
        <v>0.97436599999999995</v>
      </c>
      <c r="T53" s="68">
        <v>0.99087524000000005</v>
      </c>
      <c r="U53" s="68">
        <v>1.1169123000000001</v>
      </c>
      <c r="V53" s="68">
        <v>0.73748274999999996</v>
      </c>
      <c r="W53" s="68">
        <v>0.98461624999999997</v>
      </c>
      <c r="X53" s="68">
        <v>0.76481318999999992</v>
      </c>
      <c r="Y53" s="102">
        <f ca="1">SUM(OFFSET(M53,0,0,1,'GWP Changes'!$AE$1))</f>
        <v>0.659964</v>
      </c>
    </row>
    <row r="54" spans="1:28" ht="15.75" customHeight="1" thickBot="1" x14ac:dyDescent="0.3">
      <c r="K54" s="264"/>
      <c r="L54" s="135" t="s">
        <v>75</v>
      </c>
      <c r="M54" s="68">
        <v>18.948761999999999</v>
      </c>
      <c r="N54" s="68">
        <v>18.0198</v>
      </c>
      <c r="O54" s="68">
        <v>18.750681</v>
      </c>
      <c r="P54" s="68">
        <v>23.431270739999999</v>
      </c>
      <c r="Q54" s="68">
        <v>20.193957000000001</v>
      </c>
      <c r="R54" s="68">
        <v>19.410556</v>
      </c>
      <c r="S54" s="68">
        <v>21.481307999999999</v>
      </c>
      <c r="T54" s="68">
        <v>19.187725570000001</v>
      </c>
      <c r="U54" s="68">
        <v>17.082801539999998</v>
      </c>
      <c r="V54" s="68">
        <v>21.81600328</v>
      </c>
      <c r="W54" s="68">
        <v>17.251691999999998</v>
      </c>
      <c r="X54" s="68">
        <v>19.367822589999999</v>
      </c>
      <c r="Y54" s="102">
        <f ca="1">SUM(OFFSET(M54,0,0,1,'GWP Changes'!$AE$1))</f>
        <v>18.948761999999999</v>
      </c>
      <c r="AB54" s="101"/>
    </row>
    <row r="55" spans="1:28" ht="15.75" customHeight="1" thickBot="1" x14ac:dyDescent="0.3">
      <c r="K55" s="265"/>
      <c r="L55" s="136" t="s">
        <v>73</v>
      </c>
      <c r="M55" s="67">
        <f t="shared" ref="M55:X55" si="23">SUM(M53:M54)</f>
        <v>19.608725999999997</v>
      </c>
      <c r="N55" s="67">
        <f t="shared" si="23"/>
        <v>18.725833999999999</v>
      </c>
      <c r="O55" s="67">
        <f t="shared" si="23"/>
        <v>19.489446999999998</v>
      </c>
      <c r="P55" s="67">
        <f t="shared" si="23"/>
        <v>23.968899649999997</v>
      </c>
      <c r="Q55" s="67">
        <f t="shared" si="23"/>
        <v>21.024621</v>
      </c>
      <c r="R55" s="67">
        <f t="shared" si="23"/>
        <v>20.316780999999999</v>
      </c>
      <c r="S55" s="67">
        <f t="shared" si="23"/>
        <v>22.455673999999998</v>
      </c>
      <c r="T55" s="67">
        <f t="shared" si="23"/>
        <v>20.178600810000002</v>
      </c>
      <c r="U55" s="67">
        <f t="shared" si="23"/>
        <v>18.199713839999998</v>
      </c>
      <c r="V55" s="67">
        <f t="shared" si="23"/>
        <v>22.553486030000002</v>
      </c>
      <c r="W55" s="67">
        <f t="shared" si="23"/>
        <v>18.236308249999997</v>
      </c>
      <c r="X55" s="67">
        <f t="shared" si="23"/>
        <v>20.132635780000001</v>
      </c>
      <c r="Y55" s="103">
        <f ca="1">SUM(OFFSET(M55,0,0,1,'GWP Changes'!$AE$1))</f>
        <v>19.608725999999997</v>
      </c>
    </row>
    <row r="56" spans="1:28" ht="15.75" customHeight="1" thickTop="1" x14ac:dyDescent="0.25">
      <c r="K56" s="263" t="s">
        <v>41</v>
      </c>
      <c r="L56" s="148" t="s">
        <v>74</v>
      </c>
      <c r="M56" s="68">
        <v>1.4744219999999999</v>
      </c>
      <c r="N56" s="68">
        <v>2.0714480000000002</v>
      </c>
      <c r="O56" s="68">
        <v>1.6654599999999999</v>
      </c>
      <c r="P56" s="68">
        <v>1.29971003</v>
      </c>
      <c r="Q56" s="68">
        <v>1.89913</v>
      </c>
      <c r="R56" s="68">
        <v>1.918703</v>
      </c>
      <c r="S56" s="68">
        <v>2.0194969999999999</v>
      </c>
      <c r="T56" s="68">
        <v>2.0677074900000001</v>
      </c>
      <c r="U56" s="68">
        <v>1.7313998700000002</v>
      </c>
      <c r="V56" s="68">
        <v>1.7648093300000001</v>
      </c>
      <c r="W56" s="68">
        <v>2.2992336200000003</v>
      </c>
      <c r="X56" s="68">
        <v>0.68210099999999996</v>
      </c>
      <c r="Y56" s="102">
        <f ca="1">SUM(OFFSET(M56,0,0,1,'GWP Changes'!$AE$1))</f>
        <v>1.4744219999999999</v>
      </c>
    </row>
    <row r="57" spans="1:28" ht="15.75" customHeight="1" x14ac:dyDescent="0.25">
      <c r="K57" s="264"/>
      <c r="L57" s="135" t="s">
        <v>75</v>
      </c>
      <c r="M57" s="68">
        <v>14.082241</v>
      </c>
      <c r="N57" s="68">
        <v>12.947077</v>
      </c>
      <c r="O57" s="68">
        <v>9.1095919999999992</v>
      </c>
      <c r="P57" s="68">
        <v>14.46949929</v>
      </c>
      <c r="Q57" s="68">
        <v>9.8531879999999994</v>
      </c>
      <c r="R57" s="68">
        <v>9.818092</v>
      </c>
      <c r="S57" s="68">
        <v>8.8307789999999997</v>
      </c>
      <c r="T57" s="68">
        <v>11.01151091</v>
      </c>
      <c r="U57" s="68">
        <v>10.47200701</v>
      </c>
      <c r="V57" s="68">
        <v>8.1116575500000003</v>
      </c>
      <c r="W57" s="68">
        <v>4.6592078399999997</v>
      </c>
      <c r="X57" s="68">
        <v>3.1443172100000001</v>
      </c>
      <c r="Y57" s="102">
        <f ca="1">SUM(OFFSET(M57,0,0,1,'GWP Changes'!$AE$1))</f>
        <v>14.082241</v>
      </c>
    </row>
    <row r="58" spans="1:28" ht="15.75" customHeight="1" thickBot="1" x14ac:dyDescent="0.3">
      <c r="K58" s="265"/>
      <c r="L58" s="136" t="s">
        <v>73</v>
      </c>
      <c r="M58" s="67">
        <f t="shared" ref="M58:X58" si="24">SUM(M56:M57)</f>
        <v>15.556663</v>
      </c>
      <c r="N58" s="67">
        <f t="shared" si="24"/>
        <v>15.018525</v>
      </c>
      <c r="O58" s="67">
        <f t="shared" si="24"/>
        <v>10.775051999999999</v>
      </c>
      <c r="P58" s="67">
        <f t="shared" si="24"/>
        <v>15.76920932</v>
      </c>
      <c r="Q58" s="67">
        <f t="shared" si="24"/>
        <v>11.752317999999999</v>
      </c>
      <c r="R58" s="67">
        <f t="shared" si="24"/>
        <v>11.736795000000001</v>
      </c>
      <c r="S58" s="67">
        <f t="shared" si="24"/>
        <v>10.850275999999999</v>
      </c>
      <c r="T58" s="67">
        <f t="shared" si="24"/>
        <v>13.0792184</v>
      </c>
      <c r="U58" s="67">
        <f t="shared" si="24"/>
        <v>12.203406880000001</v>
      </c>
      <c r="V58" s="67">
        <f t="shared" si="24"/>
        <v>9.8764668800000006</v>
      </c>
      <c r="W58" s="67">
        <f t="shared" si="24"/>
        <v>6.9584414599999995</v>
      </c>
      <c r="X58" s="67">
        <f t="shared" si="24"/>
        <v>3.8264182099999999</v>
      </c>
      <c r="Y58" s="103">
        <f ca="1">SUM(OFFSET(M58,0,0,1,'GWP Changes'!$AE$1))</f>
        <v>15.556663</v>
      </c>
    </row>
    <row r="59" spans="1:28" ht="15.75" customHeight="1" thickTop="1" x14ac:dyDescent="0.25">
      <c r="K59" s="263" t="s">
        <v>73</v>
      </c>
      <c r="L59" s="148" t="s">
        <v>74</v>
      </c>
      <c r="M59" s="66">
        <f>SUM(M56,M53)</f>
        <v>2.1343860000000001</v>
      </c>
      <c r="N59" s="66">
        <f t="shared" ref="N59:X59" si="25">SUM(N56,N53)</f>
        <v>2.777482</v>
      </c>
      <c r="O59" s="66">
        <f t="shared" si="25"/>
        <v>2.404226</v>
      </c>
      <c r="P59" s="66">
        <f t="shared" si="25"/>
        <v>1.83733894</v>
      </c>
      <c r="Q59" s="66">
        <f t="shared" si="25"/>
        <v>2.7297940000000001</v>
      </c>
      <c r="R59" s="66">
        <f t="shared" si="25"/>
        <v>2.8249279999999999</v>
      </c>
      <c r="S59" s="66">
        <f t="shared" si="25"/>
        <v>2.9938629999999997</v>
      </c>
      <c r="T59" s="66">
        <f t="shared" si="25"/>
        <v>3.0585827300000004</v>
      </c>
      <c r="U59" s="66">
        <f t="shared" si="25"/>
        <v>2.8483121700000003</v>
      </c>
      <c r="V59" s="66">
        <f t="shared" si="25"/>
        <v>2.5022920800000001</v>
      </c>
      <c r="W59" s="66">
        <f t="shared" si="25"/>
        <v>3.2838498700000001</v>
      </c>
      <c r="X59" s="66">
        <f t="shared" si="25"/>
        <v>1.4469141899999998</v>
      </c>
      <c r="Y59" s="102">
        <f ca="1">SUM(OFFSET(M59,0,0,1,'GWP Changes'!$AE$1))</f>
        <v>2.1343860000000001</v>
      </c>
    </row>
    <row r="60" spans="1:28" ht="15.75" customHeight="1" x14ac:dyDescent="0.25">
      <c r="K60" s="264"/>
      <c r="L60" s="135" t="s">
        <v>75</v>
      </c>
      <c r="M60" s="66">
        <f>SUM(M57,M54)</f>
        <v>33.031002999999998</v>
      </c>
      <c r="N60" s="66">
        <f t="shared" ref="N60:X60" si="26">SUM(N57,N54)</f>
        <v>30.966877</v>
      </c>
      <c r="O60" s="66">
        <f t="shared" si="26"/>
        <v>27.860272999999999</v>
      </c>
      <c r="P60" s="66">
        <f t="shared" si="26"/>
        <v>37.900770029999997</v>
      </c>
      <c r="Q60" s="66">
        <f t="shared" si="26"/>
        <v>30.047145</v>
      </c>
      <c r="R60" s="66">
        <f t="shared" si="26"/>
        <v>29.228648</v>
      </c>
      <c r="S60" s="66">
        <f t="shared" si="26"/>
        <v>30.312086999999998</v>
      </c>
      <c r="T60" s="66">
        <f t="shared" si="26"/>
        <v>30.199236480000003</v>
      </c>
      <c r="U60" s="66">
        <f t="shared" si="26"/>
        <v>27.554808549999997</v>
      </c>
      <c r="V60" s="66">
        <f t="shared" si="26"/>
        <v>29.927660830000001</v>
      </c>
      <c r="W60" s="66">
        <f t="shared" si="26"/>
        <v>21.910899839999999</v>
      </c>
      <c r="X60" s="66">
        <f t="shared" si="26"/>
        <v>22.5121398</v>
      </c>
      <c r="Y60" s="102">
        <f ca="1">SUM(OFFSET(M60,0,0,1,'GWP Changes'!$AE$1))</f>
        <v>33.031002999999998</v>
      </c>
    </row>
    <row r="61" spans="1:28" ht="15.75" customHeight="1" thickBot="1" x14ac:dyDescent="0.3">
      <c r="K61" s="265"/>
      <c r="L61" s="136" t="s">
        <v>73</v>
      </c>
      <c r="M61" s="67">
        <f t="shared" ref="M61:X61" si="27">SUM(M59:M60)</f>
        <v>35.165388999999998</v>
      </c>
      <c r="N61" s="67">
        <f t="shared" si="27"/>
        <v>33.744359000000003</v>
      </c>
      <c r="O61" s="67">
        <f t="shared" si="27"/>
        <v>30.264499000000001</v>
      </c>
      <c r="P61" s="67">
        <f t="shared" si="27"/>
        <v>39.738108969999999</v>
      </c>
      <c r="Q61" s="67">
        <f t="shared" si="27"/>
        <v>32.776938999999999</v>
      </c>
      <c r="R61" s="67">
        <f t="shared" si="27"/>
        <v>32.053576</v>
      </c>
      <c r="S61" s="67">
        <f t="shared" si="27"/>
        <v>33.305949999999996</v>
      </c>
      <c r="T61" s="67">
        <f t="shared" si="27"/>
        <v>33.257819210000001</v>
      </c>
      <c r="U61" s="67">
        <f t="shared" si="27"/>
        <v>30.403120719999997</v>
      </c>
      <c r="V61" s="67">
        <f t="shared" si="27"/>
        <v>32.429952909999997</v>
      </c>
      <c r="W61" s="67">
        <f t="shared" si="27"/>
        <v>25.19474971</v>
      </c>
      <c r="X61" s="67">
        <f t="shared" si="27"/>
        <v>23.959053990000001</v>
      </c>
      <c r="Y61" s="103">
        <f ca="1">SUM(OFFSET(M61,0,0,1,'GWP Changes'!$AE$1))</f>
        <v>35.165388999999998</v>
      </c>
    </row>
    <row r="62" spans="1:28" ht="15.75" thickTop="1" x14ac:dyDescent="0.25"/>
    <row r="66" spans="11:25" ht="15.75" x14ac:dyDescent="0.25">
      <c r="K66" s="124" t="s">
        <v>85</v>
      </c>
    </row>
    <row r="67" spans="11:25" x14ac:dyDescent="0.25">
      <c r="K67" s="129">
        <v>2021</v>
      </c>
      <c r="L67" s="127" t="s">
        <v>27</v>
      </c>
      <c r="M67" s="121" t="s">
        <v>28</v>
      </c>
      <c r="N67" s="121" t="s">
        <v>29</v>
      </c>
      <c r="O67" s="121" t="s">
        <v>30</v>
      </c>
      <c r="P67" s="121" t="s">
        <v>31</v>
      </c>
      <c r="Q67" s="121" t="s">
        <v>32</v>
      </c>
      <c r="R67" s="121" t="s">
        <v>33</v>
      </c>
      <c r="S67" s="121" t="s">
        <v>34</v>
      </c>
      <c r="T67" s="121" t="s">
        <v>35</v>
      </c>
      <c r="U67" s="121" t="s">
        <v>36</v>
      </c>
      <c r="V67" s="121" t="s">
        <v>37</v>
      </c>
      <c r="W67" s="121" t="s">
        <v>38</v>
      </c>
      <c r="X67" s="121" t="s">
        <v>39</v>
      </c>
    </row>
    <row r="68" spans="11:25" x14ac:dyDescent="0.25">
      <c r="K68" s="268" t="s">
        <v>87</v>
      </c>
      <c r="L68" s="127" t="s">
        <v>74</v>
      </c>
      <c r="M68" s="130">
        <v>0.01</v>
      </c>
      <c r="N68" s="130">
        <v>0.01</v>
      </c>
      <c r="O68" s="130">
        <v>0.02</v>
      </c>
      <c r="P68" s="130">
        <v>0.02</v>
      </c>
      <c r="Q68" s="130">
        <v>0.02</v>
      </c>
      <c r="R68" s="130">
        <v>0.03</v>
      </c>
      <c r="S68" s="130">
        <v>7.0000000000000007E-2</v>
      </c>
      <c r="T68" s="130">
        <v>0.11</v>
      </c>
      <c r="U68" s="130">
        <v>0.13</v>
      </c>
      <c r="V68" s="130">
        <v>0.18</v>
      </c>
      <c r="W68" s="130">
        <v>0.18</v>
      </c>
      <c r="X68" s="130">
        <v>0.22</v>
      </c>
    </row>
    <row r="69" spans="11:25" x14ac:dyDescent="0.25">
      <c r="K69" s="268"/>
      <c r="L69" s="127" t="s">
        <v>75</v>
      </c>
      <c r="M69" s="130">
        <v>0.08</v>
      </c>
      <c r="N69" s="130">
        <v>0.08</v>
      </c>
      <c r="O69" s="130">
        <v>0.08</v>
      </c>
      <c r="P69" s="130">
        <v>0.1</v>
      </c>
      <c r="Q69" s="130">
        <v>0.08</v>
      </c>
      <c r="R69" s="130">
        <v>0.09</v>
      </c>
      <c r="S69" s="130">
        <v>0.1</v>
      </c>
      <c r="T69" s="130">
        <v>0.08</v>
      </c>
      <c r="U69" s="130">
        <v>7.0000000000000007E-2</v>
      </c>
      <c r="V69" s="130">
        <v>0.09</v>
      </c>
      <c r="W69" s="130">
        <v>7.0000000000000007E-2</v>
      </c>
      <c r="X69" s="130">
        <v>0.08</v>
      </c>
    </row>
    <row r="70" spans="11:25" x14ac:dyDescent="0.25">
      <c r="K70" s="268" t="s">
        <v>86</v>
      </c>
      <c r="L70" s="127" t="s">
        <v>74</v>
      </c>
      <c r="M70" s="130">
        <v>0.06</v>
      </c>
      <c r="N70" s="130">
        <v>0.06</v>
      </c>
      <c r="O70" s="130">
        <v>0.08</v>
      </c>
      <c r="P70" s="130">
        <v>0.08</v>
      </c>
      <c r="Q70" s="130">
        <v>0.09</v>
      </c>
      <c r="R70" s="130">
        <v>0.1</v>
      </c>
      <c r="S70" s="130">
        <v>0.11</v>
      </c>
      <c r="T70" s="130">
        <v>0.1</v>
      </c>
      <c r="U70" s="130">
        <v>0.09</v>
      </c>
      <c r="V70" s="130">
        <v>0.09</v>
      </c>
      <c r="W70" s="130">
        <v>7.0000000000000007E-2</v>
      </c>
      <c r="X70" s="130">
        <v>7.0000000000000007E-2</v>
      </c>
    </row>
    <row r="71" spans="11:25" x14ac:dyDescent="0.25">
      <c r="K71" s="268"/>
      <c r="L71" s="127" t="s">
        <v>75</v>
      </c>
      <c r="M71" s="130">
        <v>0.08</v>
      </c>
      <c r="N71" s="130">
        <v>0.08</v>
      </c>
      <c r="O71" s="130">
        <v>0.08</v>
      </c>
      <c r="P71" s="130">
        <v>0.1</v>
      </c>
      <c r="Q71" s="130">
        <v>0.08</v>
      </c>
      <c r="R71" s="130">
        <v>0.09</v>
      </c>
      <c r="S71" s="130">
        <v>0.1</v>
      </c>
      <c r="T71" s="130">
        <v>0.08</v>
      </c>
      <c r="U71" s="130">
        <v>7.0000000000000007E-2</v>
      </c>
      <c r="V71" s="130">
        <v>0.09</v>
      </c>
      <c r="W71" s="130">
        <v>7.0000000000000007E-2</v>
      </c>
      <c r="X71" s="130">
        <v>0.08</v>
      </c>
    </row>
    <row r="72" spans="11:25" x14ac:dyDescent="0.25">
      <c r="K72" s="268" t="s">
        <v>41</v>
      </c>
      <c r="L72" s="127" t="s">
        <v>89</v>
      </c>
      <c r="M72" s="130">
        <v>0.09</v>
      </c>
      <c r="N72" s="130">
        <v>0.11</v>
      </c>
      <c r="O72" s="130">
        <v>0.1</v>
      </c>
      <c r="P72" s="130">
        <v>0.04</v>
      </c>
      <c r="Q72" s="130">
        <v>0.08</v>
      </c>
      <c r="R72" s="130">
        <v>7.0000000000000007E-2</v>
      </c>
      <c r="S72" s="130">
        <v>0.08</v>
      </c>
      <c r="T72" s="130">
        <v>0.09</v>
      </c>
      <c r="U72" s="130">
        <v>0.14000000000000001</v>
      </c>
      <c r="V72" s="130">
        <v>0.08</v>
      </c>
      <c r="W72" s="130">
        <v>0.09</v>
      </c>
      <c r="X72" s="130">
        <v>0.03</v>
      </c>
    </row>
    <row r="73" spans="11:25" x14ac:dyDescent="0.25">
      <c r="K73" s="268"/>
      <c r="L73" s="127" t="s">
        <v>90</v>
      </c>
      <c r="M73" s="130">
        <v>0.16</v>
      </c>
      <c r="N73" s="130">
        <v>7.0000000000000007E-2</v>
      </c>
      <c r="O73" s="130">
        <v>0.09</v>
      </c>
      <c r="P73" s="130">
        <v>0.11</v>
      </c>
      <c r="Q73" s="130">
        <v>0.1</v>
      </c>
      <c r="R73" s="130">
        <v>7.0000000000000007E-2</v>
      </c>
      <c r="S73" s="130">
        <v>0.09</v>
      </c>
      <c r="T73" s="130">
        <v>0.08</v>
      </c>
      <c r="U73" s="130">
        <v>0.09</v>
      </c>
      <c r="V73" s="130">
        <v>7.0000000000000007E-2</v>
      </c>
      <c r="W73" s="130">
        <v>0.04</v>
      </c>
      <c r="X73" s="130">
        <v>0.03</v>
      </c>
    </row>
    <row r="74" spans="11:25" x14ac:dyDescent="0.25">
      <c r="K74" s="268"/>
      <c r="L74" s="127" t="s">
        <v>91</v>
      </c>
      <c r="M74" s="130">
        <v>0.15</v>
      </c>
      <c r="N74" s="130">
        <v>0.08</v>
      </c>
      <c r="O74" s="130">
        <v>0.09</v>
      </c>
      <c r="P74" s="130">
        <v>0.1</v>
      </c>
      <c r="Q74" s="130">
        <v>0.1</v>
      </c>
      <c r="R74" s="130">
        <v>7.0000000000000007E-2</v>
      </c>
      <c r="S74" s="130">
        <v>0.09</v>
      </c>
      <c r="T74" s="130">
        <v>0.08</v>
      </c>
      <c r="U74" s="130">
        <v>0.1</v>
      </c>
      <c r="V74" s="130">
        <v>7.0000000000000007E-2</v>
      </c>
      <c r="W74" s="130">
        <v>0.04</v>
      </c>
      <c r="X74" s="130">
        <v>0.03</v>
      </c>
    </row>
    <row r="75" spans="11:25" x14ac:dyDescent="0.25">
      <c r="K75" s="64"/>
      <c r="L75" s="64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</row>
    <row r="76" spans="11:25" ht="15.75" x14ac:dyDescent="0.25">
      <c r="K76" s="124" t="s">
        <v>92</v>
      </c>
      <c r="L76" s="64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</row>
    <row r="77" spans="11:25" x14ac:dyDescent="0.25">
      <c r="K77" s="129">
        <v>2021</v>
      </c>
      <c r="L77" s="127" t="s">
        <v>27</v>
      </c>
      <c r="M77" s="121" t="s">
        <v>28</v>
      </c>
      <c r="N77" s="121" t="s">
        <v>29</v>
      </c>
      <c r="O77" s="121" t="s">
        <v>30</v>
      </c>
      <c r="P77" s="121" t="s">
        <v>31</v>
      </c>
      <c r="Q77" s="121" t="s">
        <v>32</v>
      </c>
      <c r="R77" s="121" t="s">
        <v>33</v>
      </c>
      <c r="S77" s="121" t="s">
        <v>34</v>
      </c>
      <c r="T77" s="121" t="s">
        <v>35</v>
      </c>
      <c r="U77" s="121" t="s">
        <v>36</v>
      </c>
      <c r="V77" s="121" t="s">
        <v>37</v>
      </c>
      <c r="W77" s="121" t="s">
        <v>38</v>
      </c>
      <c r="X77" s="121" t="s">
        <v>39</v>
      </c>
      <c r="Y77" s="126" t="s">
        <v>73</v>
      </c>
    </row>
    <row r="78" spans="11:25" x14ac:dyDescent="0.25">
      <c r="K78" s="268" t="s">
        <v>87</v>
      </c>
      <c r="L78" s="127" t="s">
        <v>74</v>
      </c>
      <c r="M78" s="128">
        <v>0.4118</v>
      </c>
      <c r="N78" s="128">
        <v>0.4118</v>
      </c>
      <c r="O78" s="128">
        <v>0.8236</v>
      </c>
      <c r="P78" s="128">
        <v>0.8236</v>
      </c>
      <c r="Q78" s="128">
        <v>0.8236</v>
      </c>
      <c r="R78" s="128">
        <v>1.2354000000000001</v>
      </c>
      <c r="S78" s="128">
        <v>2.8826000000000001</v>
      </c>
      <c r="T78" s="128">
        <v>4.5297999999999998</v>
      </c>
      <c r="U78" s="128">
        <v>5.3533999999999997</v>
      </c>
      <c r="V78" s="128">
        <v>7.4123999999999999</v>
      </c>
      <c r="W78" s="128">
        <v>7.4123999999999999</v>
      </c>
      <c r="X78" s="128">
        <v>9.0595999999999997</v>
      </c>
      <c r="Y78" s="128">
        <v>41.179999999999993</v>
      </c>
    </row>
    <row r="79" spans="11:25" x14ac:dyDescent="0.25">
      <c r="K79" s="268"/>
      <c r="L79" s="127" t="s">
        <v>75</v>
      </c>
      <c r="M79" s="128">
        <v>17.4024</v>
      </c>
      <c r="N79" s="128">
        <v>17.4024</v>
      </c>
      <c r="O79" s="128">
        <v>17.4024</v>
      </c>
      <c r="P79" s="128">
        <v>21.753</v>
      </c>
      <c r="Q79" s="128">
        <v>17.4024</v>
      </c>
      <c r="R79" s="128">
        <v>19.5777</v>
      </c>
      <c r="S79" s="128">
        <v>21.753</v>
      </c>
      <c r="T79" s="128">
        <v>17.4024</v>
      </c>
      <c r="U79" s="128">
        <v>15.227100000000002</v>
      </c>
      <c r="V79" s="128">
        <v>19.5777</v>
      </c>
      <c r="W79" s="128">
        <v>15.227100000000002</v>
      </c>
      <c r="X79" s="128">
        <v>17.4024</v>
      </c>
      <c r="Y79" s="128">
        <v>217.53000000000003</v>
      </c>
    </row>
    <row r="80" spans="11:25" x14ac:dyDescent="0.25">
      <c r="K80" s="268"/>
      <c r="L80" s="127" t="s">
        <v>11</v>
      </c>
      <c r="M80" s="128">
        <f>SUM(M78:M79)</f>
        <v>17.8142</v>
      </c>
      <c r="N80" s="128">
        <f t="shared" ref="N80:Y80" si="28">SUM(N78:N79)</f>
        <v>17.8142</v>
      </c>
      <c r="O80" s="128">
        <f t="shared" si="28"/>
        <v>18.225999999999999</v>
      </c>
      <c r="P80" s="128">
        <f t="shared" si="28"/>
        <v>22.576599999999999</v>
      </c>
      <c r="Q80" s="128">
        <f t="shared" si="28"/>
        <v>18.225999999999999</v>
      </c>
      <c r="R80" s="128">
        <f t="shared" si="28"/>
        <v>20.813099999999999</v>
      </c>
      <c r="S80" s="128">
        <f t="shared" si="28"/>
        <v>24.6356</v>
      </c>
      <c r="T80" s="128">
        <f t="shared" si="28"/>
        <v>21.932200000000002</v>
      </c>
      <c r="U80" s="128">
        <f t="shared" si="28"/>
        <v>20.580500000000001</v>
      </c>
      <c r="V80" s="128">
        <f t="shared" si="28"/>
        <v>26.990099999999998</v>
      </c>
      <c r="W80" s="128">
        <f t="shared" si="28"/>
        <v>22.639500000000002</v>
      </c>
      <c r="X80" s="128">
        <f t="shared" si="28"/>
        <v>26.462</v>
      </c>
      <c r="Y80" s="128">
        <f t="shared" si="28"/>
        <v>258.71000000000004</v>
      </c>
    </row>
    <row r="81" spans="11:26" x14ac:dyDescent="0.25">
      <c r="K81" s="268" t="s">
        <v>86</v>
      </c>
      <c r="L81" s="127" t="s">
        <v>74</v>
      </c>
      <c r="M81" s="128">
        <v>0.42299999999999999</v>
      </c>
      <c r="N81" s="128">
        <v>0.42299999999999999</v>
      </c>
      <c r="O81" s="128">
        <v>0.56399999999999995</v>
      </c>
      <c r="P81" s="128">
        <v>0.56399999999999995</v>
      </c>
      <c r="Q81" s="128">
        <v>0.63449999999999995</v>
      </c>
      <c r="R81" s="128">
        <v>0.70500000000000007</v>
      </c>
      <c r="S81" s="128">
        <v>0.77549999999999997</v>
      </c>
      <c r="T81" s="128">
        <v>0.70500000000000007</v>
      </c>
      <c r="U81" s="128">
        <v>0.63449999999999995</v>
      </c>
      <c r="V81" s="128">
        <v>0.63449999999999995</v>
      </c>
      <c r="W81" s="128">
        <v>0.49350000000000005</v>
      </c>
      <c r="X81" s="128">
        <v>0.49350000000000005</v>
      </c>
      <c r="Y81" s="128">
        <v>7.05</v>
      </c>
    </row>
    <row r="82" spans="11:26" x14ac:dyDescent="0.25">
      <c r="K82" s="268"/>
      <c r="L82" s="127" t="s">
        <v>75</v>
      </c>
      <c r="M82" s="128">
        <v>17.4024</v>
      </c>
      <c r="N82" s="128">
        <v>17.4024</v>
      </c>
      <c r="O82" s="128">
        <v>17.4024</v>
      </c>
      <c r="P82" s="128">
        <v>21.753</v>
      </c>
      <c r="Q82" s="128">
        <v>17.4024</v>
      </c>
      <c r="R82" s="128">
        <v>19.5777</v>
      </c>
      <c r="S82" s="128">
        <v>21.753</v>
      </c>
      <c r="T82" s="128">
        <v>17.4024</v>
      </c>
      <c r="U82" s="128">
        <v>15.227100000000002</v>
      </c>
      <c r="V82" s="128">
        <v>19.5777</v>
      </c>
      <c r="W82" s="128">
        <v>15.227100000000002</v>
      </c>
      <c r="X82" s="128">
        <v>17.4024</v>
      </c>
      <c r="Y82" s="128">
        <v>217.53000000000003</v>
      </c>
    </row>
    <row r="83" spans="11:26" x14ac:dyDescent="0.25">
      <c r="K83" s="268"/>
      <c r="L83" s="127" t="s">
        <v>11</v>
      </c>
      <c r="M83" s="128">
        <f>SUM(M81:M82)</f>
        <v>17.825399999999998</v>
      </c>
      <c r="N83" s="128">
        <f t="shared" ref="N83" si="29">SUM(N81:N82)</f>
        <v>17.825399999999998</v>
      </c>
      <c r="O83" s="128">
        <f t="shared" ref="O83" si="30">SUM(O81:O82)</f>
        <v>17.9664</v>
      </c>
      <c r="P83" s="128">
        <f t="shared" ref="P83" si="31">SUM(P81:P82)</f>
        <v>22.317</v>
      </c>
      <c r="Q83" s="128">
        <f t="shared" ref="Q83" si="32">SUM(Q81:Q82)</f>
        <v>18.036899999999999</v>
      </c>
      <c r="R83" s="128">
        <f t="shared" ref="R83" si="33">SUM(R81:R82)</f>
        <v>20.282699999999998</v>
      </c>
      <c r="S83" s="128">
        <f t="shared" ref="S83" si="34">SUM(S81:S82)</f>
        <v>22.528500000000001</v>
      </c>
      <c r="T83" s="128">
        <f t="shared" ref="T83" si="35">SUM(T81:T82)</f>
        <v>18.107399999999998</v>
      </c>
      <c r="U83" s="128">
        <f t="shared" ref="U83" si="36">SUM(U81:U82)</f>
        <v>15.861600000000001</v>
      </c>
      <c r="V83" s="128">
        <f t="shared" ref="V83" si="37">SUM(V81:V82)</f>
        <v>20.212199999999999</v>
      </c>
      <c r="W83" s="128">
        <f t="shared" ref="W83" si="38">SUM(W81:W82)</f>
        <v>15.720600000000001</v>
      </c>
      <c r="X83" s="128">
        <f t="shared" ref="X83" si="39">SUM(X81:X82)</f>
        <v>17.895900000000001</v>
      </c>
      <c r="Y83" s="128">
        <f t="shared" ref="Y83" si="40">SUM(Y81:Y82)</f>
        <v>224.58000000000004</v>
      </c>
    </row>
    <row r="84" spans="11:26" x14ac:dyDescent="0.25">
      <c r="K84" s="261" t="s">
        <v>95</v>
      </c>
      <c r="L84" s="171" t="s">
        <v>74</v>
      </c>
      <c r="M84" s="171">
        <v>2.0429999999999997</v>
      </c>
      <c r="N84" s="171">
        <v>2.4969999999999999</v>
      </c>
      <c r="O84" s="171">
        <v>2.27</v>
      </c>
      <c r="P84" s="171">
        <v>0.90800000000000003</v>
      </c>
      <c r="Q84" s="171">
        <v>1.8160000000000001</v>
      </c>
      <c r="R84" s="171">
        <v>1.5890000000000002</v>
      </c>
      <c r="S84" s="171">
        <v>1.8160000000000001</v>
      </c>
      <c r="T84" s="171">
        <v>2.0429999999999997</v>
      </c>
      <c r="U84" s="171">
        <v>3.1780000000000004</v>
      </c>
      <c r="V84" s="171">
        <v>1.8160000000000001</v>
      </c>
      <c r="W84" s="171">
        <v>2.0429999999999997</v>
      </c>
      <c r="X84" s="171">
        <v>0.68099999999999994</v>
      </c>
      <c r="Y84" s="171">
        <v>22.7</v>
      </c>
    </row>
    <row r="85" spans="11:26" x14ac:dyDescent="0.25">
      <c r="K85" s="262"/>
      <c r="L85" s="171" t="s">
        <v>96</v>
      </c>
      <c r="M85" s="171">
        <v>17.776</v>
      </c>
      <c r="N85" s="171">
        <v>7.7770000000000001</v>
      </c>
      <c r="O85" s="171">
        <v>9.9989999999999988</v>
      </c>
      <c r="P85" s="171">
        <v>12.221</v>
      </c>
      <c r="Q85" s="171">
        <v>11.11</v>
      </c>
      <c r="R85" s="171">
        <v>7.7770000000000001</v>
      </c>
      <c r="S85" s="171">
        <v>9.9989999999999988</v>
      </c>
      <c r="T85" s="171">
        <v>8.8879999999999999</v>
      </c>
      <c r="U85" s="171">
        <v>9.9989999999999988</v>
      </c>
      <c r="V85" s="171">
        <v>7.7770000000000001</v>
      </c>
      <c r="W85" s="171">
        <v>4.444</v>
      </c>
      <c r="X85" s="171">
        <v>3.3329999999999997</v>
      </c>
      <c r="Y85" s="171">
        <v>111.1</v>
      </c>
      <c r="Z85" s="171"/>
    </row>
    <row r="86" spans="11:26" x14ac:dyDescent="0.25">
      <c r="K86" s="262"/>
      <c r="L86" s="171" t="s">
        <v>11</v>
      </c>
      <c r="M86" s="171">
        <v>20.07</v>
      </c>
      <c r="N86" s="171">
        <v>10.704000000000001</v>
      </c>
      <c r="O86" s="171">
        <v>12.042</v>
      </c>
      <c r="P86" s="171">
        <v>13.380000000000003</v>
      </c>
      <c r="Q86" s="171">
        <v>13.380000000000003</v>
      </c>
      <c r="R86" s="171">
        <v>9.3660000000000014</v>
      </c>
      <c r="S86" s="171">
        <v>12.042</v>
      </c>
      <c r="T86" s="171">
        <v>10.704000000000001</v>
      </c>
      <c r="U86" s="171">
        <v>13.380000000000003</v>
      </c>
      <c r="V86" s="171">
        <v>9.3660000000000014</v>
      </c>
      <c r="W86" s="171">
        <v>5.3520000000000003</v>
      </c>
      <c r="X86" s="171">
        <v>4.0140000000000002</v>
      </c>
      <c r="Y86" s="171">
        <v>133.80000000000001</v>
      </c>
      <c r="Z86" s="171"/>
    </row>
  </sheetData>
  <mergeCells count="57">
    <mergeCell ref="K84:K86"/>
    <mergeCell ref="K25:K27"/>
    <mergeCell ref="K59:K61"/>
    <mergeCell ref="K53:K55"/>
    <mergeCell ref="K56:K58"/>
    <mergeCell ref="K42:K44"/>
    <mergeCell ref="K45:K47"/>
    <mergeCell ref="K48:K50"/>
    <mergeCell ref="K32:K34"/>
    <mergeCell ref="K35:K37"/>
    <mergeCell ref="K68:K69"/>
    <mergeCell ref="K70:K71"/>
    <mergeCell ref="K72:K74"/>
    <mergeCell ref="K81:K83"/>
    <mergeCell ref="K78:K80"/>
    <mergeCell ref="K22:K24"/>
    <mergeCell ref="H2:I2"/>
    <mergeCell ref="H3:H4"/>
    <mergeCell ref="I3:I4"/>
    <mergeCell ref="H5:H7"/>
    <mergeCell ref="H8:H10"/>
    <mergeCell ref="H11:H13"/>
    <mergeCell ref="I5:I7"/>
    <mergeCell ref="I8:I10"/>
    <mergeCell ref="I11:I13"/>
    <mergeCell ref="K19:K21"/>
    <mergeCell ref="B2:D2"/>
    <mergeCell ref="E2:G2"/>
    <mergeCell ref="B3:D3"/>
    <mergeCell ref="E3:G3"/>
    <mergeCell ref="L2:N2"/>
    <mergeCell ref="O2:Q2"/>
    <mergeCell ref="L3:N3"/>
    <mergeCell ref="O3:Q3"/>
    <mergeCell ref="X2:Z2"/>
    <mergeCell ref="X3:Z3"/>
    <mergeCell ref="R2:T2"/>
    <mergeCell ref="R3:T3"/>
    <mergeCell ref="U2:W2"/>
    <mergeCell ref="U3:W3"/>
    <mergeCell ref="AA2:AC2"/>
    <mergeCell ref="AA3:AC3"/>
    <mergeCell ref="AM5:AM7"/>
    <mergeCell ref="AG2:AI2"/>
    <mergeCell ref="AJ2:AL2"/>
    <mergeCell ref="AM2:AN2"/>
    <mergeCell ref="AM3:AM4"/>
    <mergeCell ref="AN3:AN4"/>
    <mergeCell ref="AN5:AN7"/>
    <mergeCell ref="AD2:AF2"/>
    <mergeCell ref="AD3:AF3"/>
    <mergeCell ref="AM8:AM10"/>
    <mergeCell ref="AN8:AN10"/>
    <mergeCell ref="AM11:AM13"/>
    <mergeCell ref="AN11:AN13"/>
    <mergeCell ref="AG3:AI3"/>
    <mergeCell ref="AJ3:AL3"/>
  </mergeCells>
  <hyperlinks>
    <hyperlink ref="K14" r:id="rId1" location="/site/QBE_Asia_Pacific/views/SliceandDice_0/SliceandDice/217052@au.qbe.pri/HASECSC?:iid=1" xr:uid="{593B2B44-AF83-4224-AEDE-93309BA9E0A9}"/>
  </hyperlinks>
  <pageMargins left="0.7" right="0.7" top="0.75" bottom="0.75" header="0.3" footer="0.3"/>
  <pageSetup orientation="portrait" horizontalDpi="90" verticalDpi="9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5C0E-1E31-474F-ABFE-86EFA4016DEB}">
  <sheetPr codeName="Sheet2"/>
  <dimension ref="A1:AB41"/>
  <sheetViews>
    <sheetView zoomScaleNormal="100" workbookViewId="0">
      <selection activeCell="J18" sqref="J18"/>
    </sheetView>
  </sheetViews>
  <sheetFormatPr defaultRowHeight="15" x14ac:dyDescent="0.25"/>
  <cols>
    <col min="1" max="1" width="15.5703125" customWidth="1"/>
    <col min="2" max="7" width="9.140625" customWidth="1"/>
    <col min="8" max="8" width="10.42578125" customWidth="1"/>
    <col min="9" max="19" width="9.140625" customWidth="1"/>
    <col min="20" max="20" width="9.42578125" customWidth="1"/>
    <col min="21" max="22" width="9.140625" customWidth="1"/>
  </cols>
  <sheetData>
    <row r="1" spans="1:28" ht="15.75" thickBot="1" x14ac:dyDescent="0.3">
      <c r="B1">
        <v>0</v>
      </c>
      <c r="C1">
        <v>3</v>
      </c>
      <c r="E1">
        <v>3</v>
      </c>
      <c r="F1">
        <v>3</v>
      </c>
      <c r="H1">
        <v>0</v>
      </c>
      <c r="I1">
        <v>6</v>
      </c>
      <c r="K1">
        <v>6</v>
      </c>
      <c r="L1">
        <v>6</v>
      </c>
      <c r="N1">
        <v>6</v>
      </c>
      <c r="O1">
        <v>3</v>
      </c>
      <c r="Q1">
        <v>9</v>
      </c>
      <c r="R1">
        <v>3</v>
      </c>
    </row>
    <row r="2" spans="1:28" ht="15.75" thickBot="1" x14ac:dyDescent="0.3">
      <c r="A2" s="15"/>
      <c r="B2" s="275" t="str">
        <f>'GWP Changes'!L2</f>
        <v>Q1</v>
      </c>
      <c r="C2" s="276"/>
      <c r="D2" s="277"/>
      <c r="E2" s="275" t="str">
        <f>'GWP Changes'!O2</f>
        <v>Q2</v>
      </c>
      <c r="F2" s="276"/>
      <c r="G2" s="277"/>
      <c r="H2" s="275" t="str">
        <f>'GWP Changes'!R2</f>
        <v>H1</v>
      </c>
      <c r="I2" s="276"/>
      <c r="J2" s="277"/>
      <c r="K2" s="275" t="str">
        <f>'GWP Changes'!U2</f>
        <v>H2</v>
      </c>
      <c r="L2" s="276"/>
      <c r="M2" s="277"/>
      <c r="N2" s="275" t="str">
        <f>'GWP Changes'!X2</f>
        <v>Q3</v>
      </c>
      <c r="O2" s="276"/>
      <c r="P2" s="277"/>
      <c r="Q2" s="275" t="str">
        <f>'GWP Changes'!AA2</f>
        <v>Q4</v>
      </c>
      <c r="R2" s="276"/>
      <c r="S2" s="277"/>
      <c r="T2" s="272">
        <f ca="1">'GWP Changes'!AD2</f>
        <v>44531</v>
      </c>
      <c r="U2" s="273"/>
      <c r="V2" s="274"/>
      <c r="W2" s="272">
        <f ca="1">'GWP Changes'!AG2</f>
        <v>44562</v>
      </c>
      <c r="X2" s="273"/>
      <c r="Y2" s="274"/>
      <c r="Z2" s="275" t="str">
        <f ca="1">'GWP Changes'!AJ2</f>
        <v>Jan YTD</v>
      </c>
      <c r="AA2" s="276"/>
      <c r="AB2" s="277"/>
    </row>
    <row r="3" spans="1:28" x14ac:dyDescent="0.25">
      <c r="A3" s="16"/>
      <c r="B3" s="269" t="s">
        <v>2</v>
      </c>
      <c r="C3" s="270"/>
      <c r="D3" s="271"/>
      <c r="E3" s="269" t="s">
        <v>2</v>
      </c>
      <c r="F3" s="270"/>
      <c r="G3" s="271"/>
      <c r="H3" s="269" t="s">
        <v>2</v>
      </c>
      <c r="I3" s="270"/>
      <c r="J3" s="271"/>
      <c r="K3" s="269" t="s">
        <v>2</v>
      </c>
      <c r="L3" s="270"/>
      <c r="M3" s="271"/>
      <c r="N3" s="269" t="s">
        <v>2</v>
      </c>
      <c r="O3" s="270"/>
      <c r="P3" s="271"/>
      <c r="Q3" s="269" t="s">
        <v>2</v>
      </c>
      <c r="R3" s="270"/>
      <c r="S3" s="271"/>
      <c r="T3" s="269" t="s">
        <v>2</v>
      </c>
      <c r="U3" s="270"/>
      <c r="V3" s="271"/>
      <c r="W3" s="269" t="s">
        <v>2</v>
      </c>
      <c r="X3" s="270"/>
      <c r="Y3" s="271"/>
      <c r="Z3" s="269" t="s">
        <v>2</v>
      </c>
      <c r="AA3" s="270"/>
      <c r="AB3" s="271"/>
    </row>
    <row r="4" spans="1:28" ht="15.75" thickBot="1" x14ac:dyDescent="0.3">
      <c r="A4" s="17"/>
      <c r="B4" s="18">
        <f>'GWP Changes'!L4</f>
        <v>2022</v>
      </c>
      <c r="C4" s="18">
        <f>'GWP Changes'!M4</f>
        <v>2021</v>
      </c>
      <c r="D4" s="19" t="s">
        <v>42</v>
      </c>
      <c r="E4" s="18">
        <f>'GWP Changes'!O4</f>
        <v>2022</v>
      </c>
      <c r="F4" s="18">
        <f>'GWP Changes'!P4</f>
        <v>2021</v>
      </c>
      <c r="G4" s="20" t="s">
        <v>42</v>
      </c>
      <c r="H4" s="18">
        <f>'GWP Changes'!R4</f>
        <v>2022</v>
      </c>
      <c r="I4" s="18">
        <f>'GWP Changes'!S4</f>
        <v>2021</v>
      </c>
      <c r="J4" s="20" t="s">
        <v>42</v>
      </c>
      <c r="K4" s="18">
        <f>'GWP Changes'!U4</f>
        <v>2022</v>
      </c>
      <c r="L4" s="18">
        <f>'GWP Changes'!V4</f>
        <v>2021</v>
      </c>
      <c r="M4" s="21" t="s">
        <v>42</v>
      </c>
      <c r="N4" s="18">
        <f>'GWP Changes'!X4</f>
        <v>2022</v>
      </c>
      <c r="O4" s="18">
        <f>'GWP Changes'!Y4</f>
        <v>2021</v>
      </c>
      <c r="P4" s="21" t="s">
        <v>42</v>
      </c>
      <c r="Q4" s="18">
        <f>'GWP Changes'!AA4</f>
        <v>2022</v>
      </c>
      <c r="R4" s="18">
        <f>'GWP Changes'!AB4</f>
        <v>2021</v>
      </c>
      <c r="S4" s="21" t="s">
        <v>42</v>
      </c>
      <c r="T4" s="18">
        <f>'GWP Changes'!AD4</f>
        <v>2022</v>
      </c>
      <c r="U4" s="18">
        <f>'GWP Changes'!AE4</f>
        <v>2021</v>
      </c>
      <c r="V4" s="21" t="s">
        <v>42</v>
      </c>
      <c r="W4" s="18">
        <f>'GWP Changes'!AG4</f>
        <v>2022</v>
      </c>
      <c r="X4" s="18">
        <f>'GWP Changes'!AH4</f>
        <v>2021</v>
      </c>
      <c r="Y4" s="21" t="s">
        <v>42</v>
      </c>
      <c r="Z4" s="18">
        <f>'GWP Changes'!AJ4</f>
        <v>2022</v>
      </c>
      <c r="AA4" s="18">
        <f>'GWP Changes'!AK4</f>
        <v>2021</v>
      </c>
      <c r="AB4" s="21" t="s">
        <v>42</v>
      </c>
    </row>
    <row r="5" spans="1:28" s="41" customFormat="1" ht="19.5" customHeight="1" x14ac:dyDescent="0.25">
      <c r="A5" s="22" t="s">
        <v>43</v>
      </c>
      <c r="B5" s="32">
        <f>SUM(B22:D22)</f>
        <v>0.42446390000000001</v>
      </c>
      <c r="C5" s="32">
        <f>SUM(B28:D28)</f>
        <v>0.26368997999999999</v>
      </c>
      <c r="D5" s="23">
        <f>IFERROR(ROUND(B5,2)/ROUND(C5,2)-1,0)</f>
        <v>0.6153846153846152</v>
      </c>
      <c r="E5" s="31">
        <f>SUM(E22:G22)</f>
        <v>0</v>
      </c>
      <c r="F5" s="32">
        <f>SUM(E28:G28)</f>
        <v>0</v>
      </c>
      <c r="G5" s="23">
        <f>IFERROR(ROUND(E5,2)/ROUND(F5,2)-1,0)</f>
        <v>0</v>
      </c>
      <c r="H5" s="31">
        <f>SUM(B22:G22)</f>
        <v>0.42446390000000001</v>
      </c>
      <c r="I5" s="32">
        <f>SUM(B28:G28)</f>
        <v>0.26368997999999999</v>
      </c>
      <c r="J5" s="23">
        <f>IFERROR(ROUND(H5,2)/ROUND(I5,2)-1,0)</f>
        <v>0.6153846153846152</v>
      </c>
      <c r="K5" s="31">
        <f>SUM(H22:M22)</f>
        <v>0</v>
      </c>
      <c r="L5" s="32">
        <f>SUM(H28:M28)</f>
        <v>0</v>
      </c>
      <c r="M5" s="23">
        <f>IFERROR(ROUND(K5,2)/ROUND(L5,2)-1,0)</f>
        <v>0</v>
      </c>
      <c r="N5" s="31">
        <f>SUM(H22:J22)</f>
        <v>0</v>
      </c>
      <c r="O5" s="32">
        <f>SUM(H28:J28)</f>
        <v>0</v>
      </c>
      <c r="P5" s="23">
        <f>IFERROR(ROUND(N5,2)/ROUND(O5,2)-1,0)</f>
        <v>0</v>
      </c>
      <c r="Q5" s="31">
        <f>SUM(K22:M22)</f>
        <v>0</v>
      </c>
      <c r="R5" s="32">
        <f>SUM(K28:M28)</f>
        <v>0</v>
      </c>
      <c r="S5" s="23">
        <f>IFERROR(ROUND(Q5,2)/ROUND(R5,2)-1,0)</f>
        <v>0</v>
      </c>
      <c r="T5" s="31" t="str">
        <f ca="1">OFFSET(B22,0,'GWP Changes'!$AE$1-2)</f>
        <v>Online - NB</v>
      </c>
      <c r="U5" s="32" t="str">
        <f ca="1">OFFSET(B28,0,'GWP Changes'!$AE$1-2)</f>
        <v>Online - NB</v>
      </c>
      <c r="V5" s="23">
        <f ca="1">IFERROR((ROUND(T5,2)-ROUND(U5,2))/ABS(ROUND(U5,2)),0)</f>
        <v>0</v>
      </c>
      <c r="W5" s="31">
        <f ca="1">OFFSET(B22,0,'GWP Changes'!$AE$1-1)</f>
        <v>0.42446390000000001</v>
      </c>
      <c r="X5" s="32">
        <f ca="1">OFFSET(B28,0,'GWP Changes'!$AE$1-1)</f>
        <v>0.26368997999999999</v>
      </c>
      <c r="Y5" s="23">
        <f ca="1">IFERROR((ROUND(W5,2)-ROUND(X5,2))/ABS(ROUND(X5,2)),0)</f>
        <v>0.61538461538461531</v>
      </c>
      <c r="Z5" s="31">
        <f ca="1">SUM(OFFSET(B22,0,0,1,'GWP Changes'!$AE$1))</f>
        <v>0.42446390000000001</v>
      </c>
      <c r="AA5" s="32">
        <f ca="1">SUM(OFFSET(B28,0,0,1,'GWP Changes'!$AE$1))</f>
        <v>0.26368997999999999</v>
      </c>
      <c r="AB5" s="23">
        <f ca="1">IFERROR((ROUND(Z5,2)-ROUND(AA5,2))/ABS(ROUND(AA5,2)),0)</f>
        <v>0.61538461538461531</v>
      </c>
    </row>
    <row r="6" spans="1:28" s="41" customFormat="1" ht="19.5" customHeight="1" x14ac:dyDescent="0.25">
      <c r="A6" s="24" t="s">
        <v>44</v>
      </c>
      <c r="B6" s="32">
        <f>SUM(B23:D23)</f>
        <v>0.33664103000000001</v>
      </c>
      <c r="C6" s="32">
        <f>SUM(B29:D29)</f>
        <v>0.31969210999999997</v>
      </c>
      <c r="D6" s="23">
        <f t="shared" ref="D6:D12" si="0">IFERROR(ROUND(B6,2)/ROUND(C6,2)-1,0)</f>
        <v>6.25E-2</v>
      </c>
      <c r="E6" s="31">
        <f>SUM(E23:G23)</f>
        <v>0</v>
      </c>
      <c r="F6" s="32">
        <f>SUM(E29:G29)</f>
        <v>0</v>
      </c>
      <c r="G6" s="23">
        <f t="shared" ref="G6:G12" si="1">IFERROR(ROUND(E6,2)/ROUND(F6,2)-1,0)</f>
        <v>0</v>
      </c>
      <c r="H6" s="31">
        <f>SUM(B23:G23)</f>
        <v>0.33664103000000001</v>
      </c>
      <c r="I6" s="32">
        <f>SUM(B29:G29)</f>
        <v>0.31969210999999997</v>
      </c>
      <c r="J6" s="23">
        <f t="shared" ref="J6:J12" si="2">IFERROR(ROUND(H6,2)/ROUND(I6,2)-1,0)</f>
        <v>6.25E-2</v>
      </c>
      <c r="K6" s="31">
        <f>SUM(H23:M23)</f>
        <v>0</v>
      </c>
      <c r="L6" s="32">
        <f>SUM(H29:M29)</f>
        <v>0</v>
      </c>
      <c r="M6" s="23">
        <f t="shared" ref="M6:M12" si="3">IFERROR(ROUND(K6,2)/ROUND(L6,2)-1,0)</f>
        <v>0</v>
      </c>
      <c r="N6" s="31">
        <f>SUM(H23:J23)</f>
        <v>0</v>
      </c>
      <c r="O6" s="32">
        <f>SUM(H29:J29)</f>
        <v>0</v>
      </c>
      <c r="P6" s="23">
        <f t="shared" ref="P6:P12" si="4">IFERROR(ROUND(N6,2)/ROUND(O6,2)-1,0)</f>
        <v>0</v>
      </c>
      <c r="Q6" s="31">
        <f>SUM(K23:M23)</f>
        <v>0</v>
      </c>
      <c r="R6" s="32">
        <f>SUM(K29:M29)</f>
        <v>0</v>
      </c>
      <c r="S6" s="23">
        <f t="shared" ref="S6:S12" si="5">IFERROR(ROUND(Q6,2)/ROUND(R6,2)-1,0)</f>
        <v>0</v>
      </c>
      <c r="T6" s="31" t="str">
        <f ca="1">OFFSET(B23,0,'GWP Changes'!$AE$1-2)</f>
        <v>Mortgage - NB</v>
      </c>
      <c r="U6" s="32" t="str">
        <f ca="1">OFFSET(B29,0,'GWP Changes'!$AE$1-2)</f>
        <v>Mortgage - NB</v>
      </c>
      <c r="V6" s="23">
        <f t="shared" ref="V6:V9" ca="1" si="6">IFERROR((ROUND(T6,2)-ROUND(U6,2))/ABS(ROUND(U6,2)),0)</f>
        <v>0</v>
      </c>
      <c r="W6" s="31">
        <f ca="1">OFFSET(B23,0,'GWP Changes'!$AE$1-1)</f>
        <v>0.33664103000000001</v>
      </c>
      <c r="X6" s="32">
        <f ca="1">OFFSET(B29,0,'GWP Changes'!$AE$1-1)</f>
        <v>0.31969210999999997</v>
      </c>
      <c r="Y6" s="23">
        <f t="shared" ref="Y6:Y12" ca="1" si="7">IFERROR((ROUND(W6,2)-ROUND(X6,2))/ABS(ROUND(X6,2)),0)</f>
        <v>6.2500000000000056E-2</v>
      </c>
      <c r="Z6" s="31">
        <f ca="1">SUM(OFFSET(B23,0,0,1,'GWP Changes'!$AE$1))</f>
        <v>0.33664103000000001</v>
      </c>
      <c r="AA6" s="32">
        <f ca="1">SUM(OFFSET(B29,0,0,1,'GWP Changes'!$AE$1))</f>
        <v>0.31969210999999997</v>
      </c>
      <c r="AB6" s="23">
        <f t="shared" ref="AB6:AB12" ca="1" si="8">IFERROR((ROUND(Z6,2)-ROUND(AA6,2))/ABS(ROUND(AA6,2)),0)</f>
        <v>6.2500000000000056E-2</v>
      </c>
    </row>
    <row r="7" spans="1:28" s="41" customFormat="1" ht="19.5" hidden="1" customHeight="1" x14ac:dyDescent="0.25">
      <c r="A7" s="170" t="s">
        <v>94</v>
      </c>
      <c r="B7" s="32">
        <f>SUM(B24:D24)</f>
        <v>2.3307759999999997E-2</v>
      </c>
      <c r="C7" s="32">
        <f>SUM(B30:D30)</f>
        <v>6.8207889999999993E-2</v>
      </c>
      <c r="D7" s="23">
        <f t="shared" si="0"/>
        <v>-0.7142857142857143</v>
      </c>
      <c r="E7" s="31">
        <f>SUM(E24:G24)</f>
        <v>0</v>
      </c>
      <c r="F7" s="32">
        <f>SUM(E30:G30)</f>
        <v>0</v>
      </c>
      <c r="G7" s="23">
        <f t="shared" si="1"/>
        <v>0</v>
      </c>
      <c r="H7" s="31">
        <f>SUM(B24:G24)</f>
        <v>2.3307759999999997E-2</v>
      </c>
      <c r="I7" s="32">
        <f>SUM(B30:G30)</f>
        <v>6.8207889999999993E-2</v>
      </c>
      <c r="J7" s="23">
        <f t="shared" si="2"/>
        <v>-0.7142857142857143</v>
      </c>
      <c r="K7" s="31">
        <f>SUM(H24:M24)</f>
        <v>0</v>
      </c>
      <c r="L7" s="32">
        <f>SUM(H30:M30)</f>
        <v>0</v>
      </c>
      <c r="M7" s="23">
        <f t="shared" si="3"/>
        <v>0</v>
      </c>
      <c r="N7" s="31">
        <f>SUM(H24:J24)</f>
        <v>0</v>
      </c>
      <c r="O7" s="32">
        <f>SUM(H30:J30)</f>
        <v>0</v>
      </c>
      <c r="P7" s="23">
        <f t="shared" si="4"/>
        <v>0</v>
      </c>
      <c r="Q7" s="31">
        <f>SUM(K24:M24)</f>
        <v>0</v>
      </c>
      <c r="R7" s="32">
        <f>SUM(K30:M30)</f>
        <v>0</v>
      </c>
      <c r="S7" s="23">
        <f t="shared" si="5"/>
        <v>0</v>
      </c>
      <c r="T7" s="31" t="str">
        <f ca="1">OFFSET(B24,0,'GWP Changes'!$AE$1-2)</f>
        <v>CCC - NB</v>
      </c>
      <c r="U7" s="32" t="str">
        <f ca="1">OFFSET(B30,0,'GWP Changes'!$AE$1-2)</f>
        <v>CCC - NB</v>
      </c>
      <c r="V7" s="23">
        <f t="shared" ca="1" si="6"/>
        <v>0</v>
      </c>
      <c r="W7" s="31">
        <f ca="1">OFFSET(B24,0,'GWP Changes'!$AE$1-1)</f>
        <v>2.3307759999999997E-2</v>
      </c>
      <c r="X7" s="32">
        <f ca="1">OFFSET(B30,0,'GWP Changes'!$AE$1-1)</f>
        <v>6.8207889999999993E-2</v>
      </c>
      <c r="Y7" s="23">
        <f t="shared" ca="1" si="7"/>
        <v>-0.7142857142857143</v>
      </c>
      <c r="Z7" s="31">
        <f ca="1">SUM(OFFSET(B24,0,0,1,'GWP Changes'!$AE$1))</f>
        <v>2.3307759999999997E-2</v>
      </c>
      <c r="AA7" s="32">
        <f ca="1">SUM(OFFSET(B30,0,0,1,'GWP Changes'!$AE$1))</f>
        <v>6.8207889999999993E-2</v>
      </c>
      <c r="AB7" s="23">
        <f t="shared" ca="1" si="8"/>
        <v>-0.7142857142857143</v>
      </c>
    </row>
    <row r="8" spans="1:28" s="41" customFormat="1" ht="19.5" hidden="1" customHeight="1" x14ac:dyDescent="0.25">
      <c r="A8" s="186" t="s">
        <v>107</v>
      </c>
      <c r="B8" s="32">
        <f>SUM(B25:D25)</f>
        <v>9.0224999999999993E-3</v>
      </c>
      <c r="C8" s="32">
        <f>SUM(B31:D31)</f>
        <v>8.3749199999999992E-3</v>
      </c>
      <c r="D8" s="23">
        <f t="shared" ref="D8" si="9">IFERROR(ROUND(B8,2)/ROUND(C8,2)-1,0)</f>
        <v>0</v>
      </c>
      <c r="E8" s="31">
        <f>SUM(E25:G25)</f>
        <v>0</v>
      </c>
      <c r="F8" s="32">
        <f>SUM(E31:G31)</f>
        <v>0</v>
      </c>
      <c r="G8" s="23">
        <f t="shared" ref="G8" si="10">IFERROR(ROUND(E8,2)/ROUND(F8,2)-1,0)</f>
        <v>0</v>
      </c>
      <c r="H8" s="31">
        <f>SUM(B25:G25)</f>
        <v>9.0224999999999993E-3</v>
      </c>
      <c r="I8" s="32">
        <f>SUM(B31:G31)</f>
        <v>8.3749199999999992E-3</v>
      </c>
      <c r="J8" s="23">
        <f t="shared" ref="J8" si="11">IFERROR(ROUND(H8,2)/ROUND(I8,2)-1,0)</f>
        <v>0</v>
      </c>
      <c r="K8" s="31">
        <f>SUM(H25:M25)</f>
        <v>0</v>
      </c>
      <c r="L8" s="32">
        <f>SUM(H31:M31)</f>
        <v>0</v>
      </c>
      <c r="M8" s="23">
        <f t="shared" ref="M8" si="12">IFERROR(ROUND(K8,2)/ROUND(L8,2)-1,0)</f>
        <v>0</v>
      </c>
      <c r="N8" s="31">
        <f>SUM(H25:J25)</f>
        <v>0</v>
      </c>
      <c r="O8" s="32">
        <f>SUM(H31:J31)</f>
        <v>0</v>
      </c>
      <c r="P8" s="23">
        <f t="shared" ref="P8" si="13">IFERROR(ROUND(N8,2)/ROUND(O8,2)-1,0)</f>
        <v>0</v>
      </c>
      <c r="Q8" s="31">
        <f>SUM(K25:M25)</f>
        <v>0</v>
      </c>
      <c r="R8" s="32">
        <f>SUM(K31:M31)</f>
        <v>0</v>
      </c>
      <c r="S8" s="23">
        <f t="shared" ref="S8" si="14">IFERROR(ROUND(Q8,2)/ROUND(R8,2)-1,0)</f>
        <v>0</v>
      </c>
      <c r="T8" s="31" t="str">
        <f ca="1">OFFSET(B25,0,'GWP Changes'!$AE$1-2)</f>
        <v>In-House - NB</v>
      </c>
      <c r="U8" s="32" t="str">
        <f ca="1">OFFSET(B31,0,'GWP Changes'!$AE$1-2)</f>
        <v>In-House - NB</v>
      </c>
      <c r="V8" s="23">
        <f t="shared" ref="V8" ca="1" si="15">IFERROR((ROUND(T8,2)-ROUND(U8,2))/ABS(ROUND(U8,2)),0)</f>
        <v>0</v>
      </c>
      <c r="W8" s="31">
        <f ca="1">OFFSET(B25,0,'GWP Changes'!$AE$1-1)</f>
        <v>9.0224999999999993E-3</v>
      </c>
      <c r="X8" s="32">
        <f ca="1">OFFSET(B31,0,'GWP Changes'!$AE$1-1)</f>
        <v>8.3749199999999992E-3</v>
      </c>
      <c r="Y8" s="23">
        <f t="shared" ref="Y8" ca="1" si="16">IFERROR((ROUND(W8,2)-ROUND(X8,2))/ABS(ROUND(X8,2)),0)</f>
        <v>0</v>
      </c>
      <c r="Z8" s="31">
        <f ca="1">SUM(OFFSET(B25,0,0,1,'GWP Changes'!$AE$1))</f>
        <v>9.0224999999999993E-3</v>
      </c>
      <c r="AA8" s="32">
        <f ca="1">SUM(OFFSET(B31,0,0,1,'GWP Changes'!$AE$1))</f>
        <v>8.3749199999999992E-3</v>
      </c>
      <c r="AB8" s="23">
        <f t="shared" ref="AB8" ca="1" si="17">IFERROR((ROUND(Z8,2)-ROUND(AA8,2))/ABS(ROUND(AA8,2)),0)</f>
        <v>0</v>
      </c>
    </row>
    <row r="9" spans="1:28" s="41" customFormat="1" ht="19.5" customHeight="1" x14ac:dyDescent="0.25">
      <c r="A9" s="25" t="s">
        <v>45</v>
      </c>
      <c r="B9" s="36">
        <f ca="1">B10-B6-B5</f>
        <v>3.2330259999999944E-2</v>
      </c>
      <c r="C9" s="36">
        <f ca="1">C10-C6-C5</f>
        <v>1.5213819100000001</v>
      </c>
      <c r="D9" s="23">
        <f t="shared" ca="1" si="0"/>
        <v>-0.98026315789473684</v>
      </c>
      <c r="E9" s="36">
        <f ca="1">E10-E6-E5</f>
        <v>0</v>
      </c>
      <c r="F9" s="36">
        <f ca="1">F10-F6-F5</f>
        <v>2.2745179100000001</v>
      </c>
      <c r="G9" s="23">
        <f t="shared" ca="1" si="1"/>
        <v>-1</v>
      </c>
      <c r="H9" s="36">
        <f ca="1">H10-H6-H5</f>
        <v>3.2330259999999944E-2</v>
      </c>
      <c r="I9" s="36">
        <f ca="1">I10-I6-I5</f>
        <v>3.7958998200000003</v>
      </c>
      <c r="J9" s="23">
        <f t="shared" ca="1" si="2"/>
        <v>-0.99210526315789471</v>
      </c>
      <c r="K9" s="36">
        <f ca="1">K10-K6-K5</f>
        <v>0</v>
      </c>
      <c r="L9" s="36">
        <f ca="1">L10-L6-L5</f>
        <v>5.5690657300000002</v>
      </c>
      <c r="M9" s="23">
        <f t="shared" ca="1" si="3"/>
        <v>-1</v>
      </c>
      <c r="N9" s="36">
        <f ca="1">N10-N6-N5</f>
        <v>0</v>
      </c>
      <c r="O9" s="36">
        <f ca="1">O10-O6-O5</f>
        <v>3.0821535400000002</v>
      </c>
      <c r="P9" s="23">
        <f t="shared" ca="1" si="4"/>
        <v>-1</v>
      </c>
      <c r="Q9" s="36">
        <f ca="1">Q10-Q6-Q5</f>
        <v>0</v>
      </c>
      <c r="R9" s="36">
        <f ca="1">R10-R6-R5</f>
        <v>2.48691219</v>
      </c>
      <c r="S9" s="23">
        <f t="shared" ca="1" si="5"/>
        <v>-1</v>
      </c>
      <c r="T9" s="36" t="e">
        <f ca="1">T10-T6-T5</f>
        <v>#VALUE!</v>
      </c>
      <c r="U9" s="36" t="e">
        <f ca="1">U10-U6-U5</f>
        <v>#VALUE!</v>
      </c>
      <c r="V9" s="23">
        <f t="shared" ca="1" si="6"/>
        <v>0</v>
      </c>
      <c r="W9" s="36">
        <f ca="1">W10-W6-W5</f>
        <v>3.2330259999999944E-2</v>
      </c>
      <c r="X9" s="36">
        <f ca="1">X10-X6-X5</f>
        <v>7.6581910000000031E-2</v>
      </c>
      <c r="Y9" s="23">
        <f t="shared" ca="1" si="7"/>
        <v>-0.625</v>
      </c>
      <c r="Z9" s="36">
        <f ca="1">Z10-Z6-Z5</f>
        <v>3.2330259999999944E-2</v>
      </c>
      <c r="AA9" s="36">
        <f ca="1">AA10-AA6-AA5</f>
        <v>7.6581910000000031E-2</v>
      </c>
      <c r="AB9" s="23">
        <f t="shared" ca="1" si="8"/>
        <v>-0.625</v>
      </c>
    </row>
    <row r="10" spans="1:28" s="41" customFormat="1" ht="19.5" customHeight="1" x14ac:dyDescent="0.25">
      <c r="A10" s="26" t="s">
        <v>46</v>
      </c>
      <c r="B10" s="37">
        <f ca="1">'GWP Changes'!L5</f>
        <v>0.79343518999999996</v>
      </c>
      <c r="C10" s="37">
        <f ca="1">'GWP Changes'!M5</f>
        <v>2.1047640000000003</v>
      </c>
      <c r="D10" s="27">
        <f t="shared" ca="1" si="0"/>
        <v>-0.62380952380952381</v>
      </c>
      <c r="E10" s="37">
        <f ca="1">'GWP Changes'!O5</f>
        <v>0</v>
      </c>
      <c r="F10" s="37">
        <f ca="1">'GWP Changes'!P5</f>
        <v>2.2745179100000001</v>
      </c>
      <c r="G10" s="27">
        <f t="shared" ca="1" si="1"/>
        <v>-1</v>
      </c>
      <c r="H10" s="37">
        <f ca="1">'GWP Changes'!R5</f>
        <v>0.79343518999999996</v>
      </c>
      <c r="I10" s="37">
        <f ca="1">'GWP Changes'!S5</f>
        <v>4.3792819100000004</v>
      </c>
      <c r="J10" s="27">
        <f t="shared" ca="1" si="2"/>
        <v>-0.81963470319634701</v>
      </c>
      <c r="K10" s="37">
        <f ca="1">'GWP Changes'!U5</f>
        <v>0</v>
      </c>
      <c r="L10" s="37">
        <f ca="1">'GWP Changes'!V5</f>
        <v>5.5690657300000002</v>
      </c>
      <c r="M10" s="27">
        <f t="shared" ca="1" si="3"/>
        <v>-1</v>
      </c>
      <c r="N10" s="37">
        <f ca="1">'GWP Changes'!X5</f>
        <v>0</v>
      </c>
      <c r="O10" s="37">
        <f ca="1">'GWP Changes'!Y5</f>
        <v>3.0821535400000002</v>
      </c>
      <c r="P10" s="27">
        <f t="shared" ca="1" si="4"/>
        <v>-1</v>
      </c>
      <c r="Q10" s="37">
        <f ca="1">'GWP Changes'!AA5</f>
        <v>0</v>
      </c>
      <c r="R10" s="37">
        <f ca="1">'GWP Changes'!AB5</f>
        <v>2.48691219</v>
      </c>
      <c r="S10" s="27">
        <f t="shared" ca="1" si="5"/>
        <v>-1</v>
      </c>
      <c r="T10" s="37" t="str">
        <f ca="1">'GWP Changes'!AD5</f>
        <v>NB</v>
      </c>
      <c r="U10" s="37" t="str">
        <f ca="1">'GWP Changes'!AE5</f>
        <v>NB</v>
      </c>
      <c r="V10" s="27">
        <f t="shared" ref="V10:V12" ca="1" si="18">IFERROR((ROUND(T10,2)-ROUND(U10,2))/ABS(ROUND(U10,2)),0)</f>
        <v>0</v>
      </c>
      <c r="W10" s="37">
        <f ca="1">'GWP Changes'!AG5</f>
        <v>0.79343518999999996</v>
      </c>
      <c r="X10" s="37">
        <f ca="1">'GWP Changes'!AH5</f>
        <v>0.659964</v>
      </c>
      <c r="Y10" s="27">
        <f t="shared" ca="1" si="7"/>
        <v>0.19696969696969696</v>
      </c>
      <c r="Z10" s="37">
        <f ca="1">'GWP Changes'!AJ5</f>
        <v>0.79343518999999996</v>
      </c>
      <c r="AA10" s="37">
        <f ca="1">'GWP Changes'!AK5</f>
        <v>0.659964</v>
      </c>
      <c r="AB10" s="27">
        <f t="shared" ca="1" si="8"/>
        <v>0.19696969696969696</v>
      </c>
    </row>
    <row r="11" spans="1:28" s="41" customFormat="1" ht="19.5" customHeight="1" x14ac:dyDescent="0.25">
      <c r="A11" s="28" t="s">
        <v>47</v>
      </c>
      <c r="B11" s="32">
        <f ca="1">'GWP Changes'!L6</f>
        <v>17.67334669999995</v>
      </c>
      <c r="C11" s="32">
        <f ca="1">'GWP Changes'!M6</f>
        <v>52.813720970000091</v>
      </c>
      <c r="D11" s="23">
        <f t="shared" ca="1" si="0"/>
        <v>-0.66540427949252035</v>
      </c>
      <c r="E11" s="32">
        <f ca="1">'GWP Changes'!O6</f>
        <v>0</v>
      </c>
      <c r="F11" s="32">
        <f ca="1">'GWP Changes'!P6</f>
        <v>59.820537499999979</v>
      </c>
      <c r="G11" s="23">
        <f t="shared" ca="1" si="1"/>
        <v>-1</v>
      </c>
      <c r="H11" s="32">
        <f ca="1">'GWP Changes'!R6</f>
        <v>17.67334669999995</v>
      </c>
      <c r="I11" s="32">
        <f ca="1">'GWP Changes'!S6</f>
        <v>112.63425847000008</v>
      </c>
      <c r="J11" s="23">
        <f t="shared" ca="1" si="2"/>
        <v>-0.84311462310219298</v>
      </c>
      <c r="K11" s="32">
        <f ca="1">'GWP Changes'!U6</f>
        <v>0</v>
      </c>
      <c r="L11" s="32">
        <f ca="1">'GWP Changes'!V6</f>
        <v>109.8684737899999</v>
      </c>
      <c r="M11" s="23">
        <f t="shared" ca="1" si="3"/>
        <v>-1</v>
      </c>
      <c r="N11" s="32">
        <f ca="1">'GWP Changes'!X6</f>
        <v>0</v>
      </c>
      <c r="O11" s="32">
        <f ca="1">'GWP Changes'!Y6</f>
        <v>54.714717049999983</v>
      </c>
      <c r="P11" s="23">
        <f t="shared" ca="1" si="4"/>
        <v>-1</v>
      </c>
      <c r="Q11" s="32">
        <f ca="1">'GWP Changes'!AA6</f>
        <v>0</v>
      </c>
      <c r="R11" s="32">
        <f ca="1">'GWP Changes'!AB6</f>
        <v>55.153756739999913</v>
      </c>
      <c r="S11" s="23">
        <f t="shared" ca="1" si="5"/>
        <v>-1</v>
      </c>
      <c r="T11" s="32" t="e">
        <f ca="1">'GWP Changes'!AD6</f>
        <v>#VALUE!</v>
      </c>
      <c r="U11" s="32" t="e">
        <f ca="1">'GWP Changes'!AE6</f>
        <v>#VALUE!</v>
      </c>
      <c r="V11" s="23">
        <f t="shared" ca="1" si="18"/>
        <v>0</v>
      </c>
      <c r="W11" s="32">
        <f ca="1">'GWP Changes'!AG6</f>
        <v>17.67334669999995</v>
      </c>
      <c r="X11" s="32">
        <f ca="1">'GWP Changes'!AH6</f>
        <v>18.029759960000046</v>
      </c>
      <c r="Y11" s="23">
        <f t="shared" ca="1" si="7"/>
        <v>-1.9966722129783662E-2</v>
      </c>
      <c r="Z11" s="32">
        <f ca="1">'GWP Changes'!AJ6</f>
        <v>17.67334669999995</v>
      </c>
      <c r="AA11" s="32">
        <f ca="1">'GWP Changes'!AK6</f>
        <v>18.029759960000046</v>
      </c>
      <c r="AB11" s="23">
        <f t="shared" ca="1" si="8"/>
        <v>-1.9966722129783662E-2</v>
      </c>
    </row>
    <row r="12" spans="1:28" s="41" customFormat="1" ht="19.5" customHeight="1" thickBot="1" x14ac:dyDescent="0.3">
      <c r="A12" s="29" t="s">
        <v>11</v>
      </c>
      <c r="B12" s="33">
        <f ca="1">B10+B11</f>
        <v>18.46678188999995</v>
      </c>
      <c r="C12" s="34">
        <f ca="1">C10+C11</f>
        <v>54.918484970000094</v>
      </c>
      <c r="D12" s="30">
        <f t="shared" ca="1" si="0"/>
        <v>-0.66369264384559368</v>
      </c>
      <c r="E12" s="33">
        <f ca="1">E10+E11</f>
        <v>0</v>
      </c>
      <c r="F12" s="34">
        <f ca="1">F10+F11</f>
        <v>62.095055409999979</v>
      </c>
      <c r="G12" s="30">
        <f t="shared" ca="1" si="1"/>
        <v>-1</v>
      </c>
      <c r="H12" s="33">
        <f ca="1">H10+H11</f>
        <v>18.46678188999995</v>
      </c>
      <c r="I12" s="34">
        <f ca="1">I10+I11</f>
        <v>117.01354038000008</v>
      </c>
      <c r="J12" s="30">
        <f t="shared" ca="1" si="2"/>
        <v>-0.84215024356892576</v>
      </c>
      <c r="K12" s="33">
        <f ca="1">K10+K11</f>
        <v>0</v>
      </c>
      <c r="L12" s="34">
        <f ca="1">L10+L11</f>
        <v>115.4375395199999</v>
      </c>
      <c r="M12" s="30">
        <f t="shared" ca="1" si="3"/>
        <v>-1</v>
      </c>
      <c r="N12" s="33">
        <f ca="1">N10+N11</f>
        <v>0</v>
      </c>
      <c r="O12" s="34">
        <f ca="1">O10+O11</f>
        <v>57.796870589999983</v>
      </c>
      <c r="P12" s="30">
        <f t="shared" ca="1" si="4"/>
        <v>-1</v>
      </c>
      <c r="Q12" s="33">
        <f ca="1">Q10+Q11</f>
        <v>0</v>
      </c>
      <c r="R12" s="34">
        <f ca="1">R10+R11</f>
        <v>57.640668929999912</v>
      </c>
      <c r="S12" s="30">
        <f t="shared" ca="1" si="5"/>
        <v>-1</v>
      </c>
      <c r="T12" s="33" t="e">
        <f ca="1">T10+T11</f>
        <v>#VALUE!</v>
      </c>
      <c r="U12" s="34" t="e">
        <f ca="1">U10+U11</f>
        <v>#VALUE!</v>
      </c>
      <c r="V12" s="30">
        <f t="shared" ca="1" si="18"/>
        <v>0</v>
      </c>
      <c r="W12" s="33">
        <f ca="1">W10+W11</f>
        <v>18.46678188999995</v>
      </c>
      <c r="X12" s="34">
        <f ca="1">X10+X11</f>
        <v>18.689723960000045</v>
      </c>
      <c r="Y12" s="30">
        <f t="shared" ca="1" si="7"/>
        <v>-1.1771000535045607E-2</v>
      </c>
      <c r="Z12" s="33">
        <f ca="1">Z10+Z11</f>
        <v>18.46678188999995</v>
      </c>
      <c r="AA12" s="34">
        <f ca="1">AA10+AA11</f>
        <v>18.689723960000045</v>
      </c>
      <c r="AB12" s="30">
        <f t="shared" ca="1" si="8"/>
        <v>-1.1771000535045607E-2</v>
      </c>
    </row>
    <row r="13" spans="1:28" ht="15.75" thickTop="1" x14ac:dyDescent="0.25"/>
    <row r="14" spans="1:28" x14ac:dyDescent="0.25">
      <c r="A14" s="112" t="s">
        <v>83</v>
      </c>
      <c r="B14" s="120" t="s">
        <v>93</v>
      </c>
    </row>
    <row r="15" spans="1:28" x14ac:dyDescent="0.25">
      <c r="B15" s="120" t="s">
        <v>84</v>
      </c>
    </row>
    <row r="17" spans="1:20" ht="27.75" customHeight="1" x14ac:dyDescent="0.25">
      <c r="A17" s="108"/>
      <c r="B17" s="109" t="s">
        <v>55</v>
      </c>
      <c r="C17" s="109" t="s">
        <v>56</v>
      </c>
      <c r="D17" s="109" t="s">
        <v>57</v>
      </c>
      <c r="T17" s="84"/>
    </row>
    <row r="18" spans="1:20" ht="56.25" customHeight="1" x14ac:dyDescent="0.25">
      <c r="A18" s="110" t="str">
        <f>"Past 12 accounting month Retention Ratio ("&amp;TEXT(DATE('GWP Changes'!AH1-1,'GWP Changes'!AE1+1,1),"MMM YYYY")&amp;" – "&amp;TEXT(DATE('GWP Changes'!AH1,'GWP Changes'!AE1,1),"MMM YYYY")&amp;")"</f>
        <v>Past 12 accounting month Retention Ratio (Feb 2021 – Jan 2022)</v>
      </c>
      <c r="B18" s="167">
        <v>246.754177</v>
      </c>
      <c r="C18" s="167">
        <v>237.971273</v>
      </c>
      <c r="D18" s="111">
        <f>C18/B18</f>
        <v>0.96440626008126296</v>
      </c>
    </row>
    <row r="21" spans="1:20" x14ac:dyDescent="0.25">
      <c r="A21" s="157">
        <v>2022</v>
      </c>
      <c r="B21" s="180" t="s">
        <v>13</v>
      </c>
      <c r="C21" s="161" t="s">
        <v>14</v>
      </c>
      <c r="D21" s="161" t="s">
        <v>15</v>
      </c>
      <c r="E21" s="161" t="s">
        <v>16</v>
      </c>
      <c r="F21" s="161" t="s">
        <v>17</v>
      </c>
      <c r="G21" s="161" t="s">
        <v>18</v>
      </c>
      <c r="H21" s="161" t="s">
        <v>19</v>
      </c>
      <c r="I21" s="161" t="s">
        <v>20</v>
      </c>
      <c r="J21" s="161" t="s">
        <v>21</v>
      </c>
      <c r="K21" s="161" t="s">
        <v>22</v>
      </c>
      <c r="L21" s="161" t="s">
        <v>23</v>
      </c>
      <c r="M21" s="161" t="s">
        <v>24</v>
      </c>
      <c r="P21" s="166"/>
    </row>
    <row r="22" spans="1:20" x14ac:dyDescent="0.25">
      <c r="A22" s="161" t="s">
        <v>43</v>
      </c>
      <c r="B22" s="150">
        <v>0.42446390000000001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2"/>
      <c r="P22" s="166"/>
      <c r="Q22" s="166"/>
    </row>
    <row r="23" spans="1:20" x14ac:dyDescent="0.25">
      <c r="A23" s="161" t="s">
        <v>44</v>
      </c>
      <c r="B23" s="150">
        <v>0.33664103000000001</v>
      </c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2"/>
      <c r="N23" s="166"/>
      <c r="P23" s="166"/>
      <c r="Q23" s="166"/>
    </row>
    <row r="24" spans="1:20" x14ac:dyDescent="0.25">
      <c r="A24" s="161" t="s">
        <v>94</v>
      </c>
      <c r="B24" s="150">
        <v>2.3307759999999997E-2</v>
      </c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2"/>
      <c r="P24" s="166"/>
      <c r="Q24" s="166"/>
    </row>
    <row r="25" spans="1:20" x14ac:dyDescent="0.25">
      <c r="A25" s="161" t="s">
        <v>107</v>
      </c>
      <c r="B25" s="151">
        <v>9.0224999999999993E-3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1"/>
      <c r="M25" s="153"/>
      <c r="P25" s="166"/>
      <c r="Q25" s="166"/>
    </row>
    <row r="26" spans="1:20" x14ac:dyDescent="0.25">
      <c r="P26" s="166"/>
      <c r="Q26" s="166"/>
    </row>
    <row r="27" spans="1:20" x14ac:dyDescent="0.25">
      <c r="A27" s="157">
        <v>2021</v>
      </c>
      <c r="B27" s="184" t="s">
        <v>13</v>
      </c>
      <c r="C27" s="184" t="s">
        <v>14</v>
      </c>
      <c r="D27" s="184" t="s">
        <v>15</v>
      </c>
      <c r="E27" s="184" t="s">
        <v>16</v>
      </c>
      <c r="F27" s="184" t="s">
        <v>17</v>
      </c>
      <c r="G27" s="184" t="s">
        <v>18</v>
      </c>
      <c r="H27" s="184" t="s">
        <v>19</v>
      </c>
      <c r="I27" s="184" t="s">
        <v>20</v>
      </c>
      <c r="J27" s="184" t="s">
        <v>21</v>
      </c>
      <c r="K27" s="184" t="s">
        <v>22</v>
      </c>
      <c r="L27" s="184" t="s">
        <v>23</v>
      </c>
      <c r="M27" s="184" t="s">
        <v>24</v>
      </c>
      <c r="N27" s="166"/>
      <c r="P27" s="166"/>
      <c r="Q27" s="166"/>
    </row>
    <row r="28" spans="1:20" x14ac:dyDescent="0.25">
      <c r="A28" s="183" t="s">
        <v>43</v>
      </c>
      <c r="B28" s="181">
        <v>0.26368997999999999</v>
      </c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9"/>
      <c r="Q28" s="166"/>
    </row>
    <row r="29" spans="1:20" x14ac:dyDescent="0.25">
      <c r="A29" s="183" t="s">
        <v>44</v>
      </c>
      <c r="B29" s="185">
        <v>0.31969210999999997</v>
      </c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2"/>
    </row>
    <row r="30" spans="1:20" x14ac:dyDescent="0.25">
      <c r="A30" s="183" t="s">
        <v>94</v>
      </c>
      <c r="B30" s="185">
        <v>6.8207889999999993E-2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2"/>
    </row>
    <row r="31" spans="1:20" x14ac:dyDescent="0.25">
      <c r="A31" s="183" t="s">
        <v>107</v>
      </c>
      <c r="B31" s="182">
        <v>8.3749199999999992E-3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3"/>
    </row>
    <row r="32" spans="1:20" x14ac:dyDescent="0.25">
      <c r="B32" s="43"/>
    </row>
    <row r="34" spans="3:3" x14ac:dyDescent="0.25">
      <c r="C34" s="166"/>
    </row>
    <row r="35" spans="3:3" x14ac:dyDescent="0.25">
      <c r="C35" s="166"/>
    </row>
    <row r="36" spans="3:3" x14ac:dyDescent="0.25">
      <c r="C36" s="166"/>
    </row>
    <row r="37" spans="3:3" x14ac:dyDescent="0.25">
      <c r="C37" s="166"/>
    </row>
    <row r="38" spans="3:3" x14ac:dyDescent="0.25">
      <c r="C38" s="166"/>
    </row>
    <row r="39" spans="3:3" x14ac:dyDescent="0.25">
      <c r="C39" s="166"/>
    </row>
    <row r="40" spans="3:3" x14ac:dyDescent="0.25">
      <c r="C40" s="166"/>
    </row>
    <row r="41" spans="3:3" x14ac:dyDescent="0.25">
      <c r="C41" s="166"/>
    </row>
  </sheetData>
  <mergeCells count="18">
    <mergeCell ref="W2:Y2"/>
    <mergeCell ref="Z2:AB2"/>
    <mergeCell ref="B3:D3"/>
    <mergeCell ref="E3:G3"/>
    <mergeCell ref="W3:Y3"/>
    <mergeCell ref="Z3:AB3"/>
    <mergeCell ref="N2:P2"/>
    <mergeCell ref="N3:P3"/>
    <mergeCell ref="H2:J2"/>
    <mergeCell ref="H3:J3"/>
    <mergeCell ref="K2:M2"/>
    <mergeCell ref="K3:M3"/>
    <mergeCell ref="Q2:S2"/>
    <mergeCell ref="Q3:S3"/>
    <mergeCell ref="T2:V2"/>
    <mergeCell ref="T3:V3"/>
    <mergeCell ref="B2:D2"/>
    <mergeCell ref="E2:G2"/>
  </mergeCells>
  <phoneticPr fontId="13" type="noConversion"/>
  <hyperlinks>
    <hyperlink ref="B15" r:id="rId1" location="/site/QBE_Asia_Pacific/views/HASERBWMRetentionRatioDashboard/GWP?:iid=2" xr:uid="{B44F1874-15BE-4A59-8324-8CDFBAA6F69B}"/>
    <hyperlink ref="B14" r:id="rId2" location="/site/QBE_Asia_Pacific/views/HASEYOYPerformanceinGWPandNOP/CSCPERFORMANCE?:iid=1" xr:uid="{4C34039F-BCAA-41F1-A9F6-9137740148DA}"/>
  </hyperlinks>
  <pageMargins left="0.7" right="0.7" top="0.75" bottom="0.75" header="0.3" footer="0.3"/>
  <pageSetup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FAB3-FDC3-4467-BD4A-8A78F75F57D7}">
  <sheetPr codeName="Sheet3"/>
  <dimension ref="A1:AC66"/>
  <sheetViews>
    <sheetView topLeftCell="A7" zoomScale="85" zoomScaleNormal="85" workbookViewId="0">
      <selection activeCell="C26" sqref="A25:C26"/>
    </sheetView>
  </sheetViews>
  <sheetFormatPr defaultRowHeight="15" x14ac:dyDescent="0.25"/>
  <cols>
    <col min="1" max="1" width="32.28515625" customWidth="1"/>
    <col min="2" max="2" width="12.7109375" customWidth="1"/>
    <col min="3" max="17" width="9.85546875" customWidth="1"/>
    <col min="18" max="18" width="13.28515625" bestFit="1" customWidth="1"/>
    <col min="19" max="29" width="9.85546875" customWidth="1"/>
  </cols>
  <sheetData>
    <row r="1" spans="1:29" ht="15.75" thickBot="1" x14ac:dyDescent="0.3">
      <c r="C1">
        <v>0</v>
      </c>
      <c r="D1">
        <v>3</v>
      </c>
      <c r="F1">
        <v>3</v>
      </c>
      <c r="G1">
        <v>3</v>
      </c>
      <c r="I1">
        <v>0</v>
      </c>
      <c r="J1">
        <v>6</v>
      </c>
      <c r="L1">
        <v>6</v>
      </c>
      <c r="M1">
        <v>6</v>
      </c>
      <c r="O1">
        <v>6</v>
      </c>
      <c r="P1">
        <v>3</v>
      </c>
      <c r="R1">
        <v>9</v>
      </c>
      <c r="S1">
        <v>3</v>
      </c>
    </row>
    <row r="2" spans="1:29" ht="18" customHeight="1" thickBot="1" x14ac:dyDescent="0.3">
      <c r="A2" s="49"/>
      <c r="B2" s="53"/>
      <c r="C2" s="278" t="str">
        <f>'GWP Changes'!L2</f>
        <v>Q1</v>
      </c>
      <c r="D2" s="278"/>
      <c r="E2" s="278"/>
      <c r="F2" s="278" t="str">
        <f>'GWP Changes'!O2</f>
        <v>Q2</v>
      </c>
      <c r="G2" s="278"/>
      <c r="H2" s="278"/>
      <c r="I2" s="278" t="str">
        <f>'GWP Changes'!R2</f>
        <v>H1</v>
      </c>
      <c r="J2" s="278"/>
      <c r="K2" s="278"/>
      <c r="L2" s="278" t="str">
        <f>'GWP Changes'!U2</f>
        <v>H2</v>
      </c>
      <c r="M2" s="278"/>
      <c r="N2" s="278"/>
      <c r="O2" s="278" t="str">
        <f>'GWP Changes'!X2</f>
        <v>Q3</v>
      </c>
      <c r="P2" s="278"/>
      <c r="Q2" s="278"/>
      <c r="R2" s="278" t="str">
        <f>'GWP Changes'!AA2</f>
        <v>Q4</v>
      </c>
      <c r="S2" s="278"/>
      <c r="T2" s="278"/>
      <c r="U2" s="272">
        <f ca="1">'GWP Changes'!AD2</f>
        <v>44531</v>
      </c>
      <c r="V2" s="273"/>
      <c r="W2" s="274"/>
      <c r="X2" s="272">
        <f ca="1">'GWP Changes'!AG2</f>
        <v>44562</v>
      </c>
      <c r="Y2" s="273"/>
      <c r="Z2" s="274"/>
      <c r="AA2" s="278" t="str">
        <f ca="1">'GWP Changes'!AJ2</f>
        <v>Jan YTD</v>
      </c>
      <c r="AB2" s="278"/>
      <c r="AC2" s="278"/>
    </row>
    <row r="3" spans="1:29" ht="18" customHeight="1" x14ac:dyDescent="0.25">
      <c r="A3" s="50"/>
      <c r="B3" s="54"/>
      <c r="C3" s="278" t="s">
        <v>2</v>
      </c>
      <c r="D3" s="278"/>
      <c r="E3" s="278"/>
      <c r="F3" s="278" t="s">
        <v>2</v>
      </c>
      <c r="G3" s="278"/>
      <c r="H3" s="278"/>
      <c r="I3" s="278" t="s">
        <v>2</v>
      </c>
      <c r="J3" s="278"/>
      <c r="K3" s="278"/>
      <c r="L3" s="278" t="s">
        <v>2</v>
      </c>
      <c r="M3" s="278"/>
      <c r="N3" s="278"/>
      <c r="O3" s="278" t="s">
        <v>2</v>
      </c>
      <c r="P3" s="278"/>
      <c r="Q3" s="278"/>
      <c r="R3" s="278" t="s">
        <v>2</v>
      </c>
      <c r="S3" s="278"/>
      <c r="T3" s="278"/>
      <c r="U3" s="278" t="s">
        <v>2</v>
      </c>
      <c r="V3" s="278"/>
      <c r="W3" s="278"/>
      <c r="X3" s="278" t="s">
        <v>2</v>
      </c>
      <c r="Y3" s="278"/>
      <c r="Z3" s="278"/>
      <c r="AA3" s="278" t="s">
        <v>2</v>
      </c>
      <c r="AB3" s="278"/>
      <c r="AC3" s="278"/>
    </row>
    <row r="4" spans="1:29" ht="18" customHeight="1" x14ac:dyDescent="0.25">
      <c r="A4" s="51"/>
      <c r="B4" s="52"/>
      <c r="C4" s="81">
        <f>'GWP Changes'!L4</f>
        <v>2022</v>
      </c>
      <c r="D4" s="81">
        <f>'GWP Changes'!M4</f>
        <v>2021</v>
      </c>
      <c r="E4" s="81" t="s">
        <v>42</v>
      </c>
      <c r="F4" s="81">
        <f>'GWP Changes'!O4</f>
        <v>2022</v>
      </c>
      <c r="G4" s="81">
        <f>'GWP Changes'!P4</f>
        <v>2021</v>
      </c>
      <c r="H4" s="81" t="s">
        <v>42</v>
      </c>
      <c r="I4" s="81">
        <f>'GWP Changes'!R4</f>
        <v>2022</v>
      </c>
      <c r="J4" s="81">
        <f>'GWP Changes'!S4</f>
        <v>2021</v>
      </c>
      <c r="K4" s="81" t="s">
        <v>42</v>
      </c>
      <c r="L4" s="55">
        <f>'GWP Changes'!U4</f>
        <v>2022</v>
      </c>
      <c r="M4" s="55">
        <f>'GWP Changes'!V4</f>
        <v>2021</v>
      </c>
      <c r="N4" s="55" t="s">
        <v>42</v>
      </c>
      <c r="O4" s="55">
        <f>'GWP Changes'!X4</f>
        <v>2022</v>
      </c>
      <c r="P4" s="55">
        <f>'GWP Changes'!Y4</f>
        <v>2021</v>
      </c>
      <c r="Q4" s="55" t="s">
        <v>42</v>
      </c>
      <c r="R4" s="55">
        <f>'GWP Changes'!AA4</f>
        <v>2022</v>
      </c>
      <c r="S4" s="55">
        <f>'GWP Changes'!AB4</f>
        <v>2021</v>
      </c>
      <c r="T4" s="55" t="s">
        <v>42</v>
      </c>
      <c r="U4" s="165">
        <f>'GWP Changes'!AD4</f>
        <v>2022</v>
      </c>
      <c r="V4" s="165">
        <f>'GWP Changes'!AE4</f>
        <v>2021</v>
      </c>
      <c r="W4" s="165" t="s">
        <v>42</v>
      </c>
      <c r="X4" s="55">
        <f>'GWP Changes'!AG4</f>
        <v>2022</v>
      </c>
      <c r="Y4" s="55">
        <f>'GWP Changes'!AH4</f>
        <v>2021</v>
      </c>
      <c r="Z4" s="55" t="s">
        <v>42</v>
      </c>
      <c r="AA4" s="55">
        <f>'GWP Changes'!AJ4</f>
        <v>2022</v>
      </c>
      <c r="AB4" s="55">
        <f>'GWP Changes'!AK4</f>
        <v>2021</v>
      </c>
      <c r="AC4" s="55" t="s">
        <v>42</v>
      </c>
    </row>
    <row r="5" spans="1:29" s="41" customFormat="1" ht="19.5" customHeight="1" x14ac:dyDescent="0.25">
      <c r="A5" s="72" t="s">
        <v>58</v>
      </c>
      <c r="B5" s="76" t="s">
        <v>46</v>
      </c>
      <c r="C5" s="85">
        <f>SUM(C30:E30)</f>
        <v>0.22686956</v>
      </c>
      <c r="D5" s="86">
        <f>SUM(C50:E50)</f>
        <v>0.11806202</v>
      </c>
      <c r="E5" s="47">
        <f>IFERROR((ROUND(C5,2)-ROUND(D5,2))/ABS(ROUND(D5,2)),0)</f>
        <v>0.91666666666666685</v>
      </c>
      <c r="F5" s="85">
        <f>SUM(F30:H30)</f>
        <v>0</v>
      </c>
      <c r="G5" s="86">
        <f>SUM(F50:H50)</f>
        <v>0</v>
      </c>
      <c r="H5" s="47">
        <f>IFERROR((ROUND(F5,2)-ROUND(G5,2))/ABS(ROUND(G5,2)),0)</f>
        <v>0</v>
      </c>
      <c r="I5" s="85">
        <f>C5+F5</f>
        <v>0.22686956</v>
      </c>
      <c r="J5" s="86">
        <f>D5+G5</f>
        <v>0.11806202</v>
      </c>
      <c r="K5" s="47">
        <f>IFERROR((ROUND(I5,2)-ROUND(J5,2))/ABS(ROUND(J5,2)),0)</f>
        <v>0.91666666666666685</v>
      </c>
      <c r="L5" s="85">
        <f ca="1">AA5-I5</f>
        <v>0</v>
      </c>
      <c r="M5" s="86">
        <f t="shared" ref="M5:M14" ca="1" si="0">AB5-J5</f>
        <v>0</v>
      </c>
      <c r="N5" s="47">
        <f ca="1">IFERROR((ROUND(L5,2)-ROUND(M5,2))/ABS(ROUND(M5,2)),0)</f>
        <v>0</v>
      </c>
      <c r="O5" s="85">
        <f>SUM(I30:K30)</f>
        <v>0</v>
      </c>
      <c r="P5" s="86">
        <f>SUM(I50:K50)</f>
        <v>0</v>
      </c>
      <c r="Q5" s="47">
        <f>IFERROR((ROUND(O5,2)-ROUND(P5,2))/ABS(ROUND(P5,2)),0)</f>
        <v>0</v>
      </c>
      <c r="R5" s="85">
        <f t="shared" ref="R5:R11" si="1">SUM(L30:N30)</f>
        <v>0</v>
      </c>
      <c r="S5" s="86">
        <f>SUM(L50:N50)</f>
        <v>0</v>
      </c>
      <c r="T5" s="47">
        <f>IFERROR((ROUND(R5,2)-ROUND(S5,2))/ABS(ROUND(S5,2)),0)</f>
        <v>0</v>
      </c>
      <c r="U5" s="85" t="str">
        <f ca="1">OFFSET(C30,0,'GWP Changes'!$AE$1-2)</f>
        <v>NB Total</v>
      </c>
      <c r="V5" s="86" t="str">
        <f ca="1">OFFSET(C50,0,'GWP Changes'!$AE$1-2)</f>
        <v>NB Total</v>
      </c>
      <c r="W5" s="47">
        <f ca="1">IFERROR((ROUND(U5,2)-ROUND(V5,2))/ABS(ROUND(V5,2)),0)</f>
        <v>0</v>
      </c>
      <c r="X5" s="85">
        <f ca="1">OFFSET(C30,0,'GWP Changes'!$AE$1-1)</f>
        <v>0.22686956</v>
      </c>
      <c r="Y5" s="86">
        <f ca="1">OFFSET(C50,0,'GWP Changes'!$AE$1-1)</f>
        <v>0.11806202</v>
      </c>
      <c r="Z5" s="47">
        <f ca="1">IFERROR((ROUND(X5,2)-ROUND(Y5,2))/ABS(ROUND(Y5,2)),0)</f>
        <v>0.91666666666666685</v>
      </c>
      <c r="AA5" s="85">
        <f ca="1">SUM(OFFSET(C30,0,0,1,'GWP Changes'!$AE$1))</f>
        <v>0.22686956</v>
      </c>
      <c r="AB5" s="86">
        <f ca="1">SUM(OFFSET(C50,0,0,1,'GWP Changes'!$AE$1))</f>
        <v>0.11806202</v>
      </c>
      <c r="AC5" s="47">
        <f ca="1">IFERROR((ROUND(AA5,2)-ROUND(AB5,2))/ABS(ROUND(AB5,2)),0)</f>
        <v>0.91666666666666685</v>
      </c>
    </row>
    <row r="6" spans="1:29" s="41" customFormat="1" ht="19.5" customHeight="1" x14ac:dyDescent="0.25">
      <c r="A6" s="73"/>
      <c r="B6" s="77" t="s">
        <v>47</v>
      </c>
      <c r="C6" s="87">
        <f t="shared" ref="C6:C13" si="2">SUM(C31:E31)</f>
        <v>0.36411008</v>
      </c>
      <c r="D6" s="88">
        <f t="shared" ref="D6:D18" si="3">SUM(C51:E51)</f>
        <v>0.51039315000000007</v>
      </c>
      <c r="E6" s="48">
        <f t="shared" ref="E6:E23" si="4">IFERROR((ROUND(C6,2)-ROUND(D6,2))/ABS(ROUND(D6,2)),0)</f>
        <v>-0.29411764705882359</v>
      </c>
      <c r="F6" s="87">
        <f t="shared" ref="F6:F11" si="5">SUM(F31:H31)</f>
        <v>0</v>
      </c>
      <c r="G6" s="88">
        <f t="shared" ref="G6:G18" si="6">SUM(F51:H51)</f>
        <v>0</v>
      </c>
      <c r="H6" s="48">
        <f t="shared" ref="H6:H23" si="7">IFERROR((ROUND(F6,2)-ROUND(G6,2))/ABS(ROUND(G6,2)),0)</f>
        <v>0</v>
      </c>
      <c r="I6" s="87">
        <f t="shared" ref="I6:I20" si="8">C6+F6</f>
        <v>0.36411008</v>
      </c>
      <c r="J6" s="88">
        <f t="shared" ref="J6:J20" si="9">D6+G6</f>
        <v>0.51039315000000007</v>
      </c>
      <c r="K6" s="48">
        <f t="shared" ref="K6:K23" si="10">IFERROR((ROUND(I6,2)-ROUND(J6,2))/ABS(ROUND(J6,2)),0)</f>
        <v>-0.29411764705882359</v>
      </c>
      <c r="L6" s="87">
        <f ca="1">AA6-I6</f>
        <v>0</v>
      </c>
      <c r="M6" s="88">
        <f ca="1">AB6-J6</f>
        <v>0</v>
      </c>
      <c r="N6" s="48">
        <f t="shared" ref="N6:N23" ca="1" si="11">IFERROR((ROUND(L6,2)-ROUND(M6,2))/ABS(ROUND(M6,2)),0)</f>
        <v>0</v>
      </c>
      <c r="O6" s="87">
        <f t="shared" ref="O6:O18" si="12">SUM(I31:K31)</f>
        <v>0</v>
      </c>
      <c r="P6" s="88">
        <f t="shared" ref="P6:P18" si="13">SUM(I51:K51)</f>
        <v>0</v>
      </c>
      <c r="Q6" s="48">
        <f t="shared" ref="Q6:Q23" si="14">IFERROR((ROUND(O6,2)-ROUND(P6,2))/ABS(ROUND(P6,2)),0)</f>
        <v>0</v>
      </c>
      <c r="R6" s="87">
        <f t="shared" si="1"/>
        <v>0</v>
      </c>
      <c r="S6" s="88">
        <f t="shared" ref="S6:S18" si="15">SUM(L51:N51)</f>
        <v>0</v>
      </c>
      <c r="T6" s="48">
        <f t="shared" ref="T6:T20" si="16">IFERROR((ROUND(R6,2)-ROUND(S6,2))/ABS(ROUND(S6,2)),0)</f>
        <v>0</v>
      </c>
      <c r="U6" s="87" t="str">
        <f ca="1">OFFSET(C31,0,'GWP Changes'!$AE$1-2)</f>
        <v>RN Total</v>
      </c>
      <c r="V6" s="88" t="str">
        <f ca="1">OFFSET(C51,0,'GWP Changes'!$AE$1-2)</f>
        <v>RN Total</v>
      </c>
      <c r="W6" s="48">
        <f t="shared" ref="W6:W23" ca="1" si="17">IFERROR((ROUND(U6,2)-ROUND(V6,2))/ABS(ROUND(V6,2)),0)</f>
        <v>0</v>
      </c>
      <c r="X6" s="87">
        <f ca="1">OFFSET(C31,0,'GWP Changes'!$AE$1-1)</f>
        <v>0.36411008</v>
      </c>
      <c r="Y6" s="88">
        <f ca="1">OFFSET(C51,0,'GWP Changes'!$AE$1-1)</f>
        <v>0.51039315000000007</v>
      </c>
      <c r="Z6" s="48">
        <f t="shared" ref="Z6:Z23" ca="1" si="18">IFERROR((ROUND(X6,2)-ROUND(Y6,2))/ABS(ROUND(Y6,2)),0)</f>
        <v>-0.29411764705882359</v>
      </c>
      <c r="AA6" s="87">
        <f ca="1">SUM(OFFSET(C31,0,0,1,'GWP Changes'!$AE$1))</f>
        <v>0.36411008</v>
      </c>
      <c r="AB6" s="88">
        <f ca="1">SUM(OFFSET(C51,0,0,1,'GWP Changes'!$AE$1))</f>
        <v>0.51039315000000007</v>
      </c>
      <c r="AC6" s="48">
        <f t="shared" ref="AC6:AC23" ca="1" si="19">IFERROR((ROUND(AA6,2)-ROUND(AB6,2))/ABS(ROUND(AB6,2)),0)</f>
        <v>-0.29411764705882359</v>
      </c>
    </row>
    <row r="7" spans="1:29" s="41" customFormat="1" ht="19.5" customHeight="1" x14ac:dyDescent="0.25">
      <c r="A7" s="74" t="s">
        <v>60</v>
      </c>
      <c r="B7" s="78" t="s">
        <v>46</v>
      </c>
      <c r="C7" s="87">
        <f t="shared" si="2"/>
        <v>3.4673320000000001E-2</v>
      </c>
      <c r="D7" s="88">
        <f t="shared" si="3"/>
        <v>7.8799539999999987E-2</v>
      </c>
      <c r="E7" s="48">
        <f t="shared" si="4"/>
        <v>-0.625</v>
      </c>
      <c r="F7" s="87">
        <f t="shared" si="5"/>
        <v>0</v>
      </c>
      <c r="G7" s="88">
        <f t="shared" si="6"/>
        <v>0</v>
      </c>
      <c r="H7" s="48">
        <f t="shared" si="7"/>
        <v>0</v>
      </c>
      <c r="I7" s="87">
        <f t="shared" si="8"/>
        <v>3.4673320000000001E-2</v>
      </c>
      <c r="J7" s="88">
        <f t="shared" si="9"/>
        <v>7.8799539999999987E-2</v>
      </c>
      <c r="K7" s="48">
        <f t="shared" si="10"/>
        <v>-0.625</v>
      </c>
      <c r="L7" s="87">
        <f t="shared" ref="L7:L14" ca="1" si="20">AA7-I7</f>
        <v>0</v>
      </c>
      <c r="M7" s="88">
        <f t="shared" ca="1" si="0"/>
        <v>0</v>
      </c>
      <c r="N7" s="48">
        <f t="shared" ca="1" si="11"/>
        <v>0</v>
      </c>
      <c r="O7" s="87">
        <f t="shared" si="12"/>
        <v>0</v>
      </c>
      <c r="P7" s="88">
        <f t="shared" si="13"/>
        <v>0</v>
      </c>
      <c r="Q7" s="48">
        <f t="shared" si="14"/>
        <v>0</v>
      </c>
      <c r="R7" s="87">
        <f t="shared" si="1"/>
        <v>0</v>
      </c>
      <c r="S7" s="88">
        <f t="shared" si="15"/>
        <v>0</v>
      </c>
      <c r="T7" s="48">
        <f t="shared" si="16"/>
        <v>0</v>
      </c>
      <c r="U7" s="87" t="str">
        <f ca="1">OFFSET(C32,0,'GWP Changes'!$AE$1-2)</f>
        <v>NB Total</v>
      </c>
      <c r="V7" s="88" t="str">
        <f ca="1">OFFSET(C52,0,'GWP Changes'!$AE$1-2)</f>
        <v>NB Total</v>
      </c>
      <c r="W7" s="48">
        <f t="shared" ca="1" si="17"/>
        <v>0</v>
      </c>
      <c r="X7" s="87">
        <f ca="1">OFFSET(C32,0,'GWP Changes'!$AE$1-1)</f>
        <v>3.4673320000000001E-2</v>
      </c>
      <c r="Y7" s="88">
        <f ca="1">OFFSET(C52,0,'GWP Changes'!$AE$1-1)</f>
        <v>7.8799539999999987E-2</v>
      </c>
      <c r="Z7" s="48">
        <f t="shared" ca="1" si="18"/>
        <v>-0.625</v>
      </c>
      <c r="AA7" s="87">
        <f ca="1">SUM(OFFSET(C32,0,0,1,'GWP Changes'!$AE$1))</f>
        <v>3.4673320000000001E-2</v>
      </c>
      <c r="AB7" s="88">
        <f ca="1">SUM(OFFSET(C52,0,0,1,'GWP Changes'!$AE$1))</f>
        <v>7.8799539999999987E-2</v>
      </c>
      <c r="AC7" s="48">
        <f t="shared" ca="1" si="19"/>
        <v>-0.625</v>
      </c>
    </row>
    <row r="8" spans="1:29" s="41" customFormat="1" ht="19.5" customHeight="1" x14ac:dyDescent="0.25">
      <c r="A8" s="73"/>
      <c r="B8" s="77" t="s">
        <v>47</v>
      </c>
      <c r="C8" s="87">
        <f t="shared" si="2"/>
        <v>8.7644235800000008</v>
      </c>
      <c r="D8" s="88">
        <f t="shared" si="3"/>
        <v>7.7844123099999996</v>
      </c>
      <c r="E8" s="48">
        <f t="shared" si="4"/>
        <v>0.12596401028277629</v>
      </c>
      <c r="F8" s="87">
        <f t="shared" si="5"/>
        <v>0</v>
      </c>
      <c r="G8" s="88">
        <f t="shared" si="6"/>
        <v>0</v>
      </c>
      <c r="H8" s="48">
        <f t="shared" si="7"/>
        <v>0</v>
      </c>
      <c r="I8" s="87">
        <f t="shared" si="8"/>
        <v>8.7644235800000008</v>
      </c>
      <c r="J8" s="88">
        <f t="shared" si="9"/>
        <v>7.7844123099999996</v>
      </c>
      <c r="K8" s="48">
        <f t="shared" si="10"/>
        <v>0.12596401028277629</v>
      </c>
      <c r="L8" s="87">
        <f ca="1">AA8-I8</f>
        <v>0</v>
      </c>
      <c r="M8" s="88">
        <f ca="1">AB8-J8</f>
        <v>0</v>
      </c>
      <c r="N8" s="48">
        <f t="shared" ca="1" si="11"/>
        <v>0</v>
      </c>
      <c r="O8" s="87">
        <f t="shared" si="12"/>
        <v>0</v>
      </c>
      <c r="P8" s="88">
        <f t="shared" si="13"/>
        <v>0</v>
      </c>
      <c r="Q8" s="48">
        <f t="shared" si="14"/>
        <v>0</v>
      </c>
      <c r="R8" s="87">
        <f t="shared" si="1"/>
        <v>0</v>
      </c>
      <c r="S8" s="88">
        <f t="shared" si="15"/>
        <v>0</v>
      </c>
      <c r="T8" s="48">
        <f t="shared" si="16"/>
        <v>0</v>
      </c>
      <c r="U8" s="87" t="str">
        <f ca="1">OFFSET(C33,0,'GWP Changes'!$AE$1-2)</f>
        <v>RN Total</v>
      </c>
      <c r="V8" s="88" t="str">
        <f ca="1">OFFSET(C53,0,'GWP Changes'!$AE$1-2)</f>
        <v>RN Total</v>
      </c>
      <c r="W8" s="48">
        <f t="shared" ca="1" si="17"/>
        <v>0</v>
      </c>
      <c r="X8" s="87">
        <f ca="1">OFFSET(C33,0,'GWP Changes'!$AE$1-1)</f>
        <v>8.7644235800000008</v>
      </c>
      <c r="Y8" s="88">
        <f ca="1">OFFSET(C53,0,'GWP Changes'!$AE$1-1)</f>
        <v>7.7844123099999996</v>
      </c>
      <c r="Z8" s="48">
        <f t="shared" ca="1" si="18"/>
        <v>0.12596401028277629</v>
      </c>
      <c r="AA8" s="87">
        <f ca="1">SUM(OFFSET(C33,0,0,1,'GWP Changes'!$AE$1))</f>
        <v>8.7644235800000008</v>
      </c>
      <c r="AB8" s="88">
        <f ca="1">SUM(OFFSET(C53,0,0,1,'GWP Changes'!$AE$1))</f>
        <v>7.7844123099999996</v>
      </c>
      <c r="AC8" s="48">
        <f t="shared" ca="1" si="19"/>
        <v>0.12596401028277629</v>
      </c>
    </row>
    <row r="9" spans="1:29" s="41" customFormat="1" ht="19.5" customHeight="1" x14ac:dyDescent="0.25">
      <c r="A9" s="74" t="s">
        <v>59</v>
      </c>
      <c r="B9" s="78" t="s">
        <v>46</v>
      </c>
      <c r="C9" s="87">
        <f t="shared" si="2"/>
        <v>0.37621921999999997</v>
      </c>
      <c r="D9" s="88">
        <f t="shared" si="3"/>
        <v>0.34890186000000001</v>
      </c>
      <c r="E9" s="48">
        <f t="shared" si="4"/>
        <v>8.5714285714285798E-2</v>
      </c>
      <c r="F9" s="87">
        <f t="shared" si="5"/>
        <v>0</v>
      </c>
      <c r="G9" s="88">
        <f t="shared" si="6"/>
        <v>0</v>
      </c>
      <c r="H9" s="48">
        <f t="shared" si="7"/>
        <v>0</v>
      </c>
      <c r="I9" s="87">
        <f t="shared" si="8"/>
        <v>0.37621921999999997</v>
      </c>
      <c r="J9" s="88">
        <f t="shared" si="9"/>
        <v>0.34890186000000001</v>
      </c>
      <c r="K9" s="48">
        <f t="shared" si="10"/>
        <v>8.5714285714285798E-2</v>
      </c>
      <c r="L9" s="87">
        <f t="shared" ca="1" si="20"/>
        <v>0</v>
      </c>
      <c r="M9" s="88">
        <f t="shared" ca="1" si="0"/>
        <v>0</v>
      </c>
      <c r="N9" s="48">
        <f t="shared" ca="1" si="11"/>
        <v>0</v>
      </c>
      <c r="O9" s="87">
        <f t="shared" si="12"/>
        <v>0</v>
      </c>
      <c r="P9" s="88">
        <f t="shared" si="13"/>
        <v>0</v>
      </c>
      <c r="Q9" s="48">
        <f t="shared" si="14"/>
        <v>0</v>
      </c>
      <c r="R9" s="87">
        <f t="shared" si="1"/>
        <v>0</v>
      </c>
      <c r="S9" s="88">
        <f t="shared" si="15"/>
        <v>0</v>
      </c>
      <c r="T9" s="48">
        <f t="shared" si="16"/>
        <v>0</v>
      </c>
      <c r="U9" s="87" t="str">
        <f ca="1">OFFSET(C34,0,'GWP Changes'!$AE$1-2)</f>
        <v>NB Total</v>
      </c>
      <c r="V9" s="88" t="str">
        <f ca="1">OFFSET(C54,0,'GWP Changes'!$AE$1-2)</f>
        <v>NB Total</v>
      </c>
      <c r="W9" s="48">
        <f t="shared" ca="1" si="17"/>
        <v>0</v>
      </c>
      <c r="X9" s="87">
        <f ca="1">OFFSET(C34,0,'GWP Changes'!$AE$1-1)</f>
        <v>0.37621921999999997</v>
      </c>
      <c r="Y9" s="88">
        <f ca="1">OFFSET(C54,0,'GWP Changes'!$AE$1-1)</f>
        <v>0.34890186000000001</v>
      </c>
      <c r="Z9" s="48">
        <f t="shared" ca="1" si="18"/>
        <v>8.5714285714285798E-2</v>
      </c>
      <c r="AA9" s="87">
        <f ca="1">SUM(OFFSET(C34,0,0,1,'GWP Changes'!$AE$1))</f>
        <v>0.37621921999999997</v>
      </c>
      <c r="AB9" s="88">
        <f ca="1">SUM(OFFSET(C54,0,0,1,'GWP Changes'!$AE$1))</f>
        <v>0.34890186000000001</v>
      </c>
      <c r="AC9" s="48">
        <f t="shared" ca="1" si="19"/>
        <v>8.5714285714285798E-2</v>
      </c>
    </row>
    <row r="10" spans="1:29" s="41" customFormat="1" ht="19.5" customHeight="1" x14ac:dyDescent="0.25">
      <c r="A10" s="73"/>
      <c r="B10" s="77" t="s">
        <v>47</v>
      </c>
      <c r="C10" s="87">
        <f t="shared" si="2"/>
        <v>5.5506664599999995</v>
      </c>
      <c r="D10" s="88">
        <f t="shared" si="3"/>
        <v>5.8979861600000003</v>
      </c>
      <c r="E10" s="48">
        <f t="shared" si="4"/>
        <v>-5.932203389830517E-2</v>
      </c>
      <c r="F10" s="87">
        <f t="shared" si="5"/>
        <v>0</v>
      </c>
      <c r="G10" s="88">
        <f t="shared" si="6"/>
        <v>0</v>
      </c>
      <c r="H10" s="48">
        <f t="shared" si="7"/>
        <v>0</v>
      </c>
      <c r="I10" s="87">
        <f t="shared" si="8"/>
        <v>5.5506664599999995</v>
      </c>
      <c r="J10" s="88">
        <f t="shared" si="9"/>
        <v>5.8979861600000003</v>
      </c>
      <c r="K10" s="48">
        <f t="shared" si="10"/>
        <v>-5.932203389830517E-2</v>
      </c>
      <c r="L10" s="87">
        <f ca="1">AA10-I10</f>
        <v>0</v>
      </c>
      <c r="M10" s="88">
        <f ca="1">AB10-J10</f>
        <v>0</v>
      </c>
      <c r="N10" s="48">
        <f t="shared" ca="1" si="11"/>
        <v>0</v>
      </c>
      <c r="O10" s="87">
        <f t="shared" si="12"/>
        <v>0</v>
      </c>
      <c r="P10" s="88">
        <f t="shared" si="13"/>
        <v>0</v>
      </c>
      <c r="Q10" s="48">
        <f t="shared" si="14"/>
        <v>0</v>
      </c>
      <c r="R10" s="87">
        <f t="shared" si="1"/>
        <v>0</v>
      </c>
      <c r="S10" s="88">
        <f t="shared" si="15"/>
        <v>0</v>
      </c>
      <c r="T10" s="48">
        <f t="shared" si="16"/>
        <v>0</v>
      </c>
      <c r="U10" s="87" t="str">
        <f ca="1">OFFSET(C35,0,'GWP Changes'!$AE$1-2)</f>
        <v>RN Total</v>
      </c>
      <c r="V10" s="88" t="str">
        <f ca="1">OFFSET(C55,0,'GWP Changes'!$AE$1-2)</f>
        <v>RN Total</v>
      </c>
      <c r="W10" s="48">
        <f t="shared" ca="1" si="17"/>
        <v>0</v>
      </c>
      <c r="X10" s="87">
        <f ca="1">OFFSET(C35,0,'GWP Changes'!$AE$1-1)</f>
        <v>5.5506664599999995</v>
      </c>
      <c r="Y10" s="88">
        <f ca="1">OFFSET(C55,0,'GWP Changes'!$AE$1-1)</f>
        <v>5.8979861600000003</v>
      </c>
      <c r="Z10" s="48">
        <f t="shared" ca="1" si="18"/>
        <v>-5.932203389830517E-2</v>
      </c>
      <c r="AA10" s="87">
        <f ca="1">SUM(OFFSET(C35,0,0,1,'GWP Changes'!$AE$1))</f>
        <v>5.5506664599999995</v>
      </c>
      <c r="AB10" s="88">
        <f ca="1">SUM(OFFSET(C55,0,0,1,'GWP Changes'!$AE$1))</f>
        <v>5.8979861600000003</v>
      </c>
      <c r="AC10" s="48">
        <f t="shared" ca="1" si="19"/>
        <v>-5.932203389830517E-2</v>
      </c>
    </row>
    <row r="11" spans="1:29" s="41" customFormat="1" ht="19.5" customHeight="1" x14ac:dyDescent="0.25">
      <c r="A11" s="74" t="s">
        <v>61</v>
      </c>
      <c r="B11" s="78" t="s">
        <v>46</v>
      </c>
      <c r="C11" s="87">
        <f t="shared" si="2"/>
        <v>3.18757E-2</v>
      </c>
      <c r="D11" s="88">
        <f t="shared" si="3"/>
        <v>1.390716E-2</v>
      </c>
      <c r="E11" s="48">
        <f t="shared" si="4"/>
        <v>1.9999999999999996</v>
      </c>
      <c r="F11" s="87">
        <f t="shared" si="5"/>
        <v>0</v>
      </c>
      <c r="G11" s="88">
        <f t="shared" si="6"/>
        <v>0</v>
      </c>
      <c r="H11" s="48">
        <f t="shared" si="7"/>
        <v>0</v>
      </c>
      <c r="I11" s="87">
        <f t="shared" si="8"/>
        <v>3.18757E-2</v>
      </c>
      <c r="J11" s="88">
        <f t="shared" si="9"/>
        <v>1.390716E-2</v>
      </c>
      <c r="K11" s="48">
        <f t="shared" si="10"/>
        <v>1.9999999999999996</v>
      </c>
      <c r="L11" s="87">
        <f t="shared" ca="1" si="20"/>
        <v>0</v>
      </c>
      <c r="M11" s="88">
        <f t="shared" ca="1" si="0"/>
        <v>0</v>
      </c>
      <c r="N11" s="48">
        <f t="shared" ca="1" si="11"/>
        <v>0</v>
      </c>
      <c r="O11" s="87">
        <f t="shared" si="12"/>
        <v>0</v>
      </c>
      <c r="P11" s="88">
        <f t="shared" si="13"/>
        <v>0</v>
      </c>
      <c r="Q11" s="48">
        <f t="shared" si="14"/>
        <v>0</v>
      </c>
      <c r="R11" s="87">
        <f t="shared" si="1"/>
        <v>0</v>
      </c>
      <c r="S11" s="88">
        <f t="shared" si="15"/>
        <v>0</v>
      </c>
      <c r="T11" s="48">
        <f t="shared" si="16"/>
        <v>0</v>
      </c>
      <c r="U11" s="87" t="str">
        <f ca="1">OFFSET(C36,0,'GWP Changes'!$AE$1-2)</f>
        <v>NB Total</v>
      </c>
      <c r="V11" s="88" t="str">
        <f ca="1">OFFSET(C56,0,'GWP Changes'!$AE$1-2)</f>
        <v>NB Total</v>
      </c>
      <c r="W11" s="48">
        <f t="shared" ca="1" si="17"/>
        <v>0</v>
      </c>
      <c r="X11" s="87">
        <f ca="1">OFFSET(C36,0,'GWP Changes'!$AE$1-1)</f>
        <v>3.18757E-2</v>
      </c>
      <c r="Y11" s="88">
        <f ca="1">OFFSET(C56,0,'GWP Changes'!$AE$1-1)</f>
        <v>1.390716E-2</v>
      </c>
      <c r="Z11" s="48">
        <f t="shared" ca="1" si="18"/>
        <v>1.9999999999999996</v>
      </c>
      <c r="AA11" s="87">
        <f ca="1">SUM(OFFSET(C36,0,0,1,'GWP Changes'!$AE$1))</f>
        <v>3.18757E-2</v>
      </c>
      <c r="AB11" s="88">
        <f ca="1">SUM(OFFSET(C56,0,0,1,'GWP Changes'!$AE$1))</f>
        <v>1.390716E-2</v>
      </c>
      <c r="AC11" s="48">
        <f t="shared" ca="1" si="19"/>
        <v>1.9999999999999996</v>
      </c>
    </row>
    <row r="12" spans="1:29" s="41" customFormat="1" ht="19.5" customHeight="1" x14ac:dyDescent="0.25">
      <c r="A12" s="73"/>
      <c r="B12" s="77" t="s">
        <v>47</v>
      </c>
      <c r="C12" s="117">
        <f ca="1">SUM(C37:E37)-SUM(OFFSET('GWP Changes'!M32,0,0,1,3))</f>
        <v>1.6077865599999497</v>
      </c>
      <c r="D12" s="118">
        <f ca="1">SUM(C57:E57)-SUM(OFFSET('GWP Changes'!M35,0,0,1,3))</f>
        <v>-2.5639299999913323E-2</v>
      </c>
      <c r="E12" s="48">
        <f t="shared" ca="1" si="4"/>
        <v>54.666666666666671</v>
      </c>
      <c r="F12" s="117">
        <f ca="1">SUM(F37:H37)-SUM(OFFSET('GWP Changes'!M32,0,3,1,3))</f>
        <v>0</v>
      </c>
      <c r="G12" s="118">
        <f ca="1">SUM(F57:H57)-SUM(OFFSET('GWP Changes'!M35,0,3,1,3))</f>
        <v>-2.9198320400000215</v>
      </c>
      <c r="H12" s="48">
        <f t="shared" ca="1" si="7"/>
        <v>1</v>
      </c>
      <c r="I12" s="87">
        <f t="shared" ca="1" si="8"/>
        <v>1.6077865599999497</v>
      </c>
      <c r="J12" s="88">
        <f t="shared" ca="1" si="9"/>
        <v>-2.9454713399999348</v>
      </c>
      <c r="K12" s="48">
        <f t="shared" ca="1" si="10"/>
        <v>1.5457627118644068</v>
      </c>
      <c r="L12" s="87">
        <f t="shared" ca="1" si="20"/>
        <v>0</v>
      </c>
      <c r="M12" s="88">
        <f t="shared" ca="1" si="0"/>
        <v>4.7172103799999805</v>
      </c>
      <c r="N12" s="48">
        <f t="shared" ca="1" si="11"/>
        <v>-1</v>
      </c>
      <c r="O12" s="117">
        <f ca="1">SUM(I37:K37)-SUM(OFFSET('GWP Changes'!M32,0,6,1,3))</f>
        <v>0</v>
      </c>
      <c r="P12" s="118">
        <f ca="1">SUM(I57:K57)-SUM(OFFSET('GWP Changes'!M35,0,6,1,3))</f>
        <v>-2.7728483300000102</v>
      </c>
      <c r="Q12" s="48">
        <f t="shared" ca="1" si="14"/>
        <v>1</v>
      </c>
      <c r="R12" s="117">
        <f ca="1">SUM(L37:N37)-SUM(OFFSET('GWP Changes'!M32,0,9,1,3))</f>
        <v>0</v>
      </c>
      <c r="S12" s="118">
        <f ca="1">SUM(L57:N57)-SUM(OFFSET('GWP Changes'!M35,0,9,1,3))</f>
        <v>-3.0566139900000886</v>
      </c>
      <c r="T12" s="48">
        <f t="shared" ca="1" si="16"/>
        <v>1</v>
      </c>
      <c r="U12" s="115" t="e">
        <f ca="1">OFFSET(C37,0,'GWP Changes'!$AE$1-2)-OFFSET('GWP Changes'!M32,0,'GWP Changes'!$AE$1-2)</f>
        <v>#VALUE!</v>
      </c>
      <c r="V12" s="116" t="e">
        <f ca="1">OFFSET(C57,0,'GWP Changes'!$AE$1-2)-OFFSET('GWP Changes'!M35,0,'GWP Changes'!$AE$1-2)</f>
        <v>#VALUE!</v>
      </c>
      <c r="W12" s="48">
        <f t="shared" ca="1" si="17"/>
        <v>0</v>
      </c>
      <c r="X12" s="115">
        <f ca="1">OFFSET(C37,0,'GWP Changes'!$AE$1-1)-OFFSET('GWP Changes'!M32,0,'GWP Changes'!$AE$1-1)</f>
        <v>1.6077865599999497</v>
      </c>
      <c r="Y12" s="116">
        <f ca="1">OFFSET(C57,0,'GWP Changes'!$AE$1-1)-OFFSET('GWP Changes'!M35,0,'GWP Changes'!$AE$1-1)</f>
        <v>1.7717390400000455</v>
      </c>
      <c r="Z12" s="48">
        <f t="shared" ca="1" si="18"/>
        <v>-9.0395480225988659E-2</v>
      </c>
      <c r="AA12" s="115">
        <f ca="1">SUM(OFFSET(C37,0,0,1,'GWP Changes'!$AE$1))-SUM(OFFSET('GWP Changes'!M32,0,0,1,'GWP Changes'!$AE$1))</f>
        <v>1.6077865599999497</v>
      </c>
      <c r="AB12" s="116">
        <f ca="1">SUM(OFFSET(C57,0,0,1,'GWP Changes'!$AE$1))-SUM(OFFSET('GWP Changes'!M35,0,0,1,'GWP Changes'!$AE$1))</f>
        <v>1.7717390400000455</v>
      </c>
      <c r="AC12" s="48">
        <f t="shared" ca="1" si="19"/>
        <v>-9.0395480225988659E-2</v>
      </c>
    </row>
    <row r="13" spans="1:29" s="41" customFormat="1" ht="19.5" customHeight="1" x14ac:dyDescent="0.25">
      <c r="A13" s="113" t="s">
        <v>64</v>
      </c>
      <c r="B13" s="78" t="s">
        <v>46</v>
      </c>
      <c r="C13" s="87">
        <f t="shared" si="2"/>
        <v>0</v>
      </c>
      <c r="D13" s="88">
        <f t="shared" si="3"/>
        <v>0</v>
      </c>
      <c r="E13" s="48">
        <f t="shared" si="4"/>
        <v>0</v>
      </c>
      <c r="F13" s="87">
        <f>SUM(F38:H38)</f>
        <v>0</v>
      </c>
      <c r="G13" s="88">
        <f t="shared" si="6"/>
        <v>0</v>
      </c>
      <c r="H13" s="48">
        <f t="shared" si="7"/>
        <v>0</v>
      </c>
      <c r="I13" s="87">
        <f t="shared" si="8"/>
        <v>0</v>
      </c>
      <c r="J13" s="88">
        <f t="shared" si="9"/>
        <v>0</v>
      </c>
      <c r="K13" s="48">
        <f t="shared" si="10"/>
        <v>0</v>
      </c>
      <c r="L13" s="87">
        <f t="shared" ca="1" si="20"/>
        <v>0</v>
      </c>
      <c r="M13" s="88">
        <f t="shared" ca="1" si="0"/>
        <v>0</v>
      </c>
      <c r="N13" s="48">
        <f t="shared" ca="1" si="11"/>
        <v>0</v>
      </c>
      <c r="O13" s="87">
        <f t="shared" si="12"/>
        <v>0</v>
      </c>
      <c r="P13" s="88">
        <f t="shared" si="13"/>
        <v>0</v>
      </c>
      <c r="Q13" s="48">
        <f t="shared" si="14"/>
        <v>0</v>
      </c>
      <c r="R13" s="87">
        <f>SUM(L38:N38)</f>
        <v>0</v>
      </c>
      <c r="S13" s="88">
        <f t="shared" si="15"/>
        <v>0</v>
      </c>
      <c r="T13" s="48">
        <f t="shared" si="16"/>
        <v>0</v>
      </c>
      <c r="U13" s="87" t="str">
        <f ca="1">OFFSET(C38,0,'GWP Changes'!$AE$1-2)</f>
        <v>NB Total</v>
      </c>
      <c r="V13" s="88" t="str">
        <f ca="1">OFFSET(C58,0,'GWP Changes'!$AE$1-2)</f>
        <v>NB Total</v>
      </c>
      <c r="W13" s="48">
        <f t="shared" ca="1" si="17"/>
        <v>0</v>
      </c>
      <c r="X13" s="87">
        <f ca="1">OFFSET(C38,0,'GWP Changes'!$AE$1-1)</f>
        <v>0</v>
      </c>
      <c r="Y13" s="88">
        <f ca="1">OFFSET(C58,0,'GWP Changes'!$AE$1-1)</f>
        <v>0</v>
      </c>
      <c r="Z13" s="48">
        <f t="shared" ca="1" si="18"/>
        <v>0</v>
      </c>
      <c r="AA13" s="87">
        <f ca="1">SUM(OFFSET(C38,0,0,1,'GWP Changes'!$AE$1))</f>
        <v>0</v>
      </c>
      <c r="AB13" s="88">
        <f ca="1">SUM(OFFSET(C58,0,0,1,'GWP Changes'!$AE$1))</f>
        <v>0</v>
      </c>
      <c r="AC13" s="48">
        <f t="shared" ca="1" si="19"/>
        <v>0</v>
      </c>
    </row>
    <row r="14" spans="1:29" s="41" customFormat="1" ht="19.5" customHeight="1" x14ac:dyDescent="0.25">
      <c r="A14" s="114"/>
      <c r="B14" s="77" t="s">
        <v>47</v>
      </c>
      <c r="C14" s="117">
        <f ca="1">SUM(C39:E39)-SUM(OFFSET('GWP Changes'!M33,0,0,1,3))</f>
        <v>0.36557350999999966</v>
      </c>
      <c r="D14" s="118">
        <f ca="1">SUM(C59:E59)-SUM(OFFSET('GWP Changes'!M36,0,0,1,3))</f>
        <v>0.21089113000000259</v>
      </c>
      <c r="E14" s="48">
        <f t="shared" ca="1" si="4"/>
        <v>0.76190476190476197</v>
      </c>
      <c r="F14" s="117">
        <f ca="1">SUM(F39:H39)-SUM(OFFSET('GWP Changes'!M33,0,3,1,3))</f>
        <v>0</v>
      </c>
      <c r="G14" s="118">
        <f ca="1">SUM(F59:H59)-SUM(OFFSET('GWP Changes'!M36,0,3,1,3))</f>
        <v>-0.2954142000000014</v>
      </c>
      <c r="H14" s="48">
        <f t="shared" ca="1" si="7"/>
        <v>1</v>
      </c>
      <c r="I14" s="87">
        <f t="shared" ca="1" si="8"/>
        <v>0.36557350999999966</v>
      </c>
      <c r="J14" s="88">
        <f t="shared" ca="1" si="9"/>
        <v>-8.4523069999998812E-2</v>
      </c>
      <c r="K14" s="48">
        <f t="shared" ca="1" si="10"/>
        <v>5.625</v>
      </c>
      <c r="L14" s="87">
        <f t="shared" ca="1" si="20"/>
        <v>0</v>
      </c>
      <c r="M14" s="88">
        <f t="shared" ca="1" si="0"/>
        <v>0.4845558499999999</v>
      </c>
      <c r="N14" s="48">
        <f t="shared" ca="1" si="11"/>
        <v>-1</v>
      </c>
      <c r="O14" s="117">
        <f ca="1">SUM(I39:K39)-SUM(OFFSET('GWP Changes'!M33,0,6,1,3))</f>
        <v>0</v>
      </c>
      <c r="P14" s="118">
        <f ca="1">SUM(I59:K59)-SUM(OFFSET('GWP Changes'!M36,0,6,1,3))</f>
        <v>-0.26426973000000109</v>
      </c>
      <c r="Q14" s="48">
        <f t="shared" ca="1" si="14"/>
        <v>1</v>
      </c>
      <c r="R14" s="117">
        <f ca="1">SUM(L39:N39)-SUM(OFFSET('GWP Changes'!M33,0,9,1,3))</f>
        <v>0</v>
      </c>
      <c r="S14" s="118">
        <f ca="1">SUM(L59:N59)-SUM(OFFSET('GWP Changes'!M36,0,9,1,3))</f>
        <v>-0.22514713999999891</v>
      </c>
      <c r="T14" s="48">
        <f t="shared" ca="1" si="16"/>
        <v>1</v>
      </c>
      <c r="U14" s="115" t="e">
        <f ca="1">OFFSET(C39,0,'GWP Changes'!$AE$1-2)-OFFSET('GWP Changes'!M33,0,'GWP Changes'!$AE$1-2)</f>
        <v>#VALUE!</v>
      </c>
      <c r="V14" s="116" t="e">
        <f ca="1">OFFSET(C59,0,'GWP Changes'!$AE$1-2)-OFFSET('GWP Changes'!M36,0,'GWP Changes'!$AE$1-2)</f>
        <v>#VALUE!</v>
      </c>
      <c r="W14" s="48">
        <f t="shared" ca="1" si="17"/>
        <v>0</v>
      </c>
      <c r="X14" s="115">
        <f ca="1">OFFSET(C39,0,'GWP Changes'!$AE$1-1)-OFFSET('GWP Changes'!M33,0,'GWP Changes'!$AE$1-1)</f>
        <v>0.36557350999999966</v>
      </c>
      <c r="Y14" s="116">
        <f ca="1">OFFSET(C59,0,'GWP Changes'!$AE$1-1)-OFFSET('GWP Changes'!M36,0,'GWP Changes'!$AE$1-1)</f>
        <v>0.40003278000000109</v>
      </c>
      <c r="Z14" s="48">
        <f t="shared" ca="1" si="18"/>
        <v>-7.5000000000000067E-2</v>
      </c>
      <c r="AA14" s="115">
        <f ca="1">SUM(OFFSET(C39,0,0,1,'GWP Changes'!$AE$1))-SUM(OFFSET('GWP Changes'!M33,0,0,1,'GWP Changes'!$AE$1))</f>
        <v>0.36557350999999966</v>
      </c>
      <c r="AB14" s="116">
        <f ca="1">SUM(OFFSET(C59,0,0,1,'GWP Changes'!$AE$1))-SUM(OFFSET('GWP Changes'!M36,0,0,1,'GWP Changes'!$AE$1))</f>
        <v>0.40003278000000109</v>
      </c>
      <c r="AC14" s="48">
        <f t="shared" ca="1" si="19"/>
        <v>-7.5000000000000067E-2</v>
      </c>
    </row>
    <row r="15" spans="1:29" s="41" customFormat="1" ht="19.5" customHeight="1" x14ac:dyDescent="0.25">
      <c r="A15" s="74" t="s">
        <v>63</v>
      </c>
      <c r="B15" s="78" t="s">
        <v>46</v>
      </c>
      <c r="C15" s="87">
        <f>SUM(C40:E40)</f>
        <v>1.349998E-2</v>
      </c>
      <c r="D15" s="88">
        <f>SUM(C60:E60)</f>
        <v>1.399977E-2</v>
      </c>
      <c r="E15" s="48">
        <f t="shared" si="4"/>
        <v>0</v>
      </c>
      <c r="F15" s="87">
        <f>SUM(F40:H40)</f>
        <v>0</v>
      </c>
      <c r="G15" s="88">
        <f>SUM(F60:H60)</f>
        <v>0</v>
      </c>
      <c r="H15" s="48">
        <f t="shared" si="7"/>
        <v>0</v>
      </c>
      <c r="I15" s="87">
        <f t="shared" si="8"/>
        <v>1.349998E-2</v>
      </c>
      <c r="J15" s="88">
        <f t="shared" si="9"/>
        <v>1.399977E-2</v>
      </c>
      <c r="K15" s="48">
        <f t="shared" si="10"/>
        <v>0</v>
      </c>
      <c r="L15" s="87">
        <f t="shared" ref="L15:M20" ca="1" si="21">AA15-I15</f>
        <v>0</v>
      </c>
      <c r="M15" s="88">
        <f t="shared" ca="1" si="21"/>
        <v>0</v>
      </c>
      <c r="N15" s="48">
        <f t="shared" ca="1" si="11"/>
        <v>0</v>
      </c>
      <c r="O15" s="87">
        <f t="shared" si="12"/>
        <v>0</v>
      </c>
      <c r="P15" s="88">
        <f t="shared" si="13"/>
        <v>0</v>
      </c>
      <c r="Q15" s="48">
        <f t="shared" si="14"/>
        <v>0</v>
      </c>
      <c r="R15" s="87">
        <f>SUM(L40:N40)</f>
        <v>0</v>
      </c>
      <c r="S15" s="88">
        <f t="shared" si="15"/>
        <v>0</v>
      </c>
      <c r="T15" s="48">
        <f t="shared" si="16"/>
        <v>0</v>
      </c>
      <c r="U15" s="87" t="str">
        <f ca="1">OFFSET(C40,0,'GWP Changes'!$AE$1-2)</f>
        <v>NB Total</v>
      </c>
      <c r="V15" s="88" t="str">
        <f ca="1">OFFSET(C60,0,'GWP Changes'!$AE$1-2)</f>
        <v>NB Total</v>
      </c>
      <c r="W15" s="48">
        <f t="shared" ca="1" si="17"/>
        <v>0</v>
      </c>
      <c r="X15" s="87">
        <f ca="1">OFFSET(C40,0,'GWP Changes'!$AE$1-1)</f>
        <v>1.349998E-2</v>
      </c>
      <c r="Y15" s="88">
        <f ca="1">OFFSET(C60,0,'GWP Changes'!$AE$1-1)</f>
        <v>1.399977E-2</v>
      </c>
      <c r="Z15" s="48">
        <f t="shared" ca="1" si="18"/>
        <v>0</v>
      </c>
      <c r="AA15" s="87">
        <f ca="1">SUM(OFFSET(C40,0,0,1,'GWP Changes'!$AE$1))</f>
        <v>1.349998E-2</v>
      </c>
      <c r="AB15" s="88">
        <f ca="1">SUM(OFFSET(C60,0,0,1,'GWP Changes'!$AE$1))</f>
        <v>1.399977E-2</v>
      </c>
      <c r="AC15" s="48">
        <f t="shared" ca="1" si="19"/>
        <v>0</v>
      </c>
    </row>
    <row r="16" spans="1:29" s="41" customFormat="1" ht="19.5" customHeight="1" x14ac:dyDescent="0.25">
      <c r="A16" s="73"/>
      <c r="B16" s="77" t="s">
        <v>47</v>
      </c>
      <c r="C16" s="87">
        <f>SUM(C41:E41)</f>
        <v>0.13469895999999998</v>
      </c>
      <c r="D16" s="88">
        <f t="shared" si="3"/>
        <v>0.17832961999999999</v>
      </c>
      <c r="E16" s="48">
        <f t="shared" si="4"/>
        <v>-0.27777777777777773</v>
      </c>
      <c r="F16" s="87">
        <f>SUM(F41:H41)</f>
        <v>0</v>
      </c>
      <c r="G16" s="88">
        <f t="shared" si="6"/>
        <v>0</v>
      </c>
      <c r="H16" s="48">
        <f t="shared" si="7"/>
        <v>0</v>
      </c>
      <c r="I16" s="87">
        <f t="shared" si="8"/>
        <v>0.13469895999999998</v>
      </c>
      <c r="J16" s="88">
        <f t="shared" si="9"/>
        <v>0.17832961999999999</v>
      </c>
      <c r="K16" s="48">
        <f t="shared" si="10"/>
        <v>-0.27777777777777773</v>
      </c>
      <c r="L16" s="87">
        <f t="shared" ca="1" si="21"/>
        <v>0</v>
      </c>
      <c r="M16" s="88">
        <f t="shared" ca="1" si="21"/>
        <v>0</v>
      </c>
      <c r="N16" s="48">
        <f t="shared" ca="1" si="11"/>
        <v>0</v>
      </c>
      <c r="O16" s="87">
        <f t="shared" si="12"/>
        <v>0</v>
      </c>
      <c r="P16" s="88">
        <f t="shared" si="13"/>
        <v>0</v>
      </c>
      <c r="Q16" s="48">
        <f t="shared" si="14"/>
        <v>0</v>
      </c>
      <c r="R16" s="87">
        <f>SUM(L41:N41)</f>
        <v>0</v>
      </c>
      <c r="S16" s="88">
        <f t="shared" si="15"/>
        <v>0</v>
      </c>
      <c r="T16" s="48">
        <f t="shared" si="16"/>
        <v>0</v>
      </c>
      <c r="U16" s="87" t="str">
        <f ca="1">OFFSET(C41,0,'GWP Changes'!$AE$1-2)</f>
        <v>RN Total</v>
      </c>
      <c r="V16" s="88" t="str">
        <f ca="1">OFFSET(C61,0,'GWP Changes'!$AE$1-2)</f>
        <v>RN Total</v>
      </c>
      <c r="W16" s="48">
        <f t="shared" ca="1" si="17"/>
        <v>0</v>
      </c>
      <c r="X16" s="87">
        <f ca="1">OFFSET(C41,0,'GWP Changes'!$AE$1-1)</f>
        <v>0.13469895999999998</v>
      </c>
      <c r="Y16" s="88">
        <f ca="1">OFFSET(C61,0,'GWP Changes'!$AE$1-1)</f>
        <v>0.17832961999999999</v>
      </c>
      <c r="Z16" s="48">
        <f t="shared" ca="1" si="18"/>
        <v>-0.27777777777777773</v>
      </c>
      <c r="AA16" s="87">
        <f ca="1">SUM(OFFSET(C41,0,0,1,'GWP Changes'!$AE$1))</f>
        <v>0.13469895999999998</v>
      </c>
      <c r="AB16" s="88">
        <f ca="1">SUM(OFFSET(C61,0,0,1,'GWP Changes'!$AE$1))</f>
        <v>0.17832961999999999</v>
      </c>
      <c r="AC16" s="48">
        <f t="shared" ca="1" si="19"/>
        <v>-0.27777777777777773</v>
      </c>
    </row>
    <row r="17" spans="1:29" s="41" customFormat="1" ht="19.5" customHeight="1" x14ac:dyDescent="0.25">
      <c r="A17" s="74" t="s">
        <v>62</v>
      </c>
      <c r="B17" s="78" t="s">
        <v>46</v>
      </c>
      <c r="C17" s="87">
        <f>SUM(C42:E42)</f>
        <v>2.3307759999999997E-2</v>
      </c>
      <c r="D17" s="88">
        <f t="shared" si="3"/>
        <v>6.5318400000000006E-3</v>
      </c>
      <c r="E17" s="48">
        <f t="shared" si="4"/>
        <v>1</v>
      </c>
      <c r="F17" s="87">
        <f>SUM(F42:H42)</f>
        <v>0</v>
      </c>
      <c r="G17" s="88">
        <f t="shared" si="6"/>
        <v>0</v>
      </c>
      <c r="H17" s="48">
        <f t="shared" si="7"/>
        <v>0</v>
      </c>
      <c r="I17" s="87">
        <f t="shared" si="8"/>
        <v>2.3307759999999997E-2</v>
      </c>
      <c r="J17" s="88">
        <f t="shared" si="9"/>
        <v>6.5318400000000006E-3</v>
      </c>
      <c r="K17" s="48">
        <f t="shared" si="10"/>
        <v>1</v>
      </c>
      <c r="L17" s="87">
        <f t="shared" ca="1" si="21"/>
        <v>0</v>
      </c>
      <c r="M17" s="88">
        <f t="shared" ca="1" si="21"/>
        <v>0</v>
      </c>
      <c r="N17" s="48">
        <f t="shared" ca="1" si="11"/>
        <v>0</v>
      </c>
      <c r="O17" s="87">
        <f t="shared" si="12"/>
        <v>0</v>
      </c>
      <c r="P17" s="88">
        <f t="shared" si="13"/>
        <v>0</v>
      </c>
      <c r="Q17" s="48">
        <f t="shared" si="14"/>
        <v>0</v>
      </c>
      <c r="R17" s="87">
        <f>SUM(L42:N42)</f>
        <v>0</v>
      </c>
      <c r="S17" s="88">
        <f t="shared" si="15"/>
        <v>0</v>
      </c>
      <c r="T17" s="48">
        <f t="shared" si="16"/>
        <v>0</v>
      </c>
      <c r="U17" s="87" t="str">
        <f ca="1">OFFSET(C42,0,'GWP Changes'!$AE$1-2)</f>
        <v>NB Total</v>
      </c>
      <c r="V17" s="88" t="str">
        <f ca="1">OFFSET(C62,0,'GWP Changes'!$AE$1-2)</f>
        <v>NB Total</v>
      </c>
      <c r="W17" s="48">
        <f t="shared" ca="1" si="17"/>
        <v>0</v>
      </c>
      <c r="X17" s="87">
        <f ca="1">OFFSET(C42,0,'GWP Changes'!$AE$1-1)</f>
        <v>2.3307759999999997E-2</v>
      </c>
      <c r="Y17" s="88">
        <f ca="1">OFFSET(C62,0,'GWP Changes'!$AE$1-1)</f>
        <v>6.5318400000000006E-3</v>
      </c>
      <c r="Z17" s="48">
        <f t="shared" ca="1" si="18"/>
        <v>1</v>
      </c>
      <c r="AA17" s="87">
        <f ca="1">SUM(OFFSET(C42,0,0,1,'GWP Changes'!$AE$1))</f>
        <v>2.3307759999999997E-2</v>
      </c>
      <c r="AB17" s="88">
        <f ca="1">SUM(OFFSET(C62,0,0,1,'GWP Changes'!$AE$1))</f>
        <v>6.5318400000000006E-3</v>
      </c>
      <c r="AC17" s="48">
        <f t="shared" ca="1" si="19"/>
        <v>1</v>
      </c>
    </row>
    <row r="18" spans="1:29" s="41" customFormat="1" ht="19.5" customHeight="1" x14ac:dyDescent="0.25">
      <c r="A18" s="73"/>
      <c r="B18" s="77" t="s">
        <v>47</v>
      </c>
      <c r="C18" s="87">
        <f>SUM(C43:E43)</f>
        <v>0.11402622999999999</v>
      </c>
      <c r="D18" s="88">
        <f t="shared" si="3"/>
        <v>0.15242325000000001</v>
      </c>
      <c r="E18" s="48">
        <f t="shared" si="4"/>
        <v>-0.26666666666666666</v>
      </c>
      <c r="F18" s="87">
        <f>SUM(F43:H43)</f>
        <v>0</v>
      </c>
      <c r="G18" s="88">
        <f t="shared" si="6"/>
        <v>0</v>
      </c>
      <c r="H18" s="48">
        <f t="shared" si="7"/>
        <v>0</v>
      </c>
      <c r="I18" s="87">
        <f t="shared" si="8"/>
        <v>0.11402622999999999</v>
      </c>
      <c r="J18" s="88">
        <f t="shared" si="9"/>
        <v>0.15242325000000001</v>
      </c>
      <c r="K18" s="48">
        <f t="shared" si="10"/>
        <v>-0.26666666666666666</v>
      </c>
      <c r="L18" s="87">
        <f t="shared" ca="1" si="21"/>
        <v>0</v>
      </c>
      <c r="M18" s="88">
        <f t="shared" ca="1" si="21"/>
        <v>0</v>
      </c>
      <c r="N18" s="48">
        <f t="shared" ca="1" si="11"/>
        <v>0</v>
      </c>
      <c r="O18" s="87">
        <f t="shared" si="12"/>
        <v>0</v>
      </c>
      <c r="P18" s="88">
        <f t="shared" si="13"/>
        <v>0</v>
      </c>
      <c r="Q18" s="48">
        <f t="shared" si="14"/>
        <v>0</v>
      </c>
      <c r="R18" s="87">
        <f>SUM(L43:N43)</f>
        <v>0</v>
      </c>
      <c r="S18" s="88">
        <f t="shared" si="15"/>
        <v>0</v>
      </c>
      <c r="T18" s="48">
        <f t="shared" si="16"/>
        <v>0</v>
      </c>
      <c r="U18" s="87" t="str">
        <f ca="1">OFFSET(C43,0,'GWP Changes'!$AE$1-2)</f>
        <v>RN Total</v>
      </c>
      <c r="V18" s="88" t="str">
        <f ca="1">OFFSET(C63,0,'GWP Changes'!$AE$1-2)</f>
        <v>RN Total</v>
      </c>
      <c r="W18" s="48">
        <f t="shared" ca="1" si="17"/>
        <v>0</v>
      </c>
      <c r="X18" s="87">
        <f ca="1">OFFSET(C43,0,'GWP Changes'!$AE$1-1)</f>
        <v>0.11402622999999999</v>
      </c>
      <c r="Y18" s="88">
        <f ca="1">OFFSET(C63,0,'GWP Changes'!$AE$1-1)</f>
        <v>0.15242325000000001</v>
      </c>
      <c r="Z18" s="48">
        <f t="shared" ca="1" si="18"/>
        <v>-0.26666666666666666</v>
      </c>
      <c r="AA18" s="87">
        <f ca="1">SUM(OFFSET(C43,0,0,1,'GWP Changes'!$AE$1))</f>
        <v>0.11402622999999999</v>
      </c>
      <c r="AB18" s="88">
        <f ca="1">SUM(OFFSET(C63,0,0,1,'GWP Changes'!$AE$1))</f>
        <v>0.15242325000000001</v>
      </c>
      <c r="AC18" s="48">
        <f t="shared" ca="1" si="19"/>
        <v>-0.26666666666666666</v>
      </c>
    </row>
    <row r="19" spans="1:29" s="41" customFormat="1" ht="19.5" customHeight="1" x14ac:dyDescent="0.25">
      <c r="A19" s="74" t="s">
        <v>67</v>
      </c>
      <c r="B19" s="78" t="s">
        <v>46</v>
      </c>
      <c r="C19" s="87">
        <f>SUM(C44:E44)+C13+C17</f>
        <v>0.11029740999999998</v>
      </c>
      <c r="D19" s="88">
        <f>SUM(C64:E64)+D13+D17</f>
        <v>8.6294549999999998E-2</v>
      </c>
      <c r="E19" s="48">
        <f t="shared" si="4"/>
        <v>0.22222222222222227</v>
      </c>
      <c r="F19" s="87">
        <f>SUM(F44:H44)+F13+F17</f>
        <v>0</v>
      </c>
      <c r="G19" s="88">
        <f>SUM(F64:H64)+G13+G17</f>
        <v>0</v>
      </c>
      <c r="H19" s="48">
        <f t="shared" si="7"/>
        <v>0</v>
      </c>
      <c r="I19" s="87">
        <f t="shared" si="8"/>
        <v>0.11029740999999998</v>
      </c>
      <c r="J19" s="88">
        <f t="shared" si="9"/>
        <v>8.6294549999999998E-2</v>
      </c>
      <c r="K19" s="48">
        <f t="shared" si="10"/>
        <v>0.22222222222222227</v>
      </c>
      <c r="L19" s="87">
        <f t="shared" ca="1" si="21"/>
        <v>0</v>
      </c>
      <c r="M19" s="88">
        <f t="shared" ca="1" si="21"/>
        <v>0</v>
      </c>
      <c r="N19" s="48">
        <f t="shared" ca="1" si="11"/>
        <v>0</v>
      </c>
      <c r="O19" s="87">
        <f>SUM(I44:K44)+O13+O17</f>
        <v>0</v>
      </c>
      <c r="P19" s="88">
        <f>SUM(I64:K64)+P13+P17</f>
        <v>0</v>
      </c>
      <c r="Q19" s="48">
        <f t="shared" si="14"/>
        <v>0</v>
      </c>
      <c r="R19" s="87">
        <f>SUM(L44:N44)+R13+R17</f>
        <v>0</v>
      </c>
      <c r="S19" s="88">
        <f>SUM(L64:N64)+S13+S17</f>
        <v>0</v>
      </c>
      <c r="T19" s="48">
        <f t="shared" si="16"/>
        <v>0</v>
      </c>
      <c r="U19" s="87" t="e">
        <f ca="1">OFFSET(C44,0,'GWP Changes'!$AE$1-2)+U13+U17</f>
        <v>#VALUE!</v>
      </c>
      <c r="V19" s="88" t="e">
        <f ca="1">OFFSET(C64,0,'GWP Changes'!$AE$1-2)+V13+V17</f>
        <v>#VALUE!</v>
      </c>
      <c r="W19" s="48">
        <f t="shared" ca="1" si="17"/>
        <v>0</v>
      </c>
      <c r="X19" s="87">
        <f ca="1">OFFSET(C44,0,'GWP Changes'!$AE$1-1)+X13+X17</f>
        <v>0.11029740999999998</v>
      </c>
      <c r="Y19" s="88">
        <f ca="1">OFFSET(C64,0,'GWP Changes'!$AE$1-1)+Y13+Y17</f>
        <v>8.6294549999999998E-2</v>
      </c>
      <c r="Z19" s="48">
        <f t="shared" ca="1" si="18"/>
        <v>0.22222222222222227</v>
      </c>
      <c r="AA19" s="87">
        <f ca="1">SUM(OFFSET(C44,0,0,1,'GWP Changes'!$AE$1))+AA13+AA17</f>
        <v>0.11029740999999998</v>
      </c>
      <c r="AB19" s="88">
        <f ca="1">SUM(OFFSET(C64,0,0,1,'GWP Changes'!$AE$1))+AB13+AB17</f>
        <v>8.6294549999999998E-2</v>
      </c>
      <c r="AC19" s="48">
        <f t="shared" ca="1" si="19"/>
        <v>0.22222222222222227</v>
      </c>
    </row>
    <row r="20" spans="1:29" s="41" customFormat="1" ht="19.5" customHeight="1" x14ac:dyDescent="0.25">
      <c r="A20" s="75"/>
      <c r="B20" s="79" t="s">
        <v>47</v>
      </c>
      <c r="C20" s="87">
        <f ca="1">SUM(C45:E45)+C14+C18</f>
        <v>1.2516610599999995</v>
      </c>
      <c r="D20" s="88">
        <f ca="1">SUM(C65:E65)+D14+D18</f>
        <v>1.6977580400000023</v>
      </c>
      <c r="E20" s="48">
        <f t="shared" ca="1" si="4"/>
        <v>-0.26470588235294118</v>
      </c>
      <c r="F20" s="87">
        <f ca="1">SUM(F45:H45)+F14+F18</f>
        <v>0</v>
      </c>
      <c r="G20" s="88">
        <f ca="1">SUM(F65:H65)+G14+G18</f>
        <v>-0.2954142000000014</v>
      </c>
      <c r="H20" s="48">
        <f t="shared" ca="1" si="7"/>
        <v>1</v>
      </c>
      <c r="I20" s="87">
        <f t="shared" ca="1" si="8"/>
        <v>1.2516610599999995</v>
      </c>
      <c r="J20" s="88">
        <f t="shared" ca="1" si="9"/>
        <v>1.4023438400000008</v>
      </c>
      <c r="K20" s="48">
        <f t="shared" ca="1" si="10"/>
        <v>-0.10714285714285708</v>
      </c>
      <c r="L20" s="87">
        <f t="shared" ca="1" si="21"/>
        <v>0</v>
      </c>
      <c r="M20" s="88">
        <f t="shared" ca="1" si="21"/>
        <v>0.48455585000000001</v>
      </c>
      <c r="N20" s="48">
        <f t="shared" ca="1" si="11"/>
        <v>-1</v>
      </c>
      <c r="O20" s="87">
        <f ca="1">SUM(I45:K45)+O14+O18</f>
        <v>0</v>
      </c>
      <c r="P20" s="88">
        <f ca="1">SUM(I65:K65)+P14+P18</f>
        <v>-0.26426973000000109</v>
      </c>
      <c r="Q20" s="48">
        <f t="shared" ca="1" si="14"/>
        <v>1</v>
      </c>
      <c r="R20" s="87">
        <f ca="1">SUM(L45:N45)+R14+R18</f>
        <v>0</v>
      </c>
      <c r="S20" s="88">
        <f ca="1">SUM(L65:N65)+S14+S18</f>
        <v>-0.22514713999999891</v>
      </c>
      <c r="T20" s="48">
        <f t="shared" ca="1" si="16"/>
        <v>1</v>
      </c>
      <c r="U20" s="87" t="e">
        <f ca="1">OFFSET(C45,0,'GWP Changes'!$AE$1-2)+U14+U18</f>
        <v>#VALUE!</v>
      </c>
      <c r="V20" s="88" t="e">
        <f ca="1">OFFSET(C65,0,'GWP Changes'!$AE$1-2)+V14+V18</f>
        <v>#VALUE!</v>
      </c>
      <c r="W20" s="48">
        <f t="shared" ca="1" si="17"/>
        <v>0</v>
      </c>
      <c r="X20" s="87">
        <f ca="1">OFFSET(C45,0,'GWP Changes'!$AE$1-1)+X14+X18</f>
        <v>1.2516610599999995</v>
      </c>
      <c r="Y20" s="88">
        <f ca="1">OFFSET(C65,0,'GWP Changes'!$AE$1-1)+Y14+Y18</f>
        <v>1.8868996900000008</v>
      </c>
      <c r="Z20" s="48">
        <f t="shared" ca="1" si="18"/>
        <v>-0.33862433862433861</v>
      </c>
      <c r="AA20" s="87">
        <f ca="1">SUM(OFFSET(C45,0,0,1,'GWP Changes'!$AE$1))+AA14+AA18</f>
        <v>1.2516610599999995</v>
      </c>
      <c r="AB20" s="88">
        <f ca="1">SUM(OFFSET(C65,0,0,1,'GWP Changes'!$AE$1))+AB14+AB18</f>
        <v>1.8868996900000008</v>
      </c>
      <c r="AC20" s="48">
        <f t="shared" ca="1" si="19"/>
        <v>-0.33862433862433861</v>
      </c>
    </row>
    <row r="21" spans="1:29" s="41" customFormat="1" ht="19.5" customHeight="1" x14ac:dyDescent="0.25">
      <c r="A21" s="280" t="s">
        <v>76</v>
      </c>
      <c r="B21" s="78" t="s">
        <v>46</v>
      </c>
      <c r="C21" s="37">
        <f>SUM(C5,C7,C9,C11,C15,C19)</f>
        <v>0.79343518999999985</v>
      </c>
      <c r="D21" s="37">
        <f>SUM(D5,D7,D9,D11,D15,D19)</f>
        <v>0.65996489999999997</v>
      </c>
      <c r="E21" s="27">
        <f t="shared" si="4"/>
        <v>0.19696969696969696</v>
      </c>
      <c r="F21" s="37">
        <f>SUM(F5,F7,F9,F11,F15,F19)</f>
        <v>0</v>
      </c>
      <c r="G21" s="37">
        <f>SUM(G5,G7,G9,G11,G15,G19)</f>
        <v>0</v>
      </c>
      <c r="H21" s="27">
        <f t="shared" si="7"/>
        <v>0</v>
      </c>
      <c r="I21" s="37">
        <f>SUM(I5,I7,I9,I11,I15,I19)</f>
        <v>0.79343518999999985</v>
      </c>
      <c r="J21" s="37">
        <f>SUM(J5,J7,J9,J11,J15,J19)</f>
        <v>0.65996489999999997</v>
      </c>
      <c r="K21" s="27">
        <f t="shared" si="10"/>
        <v>0.19696969696969696</v>
      </c>
      <c r="L21" s="37">
        <f ca="1">SUM(L5,L7,L9,L11,L15,L19)</f>
        <v>0</v>
      </c>
      <c r="M21" s="37">
        <f ca="1">SUM(M5,M7,M9,M11,M15,M19)</f>
        <v>0</v>
      </c>
      <c r="N21" s="27">
        <f t="shared" ca="1" si="11"/>
        <v>0</v>
      </c>
      <c r="O21" s="37">
        <f>SUM(O5,O7,O9,O11,O15,O19)</f>
        <v>0</v>
      </c>
      <c r="P21" s="37">
        <f>SUM(P5,P7,P9,P11,P15,P19)</f>
        <v>0</v>
      </c>
      <c r="Q21" s="27">
        <f t="shared" si="14"/>
        <v>0</v>
      </c>
      <c r="R21" s="37">
        <f>SUM(R5,R7,R9,R11,R15,R19)</f>
        <v>0</v>
      </c>
      <c r="S21" s="37">
        <f>SUM(S5,S7,S9,S11,S15,S19)</f>
        <v>0</v>
      </c>
      <c r="T21" s="27">
        <f>IFERROR((ROUND(R21,2)-ROUND(S21,2))/ABS(ROUND(S21,2)),0)</f>
        <v>0</v>
      </c>
      <c r="U21" s="37" t="e">
        <f ca="1">SUM(U5,U7,U9,U11,U15,U19)</f>
        <v>#VALUE!</v>
      </c>
      <c r="V21" s="37" t="e">
        <f ca="1">SUM(V5,V7,V9,V11,V15,V19)</f>
        <v>#VALUE!</v>
      </c>
      <c r="W21" s="27">
        <f t="shared" ca="1" si="17"/>
        <v>0</v>
      </c>
      <c r="X21" s="37">
        <f ca="1">SUM(X5,X7,X9,X11,X15,X19)</f>
        <v>0.79343518999999985</v>
      </c>
      <c r="Y21" s="37">
        <f ca="1">SUM(Y5,Y7,Y9,Y11,Y15,Y19)</f>
        <v>0.65996489999999997</v>
      </c>
      <c r="Z21" s="27">
        <f t="shared" ca="1" si="18"/>
        <v>0.19696969696969696</v>
      </c>
      <c r="AA21" s="37">
        <f ca="1">SUM(AA5,AA7,AA9,AA11,AA15,AA19)</f>
        <v>0.79343518999999985</v>
      </c>
      <c r="AB21" s="37">
        <f ca="1">SUM(AB5,AB7,AB9,AB11,AB15,AB19)</f>
        <v>0.65996489999999997</v>
      </c>
      <c r="AC21" s="27">
        <f t="shared" ca="1" si="19"/>
        <v>0.19696969696969696</v>
      </c>
    </row>
    <row r="22" spans="1:29" s="41" customFormat="1" ht="19.5" customHeight="1" x14ac:dyDescent="0.25">
      <c r="A22" s="281"/>
      <c r="B22" s="79" t="s">
        <v>47</v>
      </c>
      <c r="C22" s="32">
        <f ca="1">SUM(C6,C8,C10,C12,C16,C20)</f>
        <v>17.673346699999954</v>
      </c>
      <c r="D22" s="32">
        <f ca="1">SUM(D6,D8,D10,D12,D16,D20)</f>
        <v>16.043239980000088</v>
      </c>
      <c r="E22" s="23">
        <f t="shared" ca="1" si="4"/>
        <v>0.10162094763092286</v>
      </c>
      <c r="F22" s="32">
        <f ca="1">SUM(F6,F8,F10,F12,F16,F20)</f>
        <v>0</v>
      </c>
      <c r="G22" s="32">
        <f ca="1">SUM(G6,G8,G10,G12,G16,G20)</f>
        <v>-3.215246240000023</v>
      </c>
      <c r="H22" s="23">
        <f t="shared" ca="1" si="7"/>
        <v>1</v>
      </c>
      <c r="I22" s="32">
        <f ca="1">SUM(I6,I8,I10,I12,I16,I20)</f>
        <v>17.673346699999954</v>
      </c>
      <c r="J22" s="32">
        <f ca="1">SUM(J6,J8,J10,J12,J16,J20)</f>
        <v>12.827993740000064</v>
      </c>
      <c r="K22" s="23">
        <f t="shared" ca="1" si="10"/>
        <v>0.37724084177708506</v>
      </c>
      <c r="L22" s="32">
        <f ca="1">SUM(L6,L8,L10,L12,L16,L20)</f>
        <v>0</v>
      </c>
      <c r="M22" s="32">
        <f ca="1">SUM(M6,M8,M10,M12,M16,M20)</f>
        <v>5.201766229999981</v>
      </c>
      <c r="N22" s="23">
        <f t="shared" ca="1" si="11"/>
        <v>-1</v>
      </c>
      <c r="O22" s="32">
        <f ca="1">SUM(O6,O8,O10,O12,O16,O20)</f>
        <v>0</v>
      </c>
      <c r="P22" s="32">
        <f ca="1">SUM(P6,P8,P10,P12,P16,P20)</f>
        <v>-3.0371180600000112</v>
      </c>
      <c r="Q22" s="23">
        <f t="shared" ca="1" si="14"/>
        <v>1</v>
      </c>
      <c r="R22" s="32">
        <f ca="1">SUM(R6,R8,R10,R12,R16,R20)</f>
        <v>0</v>
      </c>
      <c r="S22" s="32">
        <f ca="1">SUM(S6,S8,S10,S12,S16,S20)</f>
        <v>-3.2817611300000875</v>
      </c>
      <c r="T22" s="23">
        <f ca="1">IFERROR((ROUND(R22,2)-ROUND(S22,2))/ABS(ROUND(S22,2)),0)</f>
        <v>1</v>
      </c>
      <c r="U22" s="32" t="e">
        <f ca="1">SUM(U6,U8,U10,U12,U16,U20)</f>
        <v>#VALUE!</v>
      </c>
      <c r="V22" s="32" t="e">
        <f ca="1">SUM(V6,V8,V10,V12,V16,V20)</f>
        <v>#VALUE!</v>
      </c>
      <c r="W22" s="23">
        <f t="shared" ca="1" si="17"/>
        <v>0</v>
      </c>
      <c r="X22" s="32">
        <f ca="1">SUM(X6,X8,X10,X12,X16,X20)</f>
        <v>17.673346699999954</v>
      </c>
      <c r="Y22" s="32">
        <f ca="1">SUM(Y6,Y8,Y10,Y12,Y16,Y20)</f>
        <v>18.029759970000047</v>
      </c>
      <c r="Z22" s="23">
        <f t="shared" ca="1" si="18"/>
        <v>-1.9966722129783662E-2</v>
      </c>
      <c r="AA22" s="32">
        <f ca="1">SUM(AA6,AA8,AA10,AA12,AA16,AA20)</f>
        <v>17.673346699999954</v>
      </c>
      <c r="AB22" s="32">
        <f ca="1">SUM(AB6,AB8,AB10,AB12,AB16,AB20)</f>
        <v>18.029759970000047</v>
      </c>
      <c r="AC22" s="23">
        <f t="shared" ca="1" si="19"/>
        <v>-1.9966722129783662E-2</v>
      </c>
    </row>
    <row r="23" spans="1:29" s="41" customFormat="1" ht="19.5" customHeight="1" x14ac:dyDescent="0.25">
      <c r="A23" s="281"/>
      <c r="B23" s="80" t="s">
        <v>11</v>
      </c>
      <c r="C23" s="33">
        <f ca="1">SUM(C21:C22)</f>
        <v>18.466781889999954</v>
      </c>
      <c r="D23" s="34">
        <f ca="1">SUM(D21:D22)</f>
        <v>16.703204880000087</v>
      </c>
      <c r="E23" s="30">
        <f t="shared" ca="1" si="4"/>
        <v>0.10598802395209579</v>
      </c>
      <c r="F23" s="33">
        <f ca="1">SUM(F21:F22)</f>
        <v>0</v>
      </c>
      <c r="G23" s="34">
        <f ca="1">SUM(G21:G22)</f>
        <v>-3.215246240000023</v>
      </c>
      <c r="H23" s="30">
        <f t="shared" ca="1" si="7"/>
        <v>1</v>
      </c>
      <c r="I23" s="33">
        <f ca="1">SUM(I21:I22)</f>
        <v>18.466781889999954</v>
      </c>
      <c r="J23" s="34">
        <f ca="1">SUM(J21:J22)</f>
        <v>13.487958640000064</v>
      </c>
      <c r="K23" s="30">
        <f t="shared" ca="1" si="10"/>
        <v>0.36916234247590796</v>
      </c>
      <c r="L23" s="33">
        <f ca="1">SUM(L21:L22)</f>
        <v>0</v>
      </c>
      <c r="M23" s="34">
        <f ca="1">SUM(M21:M22)</f>
        <v>5.201766229999981</v>
      </c>
      <c r="N23" s="30">
        <f t="shared" ca="1" si="11"/>
        <v>-1</v>
      </c>
      <c r="O23" s="33">
        <f ca="1">SUM(O21:O22)</f>
        <v>0</v>
      </c>
      <c r="P23" s="34">
        <f ca="1">SUM(P21:P22)</f>
        <v>-3.0371180600000112</v>
      </c>
      <c r="Q23" s="30">
        <f t="shared" ca="1" si="14"/>
        <v>1</v>
      </c>
      <c r="R23" s="33">
        <f ca="1">SUM(R21:R22)</f>
        <v>0</v>
      </c>
      <c r="S23" s="34">
        <f ca="1">SUM(S21:S22)</f>
        <v>-3.2817611300000875</v>
      </c>
      <c r="T23" s="30">
        <f ca="1">IFERROR((ROUND(R23,2)-ROUND(S23,2))/ABS(ROUND(S23,2)),0)</f>
        <v>1</v>
      </c>
      <c r="U23" s="33" t="e">
        <f ca="1">SUM(U21:U22)</f>
        <v>#VALUE!</v>
      </c>
      <c r="V23" s="34" t="e">
        <f ca="1">SUM(V21:V22)</f>
        <v>#VALUE!</v>
      </c>
      <c r="W23" s="30">
        <f t="shared" ca="1" si="17"/>
        <v>0</v>
      </c>
      <c r="X23" s="33">
        <f ca="1">SUM(X21:X22)</f>
        <v>18.466781889999954</v>
      </c>
      <c r="Y23" s="34">
        <f ca="1">SUM(Y21:Y22)</f>
        <v>18.689724870000045</v>
      </c>
      <c r="Z23" s="30">
        <f t="shared" ca="1" si="18"/>
        <v>-1.1771000535045607E-2</v>
      </c>
      <c r="AA23" s="33">
        <f ca="1">SUM(AA21:AA22)</f>
        <v>18.466781889999954</v>
      </c>
      <c r="AB23" s="34">
        <f ca="1">SUM(AB21:AB22)</f>
        <v>18.689724870000045</v>
      </c>
      <c r="AC23" s="30">
        <f t="shared" ca="1" si="19"/>
        <v>-1.1771000535045607E-2</v>
      </c>
    </row>
    <row r="24" spans="1:29" x14ac:dyDescent="0.25">
      <c r="I24" s="83"/>
      <c r="J24" s="83"/>
    </row>
    <row r="25" spans="1:29" s="196" customFormat="1" x14ac:dyDescent="0.25">
      <c r="A25" s="217" t="s">
        <v>156</v>
      </c>
      <c r="I25" s="83"/>
      <c r="J25" s="83"/>
    </row>
    <row r="26" spans="1:29" s="196" customFormat="1" x14ac:dyDescent="0.25">
      <c r="A26" s="196" t="s">
        <v>157</v>
      </c>
      <c r="I26" s="83"/>
      <c r="J26" s="83"/>
    </row>
    <row r="27" spans="1:29" x14ac:dyDescent="0.25">
      <c r="A27" s="196" t="s">
        <v>158</v>
      </c>
      <c r="B27" s="44"/>
      <c r="C27" s="279"/>
      <c r="D27" s="279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</row>
    <row r="28" spans="1:29" x14ac:dyDescent="0.25">
      <c r="A28" s="56"/>
      <c r="B28" s="44"/>
      <c r="O28" s="46"/>
      <c r="P28" s="46"/>
    </row>
    <row r="29" spans="1:29" x14ac:dyDescent="0.25">
      <c r="A29" s="160">
        <v>2022</v>
      </c>
      <c r="B29" s="161" t="s">
        <v>68</v>
      </c>
      <c r="C29" s="156" t="s">
        <v>13</v>
      </c>
      <c r="D29" s="154" t="s">
        <v>14</v>
      </c>
      <c r="E29" s="154" t="s">
        <v>15</v>
      </c>
      <c r="F29" s="154" t="s">
        <v>16</v>
      </c>
      <c r="G29" s="154" t="s">
        <v>17</v>
      </c>
      <c r="H29" s="154" t="s">
        <v>18</v>
      </c>
      <c r="I29" s="154" t="s">
        <v>19</v>
      </c>
      <c r="J29" s="154" t="s">
        <v>20</v>
      </c>
      <c r="K29" s="154" t="s">
        <v>21</v>
      </c>
      <c r="L29" s="154" t="s">
        <v>22</v>
      </c>
      <c r="M29" s="154" t="s">
        <v>23</v>
      </c>
      <c r="N29" s="155" t="s">
        <v>24</v>
      </c>
      <c r="O29" s="43"/>
      <c r="P29" s="43"/>
      <c r="Y29" s="196"/>
      <c r="Z29" s="196"/>
    </row>
    <row r="30" spans="1:29" x14ac:dyDescent="0.25">
      <c r="A30" s="162" t="s">
        <v>58</v>
      </c>
      <c r="B30" s="158" t="s">
        <v>69</v>
      </c>
      <c r="C30" s="150">
        <f>SUMIFS($R$30:$R$45,$O$30:$O$45,$A30,$P$30:$P$45,$B30)/1000000</f>
        <v>0.22686956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43" t="s">
        <v>58</v>
      </c>
      <c r="P30" s="43" t="s">
        <v>70</v>
      </c>
      <c r="Q30" t="s">
        <v>103</v>
      </c>
      <c r="R30" s="166">
        <v>364110.08000000002</v>
      </c>
      <c r="S30" s="166"/>
    </row>
    <row r="31" spans="1:29" x14ac:dyDescent="0.25">
      <c r="A31" s="162" t="s">
        <v>58</v>
      </c>
      <c r="B31" s="164" t="s">
        <v>70</v>
      </c>
      <c r="C31" s="150">
        <f t="shared" ref="C31:C45" si="22">SUMIFS($R$30:$R$45,$O$30:$O$45,$A31,$P$30:$P$45,$B31)/1000000</f>
        <v>0.36411008</v>
      </c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43" t="s">
        <v>58</v>
      </c>
      <c r="P31" s="43" t="s">
        <v>69</v>
      </c>
      <c r="Q31" t="s">
        <v>103</v>
      </c>
      <c r="R31" s="166">
        <v>226869.56</v>
      </c>
      <c r="S31" s="166"/>
    </row>
    <row r="32" spans="1:29" x14ac:dyDescent="0.25">
      <c r="A32" s="162" t="s">
        <v>60</v>
      </c>
      <c r="B32" s="163" t="s">
        <v>69</v>
      </c>
      <c r="C32" s="150">
        <f t="shared" si="22"/>
        <v>3.4673320000000001E-2</v>
      </c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43" t="s">
        <v>60</v>
      </c>
      <c r="P32" s="43" t="s">
        <v>70</v>
      </c>
      <c r="Q32" t="s">
        <v>103</v>
      </c>
      <c r="R32" s="166">
        <v>8764423.5800000001</v>
      </c>
      <c r="S32" s="166"/>
    </row>
    <row r="33" spans="1:19" x14ac:dyDescent="0.25">
      <c r="A33" s="162" t="s">
        <v>60</v>
      </c>
      <c r="B33" s="159" t="s">
        <v>70</v>
      </c>
      <c r="C33" s="150">
        <f t="shared" si="22"/>
        <v>8.7644235800000008</v>
      </c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43" t="s">
        <v>60</v>
      </c>
      <c r="P33" s="43" t="s">
        <v>69</v>
      </c>
      <c r="Q33" t="s">
        <v>103</v>
      </c>
      <c r="R33" s="166">
        <v>34673.32</v>
      </c>
      <c r="S33" s="166"/>
    </row>
    <row r="34" spans="1:19" x14ac:dyDescent="0.25">
      <c r="A34" s="162" t="s">
        <v>59</v>
      </c>
      <c r="B34" s="163" t="s">
        <v>69</v>
      </c>
      <c r="C34" s="150">
        <f t="shared" si="22"/>
        <v>0.37621921999999997</v>
      </c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43" t="s">
        <v>59</v>
      </c>
      <c r="P34" s="43" t="s">
        <v>70</v>
      </c>
      <c r="Q34" t="s">
        <v>103</v>
      </c>
      <c r="R34" s="166">
        <v>5550666.46</v>
      </c>
      <c r="S34" s="166"/>
    </row>
    <row r="35" spans="1:19" x14ac:dyDescent="0.25">
      <c r="A35" s="162" t="s">
        <v>59</v>
      </c>
      <c r="B35" s="159" t="s">
        <v>70</v>
      </c>
      <c r="C35" s="150">
        <f t="shared" si="22"/>
        <v>5.5506664599999995</v>
      </c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43" t="s">
        <v>59</v>
      </c>
      <c r="P35" s="43" t="s">
        <v>69</v>
      </c>
      <c r="Q35" t="s">
        <v>103</v>
      </c>
      <c r="R35" s="166">
        <v>376219.22</v>
      </c>
      <c r="S35" s="166"/>
    </row>
    <row r="36" spans="1:19" x14ac:dyDescent="0.25">
      <c r="A36" s="162" t="s">
        <v>61</v>
      </c>
      <c r="B36" s="163" t="s">
        <v>69</v>
      </c>
      <c r="C36" s="150">
        <f t="shared" si="22"/>
        <v>3.18757E-2</v>
      </c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43" t="s">
        <v>61</v>
      </c>
      <c r="P36" s="43" t="s">
        <v>70</v>
      </c>
      <c r="Q36" t="s">
        <v>103</v>
      </c>
      <c r="R36" s="166">
        <v>2299530.8199999998</v>
      </c>
      <c r="S36" s="166"/>
    </row>
    <row r="37" spans="1:19" x14ac:dyDescent="0.25">
      <c r="A37" s="162" t="s">
        <v>61</v>
      </c>
      <c r="B37" s="159" t="s">
        <v>70</v>
      </c>
      <c r="C37" s="150">
        <f t="shared" si="22"/>
        <v>2.2995308199999998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45" t="s">
        <v>61</v>
      </c>
      <c r="P37" s="45" t="s">
        <v>69</v>
      </c>
      <c r="Q37" t="s">
        <v>103</v>
      </c>
      <c r="R37" s="166">
        <v>31875.7</v>
      </c>
      <c r="S37" s="166"/>
    </row>
    <row r="38" spans="1:19" x14ac:dyDescent="0.25">
      <c r="A38" s="162" t="s">
        <v>64</v>
      </c>
      <c r="B38" s="163" t="s">
        <v>69</v>
      </c>
      <c r="C38" s="150">
        <f t="shared" si="22"/>
        <v>0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45" t="s">
        <v>64</v>
      </c>
      <c r="P38" s="45" t="s">
        <v>70</v>
      </c>
      <c r="Q38" t="s">
        <v>103</v>
      </c>
      <c r="R38" s="166">
        <v>444543.6</v>
      </c>
      <c r="S38" s="166"/>
    </row>
    <row r="39" spans="1:19" x14ac:dyDescent="0.25">
      <c r="A39" s="162" t="s">
        <v>64</v>
      </c>
      <c r="B39" s="159" t="s">
        <v>70</v>
      </c>
      <c r="C39" s="150">
        <f t="shared" si="22"/>
        <v>0.44454359999999998</v>
      </c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43" t="s">
        <v>63</v>
      </c>
      <c r="P39" s="43" t="s">
        <v>70</v>
      </c>
      <c r="Q39" t="s">
        <v>103</v>
      </c>
      <c r="R39" s="166">
        <v>134698.96</v>
      </c>
    </row>
    <row r="40" spans="1:19" x14ac:dyDescent="0.25">
      <c r="A40" s="162" t="s">
        <v>63</v>
      </c>
      <c r="B40" s="163" t="s">
        <v>69</v>
      </c>
      <c r="C40" s="150">
        <f t="shared" si="22"/>
        <v>1.349998E-2</v>
      </c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43" t="s">
        <v>63</v>
      </c>
      <c r="P40" s="43" t="s">
        <v>69</v>
      </c>
      <c r="Q40" t="s">
        <v>103</v>
      </c>
      <c r="R40" s="166">
        <v>13499.98</v>
      </c>
      <c r="S40" s="166"/>
    </row>
    <row r="41" spans="1:19" x14ac:dyDescent="0.25">
      <c r="A41" s="162" t="s">
        <v>63</v>
      </c>
      <c r="B41" s="159" t="s">
        <v>70</v>
      </c>
      <c r="C41" s="150">
        <f t="shared" si="22"/>
        <v>0.13469895999999998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43" t="s">
        <v>62</v>
      </c>
      <c r="P41" s="43" t="s">
        <v>70</v>
      </c>
      <c r="Q41" t="s">
        <v>103</v>
      </c>
      <c r="R41" s="166">
        <v>114026.23</v>
      </c>
      <c r="S41" s="166"/>
    </row>
    <row r="42" spans="1:19" x14ac:dyDescent="0.25">
      <c r="A42" s="162" t="s">
        <v>62</v>
      </c>
      <c r="B42" s="163" t="s">
        <v>69</v>
      </c>
      <c r="C42" s="150">
        <f t="shared" si="22"/>
        <v>2.3307759999999997E-2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43" t="s">
        <v>62</v>
      </c>
      <c r="P42" s="43" t="s">
        <v>69</v>
      </c>
      <c r="Q42" t="s">
        <v>103</v>
      </c>
      <c r="R42" s="166">
        <v>23307.759999999998</v>
      </c>
      <c r="S42" s="166"/>
    </row>
    <row r="43" spans="1:19" x14ac:dyDescent="0.25">
      <c r="A43" s="162" t="s">
        <v>62</v>
      </c>
      <c r="B43" s="159" t="s">
        <v>70</v>
      </c>
      <c r="C43" s="150">
        <f t="shared" si="22"/>
        <v>0.11402622999999999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43" t="s">
        <v>104</v>
      </c>
      <c r="P43" s="43" t="s">
        <v>70</v>
      </c>
      <c r="Q43" t="s">
        <v>103</v>
      </c>
      <c r="R43" s="166">
        <v>772061.32</v>
      </c>
      <c r="S43" s="166"/>
    </row>
    <row r="44" spans="1:19" x14ac:dyDescent="0.25">
      <c r="A44" s="162" t="s">
        <v>104</v>
      </c>
      <c r="B44" s="163" t="s">
        <v>69</v>
      </c>
      <c r="C44" s="150">
        <f>SUMIFS($R$30:$R$45,$O$30:$O$45,$A44,$P$30:$P$45,$B44)/1000000</f>
        <v>8.6989649999999988E-2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43" t="s">
        <v>104</v>
      </c>
      <c r="P44" s="43" t="s">
        <v>69</v>
      </c>
      <c r="Q44" t="s">
        <v>103</v>
      </c>
      <c r="R44" s="166">
        <v>86989.65</v>
      </c>
      <c r="S44" s="166"/>
    </row>
    <row r="45" spans="1:19" x14ac:dyDescent="0.25">
      <c r="A45" s="162" t="s">
        <v>104</v>
      </c>
      <c r="B45" s="159" t="s">
        <v>70</v>
      </c>
      <c r="C45" s="150">
        <f t="shared" si="22"/>
        <v>0.77206131999999994</v>
      </c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43"/>
      <c r="P45" s="43"/>
      <c r="R45" s="166"/>
      <c r="S45" s="166"/>
    </row>
    <row r="46" spans="1:19" x14ac:dyDescent="0.25">
      <c r="A46" s="45"/>
      <c r="B46" s="45"/>
      <c r="C46" s="43"/>
      <c r="D46" s="43"/>
      <c r="E46" s="43"/>
      <c r="F46" s="43"/>
      <c r="G46" s="43"/>
      <c r="H46" s="43"/>
      <c r="I46" s="43"/>
      <c r="J46" s="57"/>
      <c r="K46" s="43"/>
      <c r="L46" s="43"/>
      <c r="M46" s="43"/>
      <c r="N46" s="43"/>
      <c r="O46" s="43"/>
      <c r="P46" s="43"/>
    </row>
    <row r="47" spans="1:19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</row>
    <row r="48" spans="1:19" x14ac:dyDescent="0.25">
      <c r="A48" s="44"/>
      <c r="B48" s="44"/>
      <c r="O48" s="45"/>
      <c r="P48" s="45"/>
    </row>
    <row r="49" spans="1:20" x14ac:dyDescent="0.25">
      <c r="A49" s="160">
        <v>2021</v>
      </c>
      <c r="B49" s="161" t="s">
        <v>68</v>
      </c>
      <c r="C49" s="156" t="s">
        <v>13</v>
      </c>
      <c r="D49" s="154" t="s">
        <v>14</v>
      </c>
      <c r="E49" s="154" t="s">
        <v>15</v>
      </c>
      <c r="F49" s="154" t="s">
        <v>16</v>
      </c>
      <c r="G49" s="154" t="s">
        <v>17</v>
      </c>
      <c r="H49" s="154" t="s">
        <v>18</v>
      </c>
      <c r="I49" s="154" t="s">
        <v>19</v>
      </c>
      <c r="J49" s="154" t="s">
        <v>20</v>
      </c>
      <c r="K49" s="154" t="s">
        <v>21</v>
      </c>
      <c r="L49" s="154" t="s">
        <v>22</v>
      </c>
      <c r="M49" s="154" t="s">
        <v>23</v>
      </c>
      <c r="N49" s="155" t="s">
        <v>24</v>
      </c>
    </row>
    <row r="50" spans="1:20" x14ac:dyDescent="0.25">
      <c r="A50" s="162" t="s">
        <v>58</v>
      </c>
      <c r="B50" s="158" t="s">
        <v>69</v>
      </c>
      <c r="C50" s="150">
        <f>SUMIFS($R$50:$R$65,$O$50:$O$65,$A50,$P$50:$P$65,$B50)/1000000</f>
        <v>0.11806202</v>
      </c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t="s">
        <v>58</v>
      </c>
      <c r="P50" t="s">
        <v>70</v>
      </c>
      <c r="Q50" t="s">
        <v>105</v>
      </c>
      <c r="R50" s="166">
        <v>510393.15</v>
      </c>
      <c r="S50" s="166"/>
    </row>
    <row r="51" spans="1:20" x14ac:dyDescent="0.25">
      <c r="A51" s="162" t="s">
        <v>58</v>
      </c>
      <c r="B51" s="164" t="s">
        <v>70</v>
      </c>
      <c r="C51" s="150">
        <f t="shared" ref="C51:C65" si="23">SUMIFS($R$50:$R$65,$O$50:$O$65,$A51,$P$50:$P$65,$B51)/1000000</f>
        <v>0.51039315000000007</v>
      </c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t="s">
        <v>58</v>
      </c>
      <c r="P51" t="s">
        <v>69</v>
      </c>
      <c r="Q51" t="s">
        <v>105</v>
      </c>
      <c r="R51" s="166">
        <v>118062.02</v>
      </c>
      <c r="S51" s="166"/>
    </row>
    <row r="52" spans="1:20" x14ac:dyDescent="0.25">
      <c r="A52" s="162" t="s">
        <v>60</v>
      </c>
      <c r="B52" s="163" t="s">
        <v>69</v>
      </c>
      <c r="C52" s="150">
        <f t="shared" si="23"/>
        <v>7.8799539999999987E-2</v>
      </c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t="s">
        <v>60</v>
      </c>
      <c r="P52" t="s">
        <v>70</v>
      </c>
      <c r="Q52" t="s">
        <v>105</v>
      </c>
      <c r="R52" s="166">
        <v>7784412.3099999996</v>
      </c>
      <c r="S52" s="166"/>
      <c r="T52" s="187"/>
    </row>
    <row r="53" spans="1:20" x14ac:dyDescent="0.25">
      <c r="A53" s="162" t="s">
        <v>60</v>
      </c>
      <c r="B53" s="159" t="s">
        <v>70</v>
      </c>
      <c r="C53" s="150">
        <f t="shared" si="23"/>
        <v>7.7844123099999996</v>
      </c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t="s">
        <v>60</v>
      </c>
      <c r="P53" t="s">
        <v>69</v>
      </c>
      <c r="Q53" t="s">
        <v>105</v>
      </c>
      <c r="R53" s="166">
        <v>78799.539999999994</v>
      </c>
      <c r="S53" s="166"/>
    </row>
    <row r="54" spans="1:20" x14ac:dyDescent="0.25">
      <c r="A54" s="162" t="s">
        <v>59</v>
      </c>
      <c r="B54" s="163" t="s">
        <v>69</v>
      </c>
      <c r="C54" s="150">
        <f t="shared" si="23"/>
        <v>0.34890186000000001</v>
      </c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t="s">
        <v>59</v>
      </c>
      <c r="P54" t="s">
        <v>70</v>
      </c>
      <c r="Q54" t="s">
        <v>105</v>
      </c>
      <c r="R54" s="166">
        <v>5897986.1600000001</v>
      </c>
      <c r="S54" s="166"/>
    </row>
    <row r="55" spans="1:20" x14ac:dyDescent="0.25">
      <c r="A55" s="162" t="s">
        <v>59</v>
      </c>
      <c r="B55" s="159" t="s">
        <v>70</v>
      </c>
      <c r="C55" s="150">
        <f t="shared" si="23"/>
        <v>5.8979861600000003</v>
      </c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t="s">
        <v>59</v>
      </c>
      <c r="P55" t="s">
        <v>69</v>
      </c>
      <c r="Q55" t="s">
        <v>105</v>
      </c>
      <c r="R55" s="166">
        <v>348901.86</v>
      </c>
      <c r="S55" s="166"/>
    </row>
    <row r="56" spans="1:20" x14ac:dyDescent="0.25">
      <c r="A56" s="162" t="s">
        <v>61</v>
      </c>
      <c r="B56" s="163" t="s">
        <v>69</v>
      </c>
      <c r="C56" s="150">
        <f t="shared" si="23"/>
        <v>1.390716E-2</v>
      </c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t="s">
        <v>61</v>
      </c>
      <c r="P56" t="s">
        <v>70</v>
      </c>
      <c r="Q56" t="s">
        <v>105</v>
      </c>
      <c r="R56" s="166">
        <v>2604099.4700000002</v>
      </c>
      <c r="S56" s="166"/>
    </row>
    <row r="57" spans="1:20" x14ac:dyDescent="0.25">
      <c r="A57" s="162" t="s">
        <v>61</v>
      </c>
      <c r="B57" s="159" t="s">
        <v>70</v>
      </c>
      <c r="C57" s="150">
        <f t="shared" si="23"/>
        <v>2.6040994700000004</v>
      </c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t="s">
        <v>61</v>
      </c>
      <c r="P57" t="s">
        <v>69</v>
      </c>
      <c r="Q57" t="s">
        <v>105</v>
      </c>
      <c r="R57" s="166">
        <v>13907.16</v>
      </c>
      <c r="S57" s="166"/>
    </row>
    <row r="58" spans="1:20" x14ac:dyDescent="0.25">
      <c r="A58" s="162" t="s">
        <v>64</v>
      </c>
      <c r="B58" s="163" t="s">
        <v>69</v>
      </c>
      <c r="C58" s="150">
        <f t="shared" si="23"/>
        <v>0</v>
      </c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t="s">
        <v>64</v>
      </c>
      <c r="P58" t="s">
        <v>70</v>
      </c>
      <c r="Q58" t="s">
        <v>105</v>
      </c>
      <c r="R58" s="166">
        <v>486674.39</v>
      </c>
      <c r="S58" s="166"/>
    </row>
    <row r="59" spans="1:20" x14ac:dyDescent="0.25">
      <c r="A59" s="162" t="s">
        <v>64</v>
      </c>
      <c r="B59" s="159" t="s">
        <v>70</v>
      </c>
      <c r="C59" s="150">
        <f t="shared" si="23"/>
        <v>0.48667439000000001</v>
      </c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t="s">
        <v>63</v>
      </c>
      <c r="P59" t="s">
        <v>70</v>
      </c>
      <c r="Q59" t="s">
        <v>105</v>
      </c>
      <c r="R59" s="166">
        <v>178329.62</v>
      </c>
    </row>
    <row r="60" spans="1:20" x14ac:dyDescent="0.25">
      <c r="A60" s="162" t="s">
        <v>63</v>
      </c>
      <c r="B60" s="163" t="s">
        <v>69</v>
      </c>
      <c r="C60" s="150">
        <f t="shared" si="23"/>
        <v>1.399977E-2</v>
      </c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t="s">
        <v>63</v>
      </c>
      <c r="P60" t="s">
        <v>69</v>
      </c>
      <c r="Q60" t="s">
        <v>105</v>
      </c>
      <c r="R60" s="166">
        <v>13999.77</v>
      </c>
      <c r="S60" s="166"/>
    </row>
    <row r="61" spans="1:20" x14ac:dyDescent="0.25">
      <c r="A61" s="162" t="s">
        <v>63</v>
      </c>
      <c r="B61" s="159" t="s">
        <v>70</v>
      </c>
      <c r="C61" s="150">
        <f t="shared" si="23"/>
        <v>0.17832961999999999</v>
      </c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t="s">
        <v>62</v>
      </c>
      <c r="P61" t="s">
        <v>70</v>
      </c>
      <c r="Q61" t="s">
        <v>105</v>
      </c>
      <c r="R61" s="166">
        <v>152423.25</v>
      </c>
      <c r="S61" s="166"/>
    </row>
    <row r="62" spans="1:20" x14ac:dyDescent="0.25">
      <c r="A62" s="162" t="s">
        <v>62</v>
      </c>
      <c r="B62" s="163" t="s">
        <v>69</v>
      </c>
      <c r="C62" s="150">
        <f t="shared" si="23"/>
        <v>6.5318400000000006E-3</v>
      </c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t="s">
        <v>62</v>
      </c>
      <c r="P62" t="s">
        <v>69</v>
      </c>
      <c r="Q62" t="s">
        <v>105</v>
      </c>
      <c r="R62" s="166">
        <v>6531.84</v>
      </c>
      <c r="S62" s="166"/>
    </row>
    <row r="63" spans="1:20" x14ac:dyDescent="0.25">
      <c r="A63" s="162" t="s">
        <v>62</v>
      </c>
      <c r="B63" s="159" t="s">
        <v>70</v>
      </c>
      <c r="C63" s="150">
        <f t="shared" si="23"/>
        <v>0.15242325000000001</v>
      </c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t="s">
        <v>104</v>
      </c>
      <c r="P63" t="s">
        <v>70</v>
      </c>
      <c r="Q63" t="s">
        <v>105</v>
      </c>
      <c r="R63" s="166">
        <v>1334443.6599999999</v>
      </c>
      <c r="S63" s="166"/>
    </row>
    <row r="64" spans="1:20" x14ac:dyDescent="0.25">
      <c r="A64" s="162" t="s">
        <v>104</v>
      </c>
      <c r="B64" s="163" t="s">
        <v>69</v>
      </c>
      <c r="C64" s="150">
        <f t="shared" si="23"/>
        <v>7.9762710000000001E-2</v>
      </c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t="s">
        <v>104</v>
      </c>
      <c r="P64" t="s">
        <v>69</v>
      </c>
      <c r="Q64" t="s">
        <v>105</v>
      </c>
      <c r="R64" s="166">
        <v>79762.710000000006</v>
      </c>
      <c r="S64" s="166"/>
    </row>
    <row r="65" spans="1:19" x14ac:dyDescent="0.25">
      <c r="A65" s="162" t="s">
        <v>104</v>
      </c>
      <c r="B65" s="159" t="s">
        <v>70</v>
      </c>
      <c r="C65" s="150">
        <f t="shared" si="23"/>
        <v>1.3344436599999998</v>
      </c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R65" s="166"/>
      <c r="S65" s="166"/>
    </row>
    <row r="66" spans="1:19" x14ac:dyDescent="0.25">
      <c r="E66" s="58"/>
      <c r="G66" s="57"/>
    </row>
  </sheetData>
  <mergeCells count="20">
    <mergeCell ref="X2:Z2"/>
    <mergeCell ref="A21:A23"/>
    <mergeCell ref="AA2:AC2"/>
    <mergeCell ref="C3:E3"/>
    <mergeCell ref="F3:H3"/>
    <mergeCell ref="I3:K3"/>
    <mergeCell ref="L3:N3"/>
    <mergeCell ref="O3:Q3"/>
    <mergeCell ref="R3:T3"/>
    <mergeCell ref="X3:Z3"/>
    <mergeCell ref="AA3:AC3"/>
    <mergeCell ref="C2:E2"/>
    <mergeCell ref="F2:H2"/>
    <mergeCell ref="I2:K2"/>
    <mergeCell ref="L2:N2"/>
    <mergeCell ref="O2:Q2"/>
    <mergeCell ref="R2:T2"/>
    <mergeCell ref="U2:W2"/>
    <mergeCell ref="U3:W3"/>
    <mergeCell ref="C27:D27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656A-6AE9-4C80-B5B2-238A5B2B501A}">
  <dimension ref="A1:BN178"/>
  <sheetViews>
    <sheetView zoomScale="85" zoomScaleNormal="85" workbookViewId="0">
      <selection activeCell="E29" sqref="E29"/>
    </sheetView>
  </sheetViews>
  <sheetFormatPr defaultRowHeight="15" x14ac:dyDescent="0.25"/>
  <cols>
    <col min="2" max="2" width="32.28515625" customWidth="1"/>
    <col min="3" max="3" width="12.7109375" customWidth="1"/>
    <col min="4" max="18" width="9.85546875" customWidth="1"/>
    <col min="19" max="19" width="13.28515625" bestFit="1" customWidth="1"/>
    <col min="20" max="30" width="9.85546875" customWidth="1"/>
  </cols>
  <sheetData>
    <row r="1" spans="1:31" s="196" customFormat="1" x14ac:dyDescent="0.25">
      <c r="E1" s="196" t="s">
        <v>103</v>
      </c>
      <c r="F1" s="196" t="s">
        <v>105</v>
      </c>
      <c r="H1" s="196" t="s">
        <v>103</v>
      </c>
      <c r="I1" s="196" t="s">
        <v>105</v>
      </c>
      <c r="K1" s="196" t="s">
        <v>103</v>
      </c>
      <c r="L1" s="196" t="s">
        <v>105</v>
      </c>
      <c r="N1" s="196" t="s">
        <v>103</v>
      </c>
      <c r="O1" s="196" t="s">
        <v>105</v>
      </c>
      <c r="Q1" s="196" t="s">
        <v>103</v>
      </c>
      <c r="R1" s="196" t="s">
        <v>105</v>
      </c>
      <c r="T1" s="196" t="s">
        <v>103</v>
      </c>
      <c r="U1" s="196" t="s">
        <v>105</v>
      </c>
      <c r="W1" s="196" t="s">
        <v>103</v>
      </c>
      <c r="X1" s="196" t="s">
        <v>105</v>
      </c>
      <c r="Z1" s="196" t="s">
        <v>103</v>
      </c>
      <c r="AA1" s="196" t="s">
        <v>105</v>
      </c>
      <c r="AC1" s="196" t="s">
        <v>103</v>
      </c>
      <c r="AD1" s="196" t="s">
        <v>105</v>
      </c>
    </row>
    <row r="2" spans="1:31" ht="15.75" thickBot="1" x14ac:dyDescent="0.3">
      <c r="C2" s="196"/>
      <c r="E2">
        <v>0</v>
      </c>
      <c r="F2">
        <v>3</v>
      </c>
      <c r="H2">
        <v>3</v>
      </c>
      <c r="I2">
        <v>3</v>
      </c>
      <c r="K2">
        <v>0</v>
      </c>
      <c r="L2">
        <v>6</v>
      </c>
      <c r="N2">
        <v>6</v>
      </c>
      <c r="O2">
        <v>6</v>
      </c>
      <c r="Q2">
        <v>6</v>
      </c>
      <c r="R2">
        <v>3</v>
      </c>
      <c r="T2">
        <v>9</v>
      </c>
      <c r="U2">
        <v>3</v>
      </c>
      <c r="AC2">
        <v>0</v>
      </c>
      <c r="AD2">
        <f>'GWP Changes'!$AE$1</f>
        <v>1</v>
      </c>
    </row>
    <row r="3" spans="1:31" ht="18" customHeight="1" thickBot="1" x14ac:dyDescent="0.3">
      <c r="B3" s="49"/>
      <c r="C3" s="304"/>
      <c r="D3" s="53"/>
      <c r="E3" s="278" t="str">
        <f>'GWP Changes'!L2</f>
        <v>Q1</v>
      </c>
      <c r="F3" s="278"/>
      <c r="G3" s="278"/>
      <c r="H3" s="278" t="str">
        <f>'GWP Changes'!O2</f>
        <v>Q2</v>
      </c>
      <c r="I3" s="278"/>
      <c r="J3" s="278"/>
      <c r="K3" s="278" t="str">
        <f>'GWP Changes'!R2</f>
        <v>H1</v>
      </c>
      <c r="L3" s="278"/>
      <c r="M3" s="278"/>
      <c r="N3" s="278" t="str">
        <f>'GWP Changes'!U2</f>
        <v>H2</v>
      </c>
      <c r="O3" s="278"/>
      <c r="P3" s="278"/>
      <c r="Q3" s="278" t="str">
        <f>'GWP Changes'!X2</f>
        <v>Q3</v>
      </c>
      <c r="R3" s="278"/>
      <c r="S3" s="278"/>
      <c r="T3" s="278" t="str">
        <f>'GWP Changes'!AA2</f>
        <v>Q4</v>
      </c>
      <c r="U3" s="278"/>
      <c r="V3" s="278"/>
      <c r="W3" s="272">
        <f ca="1">'GWP Changes'!AD2</f>
        <v>44531</v>
      </c>
      <c r="X3" s="273"/>
      <c r="Y3" s="274"/>
      <c r="Z3" s="272">
        <f ca="1">'GWP Changes'!AG2</f>
        <v>44562</v>
      </c>
      <c r="AA3" s="273"/>
      <c r="AB3" s="274"/>
      <c r="AC3" s="278" t="str">
        <f ca="1">'GWP Changes'!AJ2</f>
        <v>Jan YTD</v>
      </c>
      <c r="AD3" s="278"/>
      <c r="AE3" s="278"/>
    </row>
    <row r="4" spans="1:31" ht="18" customHeight="1" x14ac:dyDescent="0.25">
      <c r="B4" s="50"/>
      <c r="C4" s="305"/>
      <c r="D4" s="54"/>
      <c r="E4" s="278" t="s">
        <v>2</v>
      </c>
      <c r="F4" s="278"/>
      <c r="G4" s="278"/>
      <c r="H4" s="278" t="s">
        <v>2</v>
      </c>
      <c r="I4" s="278"/>
      <c r="J4" s="278"/>
      <c r="K4" s="278" t="s">
        <v>2</v>
      </c>
      <c r="L4" s="278"/>
      <c r="M4" s="278"/>
      <c r="N4" s="278" t="s">
        <v>2</v>
      </c>
      <c r="O4" s="278"/>
      <c r="P4" s="278"/>
      <c r="Q4" s="278" t="s">
        <v>2</v>
      </c>
      <c r="R4" s="278"/>
      <c r="S4" s="278"/>
      <c r="T4" s="278" t="s">
        <v>2</v>
      </c>
      <c r="U4" s="278"/>
      <c r="V4" s="278"/>
      <c r="W4" s="278" t="s">
        <v>2</v>
      </c>
      <c r="X4" s="278"/>
      <c r="Y4" s="278"/>
      <c r="Z4" s="278" t="s">
        <v>2</v>
      </c>
      <c r="AA4" s="278"/>
      <c r="AB4" s="278"/>
      <c r="AC4" s="278" t="s">
        <v>2</v>
      </c>
      <c r="AD4" s="278"/>
      <c r="AE4" s="278"/>
    </row>
    <row r="5" spans="1:31" ht="18" customHeight="1" x14ac:dyDescent="0.25">
      <c r="B5" s="219"/>
      <c r="C5" s="306"/>
      <c r="D5" s="52"/>
      <c r="E5" s="177">
        <f>'GWP Changes'!L4</f>
        <v>2022</v>
      </c>
      <c r="F5" s="177">
        <f>'GWP Changes'!M4</f>
        <v>2021</v>
      </c>
      <c r="G5" s="177" t="s">
        <v>42</v>
      </c>
      <c r="H5" s="177">
        <f>'GWP Changes'!O4</f>
        <v>2022</v>
      </c>
      <c r="I5" s="177">
        <f>'GWP Changes'!P4</f>
        <v>2021</v>
      </c>
      <c r="J5" s="177" t="s">
        <v>42</v>
      </c>
      <c r="K5" s="177">
        <f>'GWP Changes'!R4</f>
        <v>2022</v>
      </c>
      <c r="L5" s="177">
        <f>'GWP Changes'!S4</f>
        <v>2021</v>
      </c>
      <c r="M5" s="177" t="s">
        <v>42</v>
      </c>
      <c r="N5" s="177">
        <f>'GWP Changes'!U4</f>
        <v>2022</v>
      </c>
      <c r="O5" s="177">
        <f>'GWP Changes'!V4</f>
        <v>2021</v>
      </c>
      <c r="P5" s="177" t="s">
        <v>42</v>
      </c>
      <c r="Q5" s="177">
        <f>'GWP Changes'!X4</f>
        <v>2022</v>
      </c>
      <c r="R5" s="177">
        <f>'GWP Changes'!Y4</f>
        <v>2021</v>
      </c>
      <c r="S5" s="177" t="s">
        <v>42</v>
      </c>
      <c r="T5" s="177">
        <f>'GWP Changes'!AA4</f>
        <v>2022</v>
      </c>
      <c r="U5" s="177">
        <f>'GWP Changes'!AB4</f>
        <v>2021</v>
      </c>
      <c r="V5" s="177" t="s">
        <v>42</v>
      </c>
      <c r="W5" s="177">
        <f>'GWP Changes'!AD4</f>
        <v>2022</v>
      </c>
      <c r="X5" s="177">
        <f>'GWP Changes'!AE4</f>
        <v>2021</v>
      </c>
      <c r="Y5" s="177" t="s">
        <v>42</v>
      </c>
      <c r="Z5" s="177">
        <f>'GWP Changes'!AG4</f>
        <v>2022</v>
      </c>
      <c r="AA5" s="177">
        <f>'GWP Changes'!AH4</f>
        <v>2021</v>
      </c>
      <c r="AB5" s="177" t="s">
        <v>42</v>
      </c>
      <c r="AC5" s="177">
        <f>'GWP Changes'!AJ4</f>
        <v>2022</v>
      </c>
      <c r="AD5" s="177">
        <f>'GWP Changes'!AK4</f>
        <v>2021</v>
      </c>
      <c r="AE5" s="177" t="s">
        <v>42</v>
      </c>
    </row>
    <row r="6" spans="1:31" s="41" customFormat="1" ht="19.5" customHeight="1" x14ac:dyDescent="0.25">
      <c r="A6" s="41">
        <f ca="1">SMALL($A$30:$A$103,ROW(A2)/2)</f>
        <v>1</v>
      </c>
      <c r="B6" s="220" t="str">
        <f ca="1">VLOOKUP($A6,$A$30:$B$103,2,FALSE)</f>
        <v>HHH - Householders Insurance</v>
      </c>
      <c r="C6" s="285" t="str">
        <f t="shared" ref="C6:C20" ca="1" si="0">RIGHT(B6,LEN(B6)-6)</f>
        <v>Householders Insurance</v>
      </c>
      <c r="D6" s="76" t="s">
        <v>69</v>
      </c>
      <c r="E6" s="88" cm="1">
        <f t="array" aca="1" ref="E6" ca="1">SUM(OFFSET(INDIRECT("E"&amp;ROW($E$29)+MATCH($B6&amp;$D6&amp;E$1,$B$30:$B$177&amp;$C$30:$C$177&amp;$D$30:$D$177,0)),,E2,,F2))</f>
        <v>3.4673320000000001E-2</v>
      </c>
      <c r="F6" s="88" cm="1">
        <f t="array" aca="1" ref="F6" ca="1">SUM(OFFSET(INDIRECT("E"&amp;ROW($E$29)+MATCH($B6&amp;$D6&amp;F$1,$B$30:$B$177&amp;$C$30:$C$177&amp;$D$30:$D$177,0)),,E2,,F2))</f>
        <v>7.8799539999999987E-2</v>
      </c>
      <c r="G6" s="47">
        <f ca="1">IFERROR((ROUND(E6,2)-ROUND(F6,2))/ABS(ROUND(F6,2)),0)</f>
        <v>-0.625</v>
      </c>
      <c r="H6" s="85" cm="1">
        <f t="array" aca="1" ref="H6" ca="1">SUM(OFFSET(INDIRECT("E"&amp;ROW($E$29)+MATCH($B6&amp;$D6&amp;H$1,$B$30:$B$177&amp;$C$30:$C$177&amp;$D$30:$D$177,0)),,H2,,I2))</f>
        <v>0</v>
      </c>
      <c r="I6" s="86" cm="1">
        <f t="array" aca="1" ref="I6" ca="1">SUM(OFFSET(INDIRECT("E"&amp;ROW($E$29)+MATCH($B6&amp;$D6&amp;I$1,$B$30:$B$177&amp;$C$30:$C$177&amp;$D$30:$D$177,0)),,H2,,I2))</f>
        <v>0</v>
      </c>
      <c r="J6" s="47">
        <f t="shared" ref="J6:J26" ca="1" si="1">IFERROR((ROUND(H6,2)-ROUND(I6,2))/ABS(ROUND(I6,2)),0)</f>
        <v>0</v>
      </c>
      <c r="K6" s="85" cm="1">
        <f t="array" aca="1" ref="K6" ca="1">SUM(OFFSET(INDIRECT("E"&amp;ROW($E$29)+MATCH($B6&amp;$D6&amp;K$1,$B$30:$B$177&amp;$C$30:$C$177&amp;$D$30:$D$177,0)),,K2,,L2))</f>
        <v>3.4673320000000001E-2</v>
      </c>
      <c r="L6" s="86" cm="1">
        <f t="array" aca="1" ref="L6" ca="1">SUM(OFFSET(INDIRECT("E"&amp;ROW($E$29)+MATCH($B6&amp;$D6&amp;L$1,$B$30:$B$177&amp;$C$30:$C$177&amp;$D$30:$D$177,0)),,K2,,L2))</f>
        <v>7.8799539999999987E-2</v>
      </c>
      <c r="M6" s="47">
        <f t="shared" ref="M6:M26" ca="1" si="2">IFERROR((ROUND(K6,2)-ROUND(L6,2))/ABS(ROUND(L6,2)),0)</f>
        <v>-0.625</v>
      </c>
      <c r="N6" s="85" cm="1">
        <f t="array" aca="1" ref="N6" ca="1">SUM(OFFSET(INDIRECT("E"&amp;ROW($E$29)+MATCH($B6&amp;$D6&amp;N$1,$B$30:$B$177&amp;$C$30:$C$177&amp;$D$30:$D$177,0)),,N2,,O2))</f>
        <v>0</v>
      </c>
      <c r="O6" s="86" cm="1">
        <f t="array" aca="1" ref="O6" ca="1">SUM(OFFSET(INDIRECT("E"&amp;ROW($E$29)+MATCH($B6&amp;$D6&amp;O$1,$B$30:$B$177&amp;$C$30:$C$177&amp;$D$30:$D$177,0)),,N2,,O2))</f>
        <v>0</v>
      </c>
      <c r="P6" s="47">
        <f t="shared" ref="P6:P26" ca="1" si="3">IFERROR((ROUND(N6,2)-ROUND(O6,2))/ABS(ROUND(O6,2)),0)</f>
        <v>0</v>
      </c>
      <c r="Q6" s="85" cm="1">
        <f t="array" aca="1" ref="Q6" ca="1">SUM(OFFSET(INDIRECT("E"&amp;ROW($E$29)+MATCH($B6&amp;$D6&amp;Q$1,$B$30:$B$177&amp;$C$30:$C$177&amp;$D$30:$D$177,0)),,Q2,,R2))</f>
        <v>0</v>
      </c>
      <c r="R6" s="86" cm="1">
        <f t="array" aca="1" ref="R6" ca="1">SUM(OFFSET(INDIRECT("E"&amp;ROW($E$29)+MATCH($B6&amp;$D6&amp;R$1,$B$30:$B$177&amp;$C$30:$C$177&amp;$D$30:$D$177,0)),,Q2,,R2))</f>
        <v>0</v>
      </c>
      <c r="S6" s="47">
        <f t="shared" ref="S6:S26" ca="1" si="4">IFERROR((ROUND(Q6,2)-ROUND(R6,2))/ABS(ROUND(R6,2)),0)</f>
        <v>0</v>
      </c>
      <c r="T6" s="85" cm="1">
        <f t="array" aca="1" ref="T6" ca="1">SUM(OFFSET(INDIRECT("E"&amp;ROW($E$29)+MATCH($B6&amp;$D6&amp;T$1,$B$30:$B$177&amp;$C$30:$C$177&amp;$D$30:$D$177,0)),,T2,,U2))</f>
        <v>0</v>
      </c>
      <c r="U6" s="86" cm="1">
        <f t="array" aca="1" ref="U6" ca="1">SUM(OFFSET(INDIRECT("E"&amp;ROW($E$29)+MATCH($B6&amp;$D6&amp;U$1,$B$30:$B$177&amp;$C$30:$C$177&amp;$D$30:$D$177,0)),,T2,,U2))</f>
        <v>0</v>
      </c>
      <c r="V6" s="47">
        <f t="shared" ref="V6:V26" ca="1" si="5">IFERROR((ROUND(T6,2)-ROUND(U6,2))/ABS(ROUND(U6,2)),0)</f>
        <v>0</v>
      </c>
      <c r="W6" s="301">
        <f ca="1">SUMIFS(OFFSET($E$30:$E$177,,'GWP Changes'!$AE$1-2),$B$30:$B$177,$B6,$C$30:$C$177,$D6,$D$30:$D$177,W$1)</f>
        <v>0</v>
      </c>
      <c r="X6" s="86">
        <f ca="1">SUMIFS(OFFSET($E$30:$E$177,,'GWP Changes'!$AE$1-2),$B$30:$B$177,$B6,$C$30:$C$177,$D6,$D$30:$D$177,X$1)</f>
        <v>0</v>
      </c>
      <c r="Y6" s="47">
        <f t="shared" ref="Y6:Y26" ca="1" si="6">IFERROR((ROUND(W6,2)-ROUND(X6,2))/ABS(ROUND(X6,2)),0)</f>
        <v>0</v>
      </c>
      <c r="Z6" s="85">
        <f ca="1">SUMIFS(OFFSET($E$30:$E$177,,'GWP Changes'!$AE$1-1),$B$30:$B$177,$B6,$C$30:$C$177,$D6,$D$30:$D$177,Z$1)</f>
        <v>3.4673320000000001E-2</v>
      </c>
      <c r="AA6" s="86">
        <f ca="1">SUMIFS(OFFSET($E$30:$E$177,,'GWP Changes'!$AE$1-1),$B$30:$B$177,$B6,$C$30:$C$177,$D6,$D$30:$D$177,AA$1)</f>
        <v>7.8799539999999987E-2</v>
      </c>
      <c r="AB6" s="47">
        <f t="shared" ref="AB6:AB26" ca="1" si="7">IFERROR((ROUND(Z6,2)-ROUND(AA6,2))/ABS(ROUND(AA6,2)),0)</f>
        <v>-0.625</v>
      </c>
      <c r="AC6" s="85" cm="1">
        <f t="array" aca="1" ref="AC6" ca="1">SUM(OFFSET(INDIRECT("E"&amp;ROW($E$29)+MATCH($B6&amp;$D6&amp;AC$1,$B$30:$B$177&amp;$C$30:$C$177&amp;$D$30:$D$177,0)),,AC2,,AD2))</f>
        <v>3.4673320000000001E-2</v>
      </c>
      <c r="AD6" s="86" cm="1">
        <f t="array" aca="1" ref="AD6" ca="1">SUM(OFFSET(INDIRECT("E"&amp;ROW($E$29)+MATCH($B6&amp;$D6&amp;AD$1,$B$30:$B$177&amp;$C$30:$C$177&amp;$D$30:$D$177,0)),,AC2,,AD2))</f>
        <v>7.8799539999999987E-2</v>
      </c>
      <c r="AE6" s="47">
        <f t="shared" ref="AE6:AE26" ca="1" si="8">IFERROR((ROUND(AC6,2)-ROUND(AD6,2))/ABS(ROUND(AD6,2)),0)</f>
        <v>-0.625</v>
      </c>
    </row>
    <row r="7" spans="1:31" s="41" customFormat="1" ht="19.5" customHeight="1" x14ac:dyDescent="0.25">
      <c r="A7" s="41">
        <f ca="1">SMALL($A$30:$A$103,ROW(A3)/2)</f>
        <v>1</v>
      </c>
      <c r="B7" s="220" t="str">
        <f ca="1">VLOOKUP($A7,$A$30:$B$103,2,FALSE)</f>
        <v>HHH - Householders Insurance</v>
      </c>
      <c r="C7" s="285"/>
      <c r="D7" s="77" t="s">
        <v>70</v>
      </c>
      <c r="E7" s="88" cm="1">
        <f t="array" aca="1" ref="E7" ca="1">SUM(OFFSET(INDIRECT("E"&amp;ROW($E$29)+MATCH($B7&amp;$D7&amp;E$1,$B$30:$B$177&amp;$C$30:$C$177&amp;$D$30:$D$177,0)),,E2,,F2))</f>
        <v>8.7644235800000008</v>
      </c>
      <c r="F7" s="88" cm="1">
        <f t="array" aca="1" ref="F7" ca="1">SUM(OFFSET(INDIRECT("E"&amp;ROW($E$29)+MATCH($B7&amp;$D7&amp;F$1,$B$30:$B$177&amp;$C$30:$C$177&amp;$D$30:$D$177,0)),,E2,,F2))</f>
        <v>7.7844123099999996</v>
      </c>
      <c r="G7" s="48">
        <f t="shared" ref="G7:G26" ca="1" si="9">IFERROR((ROUND(E7,2)-ROUND(F7,2))/ABS(ROUND(F7,2)),0)</f>
        <v>0.12596401028277629</v>
      </c>
      <c r="H7" s="87" cm="1">
        <f t="array" aca="1" ref="H7" ca="1">SUM(OFFSET(INDIRECT("E"&amp;ROW($E$29)+MATCH($B7&amp;$D7&amp;H$1,$B$30:$B$177&amp;$C$30:$C$177&amp;$D$30:$D$177,0)),,H2,,I2))</f>
        <v>0</v>
      </c>
      <c r="I7" s="88" cm="1">
        <f t="array" aca="1" ref="I7" ca="1">SUM(OFFSET(INDIRECT("E"&amp;ROW($E$29)+MATCH($B7&amp;$D7&amp;I$1,$B$30:$B$177&amp;$C$30:$C$177&amp;$D$30:$D$177,0)),,H2,,I2))</f>
        <v>0</v>
      </c>
      <c r="J7" s="48">
        <f t="shared" ca="1" si="1"/>
        <v>0</v>
      </c>
      <c r="K7" s="87" cm="1">
        <f t="array" aca="1" ref="K7" ca="1">SUM(OFFSET(INDIRECT("E"&amp;ROW($E$29)+MATCH($B7&amp;$D7&amp;K$1,$B$30:$B$177&amp;$C$30:$C$177&amp;$D$30:$D$177,0)),,K2,,L2))</f>
        <v>8.7644235800000008</v>
      </c>
      <c r="L7" s="88" cm="1">
        <f t="array" aca="1" ref="L7" ca="1">SUM(OFFSET(INDIRECT("E"&amp;ROW($E$29)+MATCH($B7&amp;$D7&amp;L$1,$B$30:$B$177&amp;$C$30:$C$177&amp;$D$30:$D$177,0)),,K2,,L2))</f>
        <v>7.7844123099999996</v>
      </c>
      <c r="M7" s="48">
        <f t="shared" ca="1" si="2"/>
        <v>0.12596401028277629</v>
      </c>
      <c r="N7" s="87" cm="1">
        <f t="array" aca="1" ref="N7" ca="1">SUM(OFFSET(INDIRECT("E"&amp;ROW($E$29)+MATCH($B7&amp;$D7&amp;N$1,$B$30:$B$177&amp;$C$30:$C$177&amp;$D$30:$D$177,0)),,N2,,O2))</f>
        <v>0</v>
      </c>
      <c r="O7" s="88" cm="1">
        <f t="array" aca="1" ref="O7" ca="1">SUM(OFFSET(INDIRECT("E"&amp;ROW($E$29)+MATCH($B7&amp;$D7&amp;O$1,$B$30:$B$177&amp;$C$30:$C$177&amp;$D$30:$D$177,0)),,N2,,O2))</f>
        <v>0</v>
      </c>
      <c r="P7" s="48">
        <f t="shared" ca="1" si="3"/>
        <v>0</v>
      </c>
      <c r="Q7" s="87" cm="1">
        <f t="array" aca="1" ref="Q7" ca="1">SUM(OFFSET(INDIRECT("E"&amp;ROW($E$29)+MATCH($B7&amp;$D7&amp;Q$1,$B$30:$B$177&amp;$C$30:$C$177&amp;$D$30:$D$177,0)),,Q2,,R2))</f>
        <v>0</v>
      </c>
      <c r="R7" s="88" cm="1">
        <f t="array" aca="1" ref="R7" ca="1">SUM(OFFSET(INDIRECT("E"&amp;ROW($E$29)+MATCH($B7&amp;$D7&amp;R$1,$B$30:$B$177&amp;$C$30:$C$177&amp;$D$30:$D$177,0)),,Q2,,R2))</f>
        <v>0</v>
      </c>
      <c r="S7" s="48">
        <f t="shared" ca="1" si="4"/>
        <v>0</v>
      </c>
      <c r="T7" s="87" cm="1">
        <f t="array" aca="1" ref="T7" ca="1">SUM(OFFSET(INDIRECT("E"&amp;ROW($E$29)+MATCH($B7&amp;$D7&amp;T$1,$B$30:$B$177&amp;$C$30:$C$177&amp;$D$30:$D$177,0)),,T2,,U2))</f>
        <v>0</v>
      </c>
      <c r="U7" s="88" cm="1">
        <f t="array" aca="1" ref="U7" ca="1">SUM(OFFSET(INDIRECT("E"&amp;ROW($E$29)+MATCH($B7&amp;$D7&amp;U$1,$B$30:$B$177&amp;$C$30:$C$177&amp;$D$30:$D$177,0)),,T2,,U2))</f>
        <v>0</v>
      </c>
      <c r="V7" s="48">
        <f t="shared" ca="1" si="5"/>
        <v>0</v>
      </c>
      <c r="W7" s="87">
        <f ca="1">SUMIFS(OFFSET($E$30:$E$177,,'GWP Changes'!$AE$1-2),$B$30:$B$177,$B7,$C$30:$C$177,$D7,$D$30:$D$177,W$1)</f>
        <v>0</v>
      </c>
      <c r="X7" s="88">
        <f ca="1">SUMIFS(OFFSET($E$30:$E$177,,'GWP Changes'!$AE$1-2),$B$30:$B$177,$B7,$C$30:$C$177,$D7,$D$30:$D$177,X$1)</f>
        <v>0</v>
      </c>
      <c r="Y7" s="48">
        <f t="shared" ca="1" si="6"/>
        <v>0</v>
      </c>
      <c r="Z7" s="87">
        <f ca="1">SUMIFS(OFFSET($E$30:$E$177,,'GWP Changes'!$AE$1-1),$B$30:$B$177,$B7,$C$30:$C$177,$D7,$D$30:$D$177,Z$1)</f>
        <v>8.7644235800000008</v>
      </c>
      <c r="AA7" s="88">
        <f ca="1">SUMIFS(OFFSET($E$30:$E$177,,'GWP Changes'!$AE$1-1),$B$30:$B$177,$B7,$C$30:$C$177,$D7,$D$30:$D$177,AA$1)</f>
        <v>7.7844123099999996</v>
      </c>
      <c r="AB7" s="48">
        <f t="shared" ca="1" si="7"/>
        <v>0.12596401028277629</v>
      </c>
      <c r="AC7" s="87" cm="1">
        <f t="array" aca="1" ref="AC7" ca="1">SUM(OFFSET(INDIRECT("E"&amp;ROW($E$29)+MATCH($B7&amp;$D7&amp;AC$1,$B$30:$B$177&amp;$C$30:$C$177&amp;$D$30:$D$177,0)),,AC2,,AD2))</f>
        <v>8.7644235800000008</v>
      </c>
      <c r="AD7" s="88" cm="1">
        <f t="array" aca="1" ref="AD7" ca="1">SUM(OFFSET(INDIRECT("E"&amp;ROW($E$29)+MATCH($B7&amp;$D7&amp;AD$1,$B$30:$B$177&amp;$C$30:$C$177&amp;$D$30:$D$177,0)),,AC2,,AD2))</f>
        <v>7.7844123099999996</v>
      </c>
      <c r="AE7" s="48">
        <f t="shared" ca="1" si="8"/>
        <v>0.12596401028277629</v>
      </c>
    </row>
    <row r="8" spans="1:31" s="41" customFormat="1" ht="19.5" customHeight="1" x14ac:dyDescent="0.25">
      <c r="A8" s="41">
        <f ca="1">SMALL($A$30:$A$103,ROW(A4)/2)</f>
        <v>2</v>
      </c>
      <c r="B8" s="220" t="str">
        <f ca="1">VLOOKUP($A8,$A$30:$B$103,2,FALSE)</f>
        <v>HPK - Home &amp; Contents Insurance</v>
      </c>
      <c r="C8" s="285" t="str">
        <f t="shared" ca="1" si="0"/>
        <v>Home &amp; Contents Insurance</v>
      </c>
      <c r="D8" s="76" t="s">
        <v>69</v>
      </c>
      <c r="E8" s="87" cm="1">
        <f t="array" aca="1" ref="E8" ca="1">SUM(OFFSET(INDIRECT("E"&amp;ROW($E$29)+MATCH($B8&amp;$D8&amp;E$1,$B$30:$B$177&amp;$C$30:$C$177&amp;$D$30:$D$177,0)),,E2,,F2))</f>
        <v>0.37621921999999997</v>
      </c>
      <c r="F8" s="88" cm="1">
        <f t="array" aca="1" ref="F8" ca="1">SUM(OFFSET(INDIRECT("E"&amp;ROW($E$29)+MATCH($B8&amp;$D8&amp;F$1,$B$30:$B$177&amp;$C$30:$C$177&amp;$D$30:$D$177,0)),,E2,,F2))</f>
        <v>0.34890186000000001</v>
      </c>
      <c r="G8" s="48">
        <f t="shared" ca="1" si="9"/>
        <v>8.5714285714285798E-2</v>
      </c>
      <c r="H8" s="87" cm="1">
        <f t="array" aca="1" ref="H8" ca="1">SUM(OFFSET(INDIRECT("E"&amp;ROW($E$29)+MATCH($B8&amp;$D8&amp;H$1,$B$30:$B$177&amp;$C$30:$C$177&amp;$D$30:$D$177,0)),,H2,,I2))</f>
        <v>0</v>
      </c>
      <c r="I8" s="88" cm="1">
        <f t="array" aca="1" ref="I8" ca="1">SUM(OFFSET(INDIRECT("E"&amp;ROW($E$29)+MATCH($B8&amp;$D8&amp;I$1,$B$30:$B$177&amp;$C$30:$C$177&amp;$D$30:$D$177,0)),,H2,,I2))</f>
        <v>0</v>
      </c>
      <c r="J8" s="48">
        <f t="shared" ca="1" si="1"/>
        <v>0</v>
      </c>
      <c r="K8" s="87" cm="1">
        <f t="array" aca="1" ref="K8" ca="1">SUM(OFFSET(INDIRECT("E"&amp;ROW($E$29)+MATCH($B8&amp;$D8&amp;K$1,$B$30:$B$177&amp;$C$30:$C$177&amp;$D$30:$D$177,0)),,K2,,L2))</f>
        <v>0.37621921999999997</v>
      </c>
      <c r="L8" s="88" cm="1">
        <f t="array" aca="1" ref="L8" ca="1">SUM(OFFSET(INDIRECT("E"&amp;ROW($E$29)+MATCH($B8&amp;$D8&amp;L$1,$B$30:$B$177&amp;$C$30:$C$177&amp;$D$30:$D$177,0)),,K2,,L2))</f>
        <v>0.34890186000000001</v>
      </c>
      <c r="M8" s="48">
        <f t="shared" ca="1" si="2"/>
        <v>8.5714285714285798E-2</v>
      </c>
      <c r="N8" s="87" cm="1">
        <f t="array" aca="1" ref="N8" ca="1">SUM(OFFSET(INDIRECT("E"&amp;ROW($E$29)+MATCH($B8&amp;$D8&amp;N$1,$B$30:$B$177&amp;$C$30:$C$177&amp;$D$30:$D$177,0)),,N2,,O2))</f>
        <v>0</v>
      </c>
      <c r="O8" s="88" cm="1">
        <f t="array" aca="1" ref="O8" ca="1">SUM(OFFSET(INDIRECT("E"&amp;ROW($E$29)+MATCH($B8&amp;$D8&amp;O$1,$B$30:$B$177&amp;$C$30:$C$177&amp;$D$30:$D$177,0)),,N2,,O2))</f>
        <v>0</v>
      </c>
      <c r="P8" s="48">
        <f t="shared" ca="1" si="3"/>
        <v>0</v>
      </c>
      <c r="Q8" s="87" cm="1">
        <f t="array" aca="1" ref="Q8" ca="1">SUM(OFFSET(INDIRECT("E"&amp;ROW($E$29)+MATCH($B8&amp;$D8&amp;Q$1,$B$30:$B$177&amp;$C$30:$C$177&amp;$D$30:$D$177,0)),,Q2,,R2))</f>
        <v>0</v>
      </c>
      <c r="R8" s="88" cm="1">
        <f t="array" aca="1" ref="R8" ca="1">SUM(OFFSET(INDIRECT("E"&amp;ROW($E$29)+MATCH($B8&amp;$D8&amp;R$1,$B$30:$B$177&amp;$C$30:$C$177&amp;$D$30:$D$177,0)),,Q2,,R2))</f>
        <v>0</v>
      </c>
      <c r="S8" s="48">
        <f t="shared" ca="1" si="4"/>
        <v>0</v>
      </c>
      <c r="T8" s="87" cm="1">
        <f t="array" aca="1" ref="T8" ca="1">SUM(OFFSET(INDIRECT("E"&amp;ROW($E$29)+MATCH($B8&amp;$D8&amp;T$1,$B$30:$B$177&amp;$C$30:$C$177&amp;$D$30:$D$177,0)),,T2,,U2))</f>
        <v>0</v>
      </c>
      <c r="U8" s="88" cm="1">
        <f t="array" aca="1" ref="U8" ca="1">SUM(OFFSET(INDIRECT("E"&amp;ROW($E$29)+MATCH($B8&amp;$D8&amp;U$1,$B$30:$B$177&amp;$C$30:$C$177&amp;$D$30:$D$177,0)),,T2,,U2))</f>
        <v>0</v>
      </c>
      <c r="V8" s="48">
        <f t="shared" ca="1" si="5"/>
        <v>0</v>
      </c>
      <c r="W8" s="87">
        <f ca="1">SUMIFS(OFFSET($E$30:$E$177,,'GWP Changes'!$AE$1-2),$B$30:$B$177,$B8,$C$30:$C$177,$D8,$D$30:$D$177,W$1)</f>
        <v>0</v>
      </c>
      <c r="X8" s="88">
        <f ca="1">SUMIFS(OFFSET($E$30:$E$177,,'GWP Changes'!$AE$1-2),$B$30:$B$177,$B8,$C$30:$C$177,$D8,$D$30:$D$177,X$1)</f>
        <v>0</v>
      </c>
      <c r="Y8" s="48">
        <f t="shared" ca="1" si="6"/>
        <v>0</v>
      </c>
      <c r="Z8" s="87">
        <f ca="1">SUMIFS(OFFSET($E$30:$E$177,,'GWP Changes'!$AE$1-1),$B$30:$B$177,$B8,$C$30:$C$177,$D8,$D$30:$D$177,Z$1)</f>
        <v>0.37621921999999997</v>
      </c>
      <c r="AA8" s="88">
        <f ca="1">SUMIFS(OFFSET($E$30:$E$177,,'GWP Changes'!$AE$1-1),$B$30:$B$177,$B8,$C$30:$C$177,$D8,$D$30:$D$177,AA$1)</f>
        <v>0.34890186000000001</v>
      </c>
      <c r="AB8" s="48">
        <f t="shared" ca="1" si="7"/>
        <v>8.5714285714285798E-2</v>
      </c>
      <c r="AC8" s="87" cm="1">
        <f t="array" aca="1" ref="AC8" ca="1">SUM(OFFSET(INDIRECT("E"&amp;ROW($E$29)+MATCH($B8&amp;$D8&amp;AC$1,$B$30:$B$177&amp;$C$30:$C$177&amp;$D$30:$D$177,0)),,AC2,,AD2))</f>
        <v>0.37621921999999997</v>
      </c>
      <c r="AD8" s="88" cm="1">
        <f t="array" aca="1" ref="AD8" ca="1">SUM(OFFSET(INDIRECT("E"&amp;ROW($E$29)+MATCH($B8&amp;$D8&amp;AD$1,$B$30:$B$177&amp;$C$30:$C$177&amp;$D$30:$D$177,0)),,AC2,,AD2))</f>
        <v>0.34890186000000001</v>
      </c>
      <c r="AE8" s="48">
        <f t="shared" ca="1" si="8"/>
        <v>8.5714285714285798E-2</v>
      </c>
    </row>
    <row r="9" spans="1:31" s="41" customFormat="1" ht="19.5" customHeight="1" x14ac:dyDescent="0.25">
      <c r="A9" s="41">
        <f ca="1">SMALL($A$30:$A$103,ROW(A5)/2)</f>
        <v>2</v>
      </c>
      <c r="B9" s="220" t="str">
        <f ca="1">VLOOKUP($A9,$A$30:$B$103,2,FALSE)</f>
        <v>HPK - Home &amp; Contents Insurance</v>
      </c>
      <c r="C9" s="285"/>
      <c r="D9" s="77" t="s">
        <v>70</v>
      </c>
      <c r="E9" s="87" cm="1">
        <f t="array" aca="1" ref="E9" ca="1">SUM(OFFSET(INDIRECT("E"&amp;ROW($E$29)+MATCH($B9&amp;$D9&amp;E$1,$B$30:$B$177&amp;$C$30:$C$177&amp;$D$30:$D$177,0)),,E2,,F2))</f>
        <v>5.5506664599999995</v>
      </c>
      <c r="F9" s="88" cm="1">
        <f t="array" aca="1" ref="F9" ca="1">SUM(OFFSET(INDIRECT("E"&amp;ROW($E$29)+MATCH($B9&amp;$D9&amp;F$1,$B$30:$B$177&amp;$C$30:$C$177&amp;$D$30:$D$177,0)),,E2,,F2))</f>
        <v>5.8979861600000003</v>
      </c>
      <c r="G9" s="48">
        <f t="shared" ca="1" si="9"/>
        <v>-5.932203389830517E-2</v>
      </c>
      <c r="H9" s="87" cm="1">
        <f t="array" aca="1" ref="H9" ca="1">SUM(OFFSET(INDIRECT("E"&amp;ROW($E$29)+MATCH($B9&amp;$D9&amp;H$1,$B$30:$B$177&amp;$C$30:$C$177&amp;$D$30:$D$177,0)),,H2,,I2))</f>
        <v>0</v>
      </c>
      <c r="I9" s="88" cm="1">
        <f t="array" aca="1" ref="I9" ca="1">SUM(OFFSET(INDIRECT("E"&amp;ROW($E$29)+MATCH($B9&amp;$D9&amp;I$1,$B$30:$B$177&amp;$C$30:$C$177&amp;$D$30:$D$177,0)),,H2,,I2))</f>
        <v>0</v>
      </c>
      <c r="J9" s="48">
        <f t="shared" ca="1" si="1"/>
        <v>0</v>
      </c>
      <c r="K9" s="87" cm="1">
        <f t="array" aca="1" ref="K9" ca="1">SUM(OFFSET(INDIRECT("E"&amp;ROW($E$29)+MATCH($B9&amp;$D9&amp;K$1,$B$30:$B$177&amp;$C$30:$C$177&amp;$D$30:$D$177,0)),,K2,,L2))</f>
        <v>5.5506664599999995</v>
      </c>
      <c r="L9" s="88" cm="1">
        <f t="array" aca="1" ref="L9" ca="1">SUM(OFFSET(INDIRECT("E"&amp;ROW($E$29)+MATCH($B9&amp;$D9&amp;L$1,$B$30:$B$177&amp;$C$30:$C$177&amp;$D$30:$D$177,0)),,K2,,L2))</f>
        <v>5.8979861600000003</v>
      </c>
      <c r="M9" s="48">
        <f t="shared" ca="1" si="2"/>
        <v>-5.932203389830517E-2</v>
      </c>
      <c r="N9" s="87" cm="1">
        <f t="array" aca="1" ref="N9" ca="1">SUM(OFFSET(INDIRECT("E"&amp;ROW($E$29)+MATCH($B9&amp;$D9&amp;N$1,$B$30:$B$177&amp;$C$30:$C$177&amp;$D$30:$D$177,0)),,N2,,O2))</f>
        <v>0</v>
      </c>
      <c r="O9" s="88" cm="1">
        <f t="array" aca="1" ref="O9" ca="1">SUM(OFFSET(INDIRECT("E"&amp;ROW($E$29)+MATCH($B9&amp;$D9&amp;O$1,$B$30:$B$177&amp;$C$30:$C$177&amp;$D$30:$D$177,0)),,N2,,O2))</f>
        <v>0</v>
      </c>
      <c r="P9" s="48">
        <f t="shared" ca="1" si="3"/>
        <v>0</v>
      </c>
      <c r="Q9" s="87" cm="1">
        <f t="array" aca="1" ref="Q9" ca="1">SUM(OFFSET(INDIRECT("E"&amp;ROW($E$29)+MATCH($B9&amp;$D9&amp;Q$1,$B$30:$B$177&amp;$C$30:$C$177&amp;$D$30:$D$177,0)),,Q2,,R2))</f>
        <v>0</v>
      </c>
      <c r="R9" s="88" cm="1">
        <f t="array" aca="1" ref="R9" ca="1">SUM(OFFSET(INDIRECT("E"&amp;ROW($E$29)+MATCH($B9&amp;$D9&amp;R$1,$B$30:$B$177&amp;$C$30:$C$177&amp;$D$30:$D$177,0)),,Q2,,R2))</f>
        <v>0</v>
      </c>
      <c r="S9" s="48">
        <f t="shared" ca="1" si="4"/>
        <v>0</v>
      </c>
      <c r="T9" s="87" cm="1">
        <f t="array" aca="1" ref="T9" ca="1">SUM(OFFSET(INDIRECT("E"&amp;ROW($E$29)+MATCH($B9&amp;$D9&amp;T$1,$B$30:$B$177&amp;$C$30:$C$177&amp;$D$30:$D$177,0)),,T2,,U2))</f>
        <v>0</v>
      </c>
      <c r="U9" s="88" cm="1">
        <f t="array" aca="1" ref="U9" ca="1">SUM(OFFSET(INDIRECT("E"&amp;ROW($E$29)+MATCH($B9&amp;$D9&amp;U$1,$B$30:$B$177&amp;$C$30:$C$177&amp;$D$30:$D$177,0)),,T2,,U2))</f>
        <v>0</v>
      </c>
      <c r="V9" s="48">
        <f t="shared" ca="1" si="5"/>
        <v>0</v>
      </c>
      <c r="W9" s="87">
        <f ca="1">SUMIFS(OFFSET($E$30:$E$177,,'GWP Changes'!$AE$1-2),$B$30:$B$177,$B9,$C$30:$C$177,$D9,$D$30:$D$177,W$1)</f>
        <v>0</v>
      </c>
      <c r="X9" s="88">
        <f ca="1">SUMIFS(OFFSET($E$30:$E$177,,'GWP Changes'!$AE$1-2),$B$30:$B$177,$B9,$C$30:$C$177,$D9,$D$30:$D$177,X$1)</f>
        <v>0</v>
      </c>
      <c r="Y9" s="48">
        <f t="shared" ca="1" si="6"/>
        <v>0</v>
      </c>
      <c r="Z9" s="87">
        <f ca="1">SUMIFS(OFFSET($E$30:$E$177,,'GWP Changes'!$AE$1-1),$B$30:$B$177,$B9,$C$30:$C$177,$D9,$D$30:$D$177,Z$1)</f>
        <v>5.5506664599999995</v>
      </c>
      <c r="AA9" s="88">
        <f ca="1">SUMIFS(OFFSET($E$30:$E$177,,'GWP Changes'!$AE$1-1),$B$30:$B$177,$B9,$C$30:$C$177,$D9,$D$30:$D$177,AA$1)</f>
        <v>5.8979861600000003</v>
      </c>
      <c r="AB9" s="48">
        <f t="shared" ca="1" si="7"/>
        <v>-5.932203389830517E-2</v>
      </c>
      <c r="AC9" s="87" cm="1">
        <f t="array" aca="1" ref="AC9" ca="1">SUM(OFFSET(INDIRECT("E"&amp;ROW($E$29)+MATCH($B9&amp;$D9&amp;AC$1,$B$30:$B$177&amp;$C$30:$C$177&amp;$D$30:$D$177,0)),,AC2,,AD2))</f>
        <v>5.5506664599999995</v>
      </c>
      <c r="AD9" s="88" cm="1">
        <f t="array" aca="1" ref="AD9" ca="1">SUM(OFFSET(INDIRECT("E"&amp;ROW($E$29)+MATCH($B9&amp;$D9&amp;AD$1,$B$30:$B$177&amp;$C$30:$C$177&amp;$D$30:$D$177,0)),,AC2,,AD2))</f>
        <v>5.8979861600000003</v>
      </c>
      <c r="AE9" s="48">
        <f t="shared" ca="1" si="8"/>
        <v>-5.932203389830517E-2</v>
      </c>
    </row>
    <row r="10" spans="1:31" s="41" customFormat="1" ht="19.5" customHeight="1" x14ac:dyDescent="0.25">
      <c r="A10" s="41">
        <f ca="1">SMALL($A$30:$A$103,ROW(A6)/2)</f>
        <v>3</v>
      </c>
      <c r="B10" s="220" t="str">
        <f ca="1">VLOOKUP($A10,$A$30:$B$103,2,FALSE)</f>
        <v>PAN - Personal Accident</v>
      </c>
      <c r="C10" s="285" t="str">
        <f t="shared" ca="1" si="0"/>
        <v>Personal Accident</v>
      </c>
      <c r="D10" s="76" t="s">
        <v>69</v>
      </c>
      <c r="E10" s="87" cm="1">
        <f t="array" aca="1" ref="E10" ca="1">SUM(OFFSET(INDIRECT("E"&amp;ROW($E$29)+MATCH($B10&amp;$D10&amp;E$1,$B$30:$B$177&amp;$C$30:$C$177&amp;$D$30:$D$177,0)),,E2,,F2))</f>
        <v>3.18757E-2</v>
      </c>
      <c r="F10" s="88" cm="1">
        <f t="array" aca="1" ref="F10" ca="1">SUM(OFFSET(INDIRECT("E"&amp;ROW($E$29)+MATCH($B10&amp;$D10&amp;F$1,$B$30:$B$177&amp;$C$30:$C$177&amp;$D$30:$D$177,0)),,E2,,F2))</f>
        <v>1.390716E-2</v>
      </c>
      <c r="G10" s="48">
        <f t="shared" ca="1" si="9"/>
        <v>1.9999999999999996</v>
      </c>
      <c r="H10" s="87" cm="1">
        <f t="array" aca="1" ref="H10" ca="1">SUM(OFFSET(INDIRECT("E"&amp;ROW($E$29)+MATCH($B10&amp;$D10&amp;H$1,$B$30:$B$177&amp;$C$30:$C$177&amp;$D$30:$D$177,0)),,H2,,I2))</f>
        <v>0</v>
      </c>
      <c r="I10" s="88" cm="1">
        <f t="array" aca="1" ref="I10" ca="1">SUM(OFFSET(INDIRECT("E"&amp;ROW($E$29)+MATCH($B10&amp;$D10&amp;I$1,$B$30:$B$177&amp;$C$30:$C$177&amp;$D$30:$D$177,0)),,H2,,I2))</f>
        <v>0</v>
      </c>
      <c r="J10" s="48">
        <f t="shared" ca="1" si="1"/>
        <v>0</v>
      </c>
      <c r="K10" s="87" cm="1">
        <f t="array" aca="1" ref="K10" ca="1">SUM(OFFSET(INDIRECT("E"&amp;ROW($E$29)+MATCH($B10&amp;$D10&amp;K$1,$B$30:$B$177&amp;$C$30:$C$177&amp;$D$30:$D$177,0)),,K2,,L2))</f>
        <v>3.18757E-2</v>
      </c>
      <c r="L10" s="88" cm="1">
        <f t="array" aca="1" ref="L10" ca="1">SUM(OFFSET(INDIRECT("E"&amp;ROW($E$29)+MATCH($B10&amp;$D10&amp;L$1,$B$30:$B$177&amp;$C$30:$C$177&amp;$D$30:$D$177,0)),,K2,,L2))</f>
        <v>1.390716E-2</v>
      </c>
      <c r="M10" s="48">
        <f t="shared" ca="1" si="2"/>
        <v>1.9999999999999996</v>
      </c>
      <c r="N10" s="87" cm="1">
        <f t="array" aca="1" ref="N10" ca="1">SUM(OFFSET(INDIRECT("E"&amp;ROW($E$29)+MATCH($B10&amp;$D10&amp;N$1,$B$30:$B$177&amp;$C$30:$C$177&amp;$D$30:$D$177,0)),,N2,,O2))</f>
        <v>0</v>
      </c>
      <c r="O10" s="88" cm="1">
        <f t="array" aca="1" ref="O10" ca="1">SUM(OFFSET(INDIRECT("E"&amp;ROW($E$29)+MATCH($B10&amp;$D10&amp;O$1,$B$30:$B$177&amp;$C$30:$C$177&amp;$D$30:$D$177,0)),,N2,,O2))</f>
        <v>0</v>
      </c>
      <c r="P10" s="48">
        <f t="shared" ca="1" si="3"/>
        <v>0</v>
      </c>
      <c r="Q10" s="87" cm="1">
        <f t="array" aca="1" ref="Q10" ca="1">SUM(OFFSET(INDIRECT("E"&amp;ROW($E$29)+MATCH($B10&amp;$D10&amp;Q$1,$B$30:$B$177&amp;$C$30:$C$177&amp;$D$30:$D$177,0)),,Q2,,R2))</f>
        <v>0</v>
      </c>
      <c r="R10" s="88" cm="1">
        <f t="array" aca="1" ref="R10" ca="1">SUM(OFFSET(INDIRECT("E"&amp;ROW($E$29)+MATCH($B10&amp;$D10&amp;R$1,$B$30:$B$177&amp;$C$30:$C$177&amp;$D$30:$D$177,0)),,Q2,,R2))</f>
        <v>0</v>
      </c>
      <c r="S10" s="48">
        <f t="shared" ca="1" si="4"/>
        <v>0</v>
      </c>
      <c r="T10" s="87" cm="1">
        <f t="array" aca="1" ref="T10" ca="1">SUM(OFFSET(INDIRECT("E"&amp;ROW($E$29)+MATCH($B10&amp;$D10&amp;T$1,$B$30:$B$177&amp;$C$30:$C$177&amp;$D$30:$D$177,0)),,T2,,U2))</f>
        <v>0</v>
      </c>
      <c r="U10" s="88" cm="1">
        <f t="array" aca="1" ref="U10" ca="1">SUM(OFFSET(INDIRECT("E"&amp;ROW($E$29)+MATCH($B10&amp;$D10&amp;U$1,$B$30:$B$177&amp;$C$30:$C$177&amp;$D$30:$D$177,0)),,T2,,U2))</f>
        <v>0</v>
      </c>
      <c r="V10" s="48">
        <f t="shared" ca="1" si="5"/>
        <v>0</v>
      </c>
      <c r="W10" s="87">
        <f ca="1">SUMIFS(OFFSET($E$30:$E$177,,'GWP Changes'!$AE$1-2),$B$30:$B$177,$B10,$C$30:$C$177,$D10,$D$30:$D$177,W$1)</f>
        <v>0</v>
      </c>
      <c r="X10" s="88">
        <f ca="1">SUMIFS(OFFSET($E$30:$E$177,,'GWP Changes'!$AE$1-2),$B$30:$B$177,$B10,$C$30:$C$177,$D10,$D$30:$D$177,X$1)</f>
        <v>0</v>
      </c>
      <c r="Y10" s="48">
        <f t="shared" ca="1" si="6"/>
        <v>0</v>
      </c>
      <c r="Z10" s="87">
        <f ca="1">SUMIFS(OFFSET($E$30:$E$177,,'GWP Changes'!$AE$1-1),$B$30:$B$177,$B10,$C$30:$C$177,$D10,$D$30:$D$177,Z$1)</f>
        <v>3.18757E-2</v>
      </c>
      <c r="AA10" s="88">
        <f ca="1">SUMIFS(OFFSET($E$30:$E$177,,'GWP Changes'!$AE$1-1),$B$30:$B$177,$B10,$C$30:$C$177,$D10,$D$30:$D$177,AA$1)</f>
        <v>1.390716E-2</v>
      </c>
      <c r="AB10" s="48">
        <f t="shared" ca="1" si="7"/>
        <v>1.9999999999999996</v>
      </c>
      <c r="AC10" s="87" cm="1">
        <f t="array" aca="1" ref="AC10" ca="1">SUM(OFFSET(INDIRECT("E"&amp;ROW($E$29)+MATCH($B10&amp;$D10&amp;AC$1,$B$30:$B$177&amp;$C$30:$C$177&amp;$D$30:$D$177,0)),,AC2,,AD2))</f>
        <v>3.18757E-2</v>
      </c>
      <c r="AD10" s="88" cm="1">
        <f t="array" aca="1" ref="AD10" ca="1">SUM(OFFSET(INDIRECT("E"&amp;ROW($E$29)+MATCH($B10&amp;$D10&amp;AD$1,$B$30:$B$177&amp;$C$30:$C$177&amp;$D$30:$D$177,0)),,AC2,,AD2))</f>
        <v>1.390716E-2</v>
      </c>
      <c r="AE10" s="48">
        <f t="shared" ca="1" si="8"/>
        <v>1.9999999999999996</v>
      </c>
    </row>
    <row r="11" spans="1:31" s="41" customFormat="1" ht="19.5" customHeight="1" x14ac:dyDescent="0.25">
      <c r="A11" s="41">
        <f ca="1">SMALL($A$30:$A$103,ROW(A7)/2)</f>
        <v>3</v>
      </c>
      <c r="B11" s="220" t="str">
        <f ca="1">VLOOKUP($A11,$A$30:$B$103,2,FALSE)</f>
        <v>PAN - Personal Accident</v>
      </c>
      <c r="C11" s="285"/>
      <c r="D11" s="77" t="s">
        <v>70</v>
      </c>
      <c r="E11" s="87" cm="1">
        <f t="array" aca="1" ref="E11" ca="1">SUM(OFFSET(INDIRECT("E"&amp;ROW($E$29)+MATCH($B11&amp;$D11&amp;E$1,$B$30:$B$177&amp;$C$30:$C$177&amp;$D$30:$D$177,0)),,E2,,F2))</f>
        <v>1.6077865599999497</v>
      </c>
      <c r="F11" s="88" cm="1">
        <f t="array" aca="1" ref="F11" ca="1">SUM(OFFSET(INDIRECT("E"&amp;ROW($E$29)+MATCH($B11&amp;$D11&amp;F$1,$B$30:$B$177&amp;$C$30:$C$177&amp;$D$30:$D$177,0)),,E2,,F2))</f>
        <v>-2.5639299999913323E-2</v>
      </c>
      <c r="G11" s="48">
        <f t="shared" ca="1" si="9"/>
        <v>54.666666666666671</v>
      </c>
      <c r="H11" s="87" cm="1">
        <f t="array" aca="1" ref="H11" ca="1">SUM(OFFSET(INDIRECT("E"&amp;ROW($E$29)+MATCH($B11&amp;$D11&amp;H$1,$B$30:$B$177&amp;$C$30:$C$177&amp;$D$30:$D$177,0)),,H2,,I2))</f>
        <v>0</v>
      </c>
      <c r="I11" s="88" cm="1">
        <f t="array" aca="1" ref="I11" ca="1">SUM(OFFSET(INDIRECT("E"&amp;ROW($E$29)+MATCH($B11&amp;$D11&amp;I$1,$B$30:$B$177&amp;$C$30:$C$177&amp;$D$30:$D$177,0)),,H2,,I2))</f>
        <v>-2.9198320400000215</v>
      </c>
      <c r="J11" s="48">
        <f t="shared" ca="1" si="1"/>
        <v>1</v>
      </c>
      <c r="K11" s="87" cm="1">
        <f t="array" aca="1" ref="K11" ca="1">SUM(OFFSET(INDIRECT("E"&amp;ROW($E$29)+MATCH($B11&amp;$D11&amp;K$1,$B$30:$B$177&amp;$C$30:$C$177&amp;$D$30:$D$177,0)),,K2,,L2))</f>
        <v>1.6077865599999497</v>
      </c>
      <c r="L11" s="88" cm="1">
        <f t="array" aca="1" ref="L11" ca="1">SUM(OFFSET(INDIRECT("E"&amp;ROW($E$29)+MATCH($B11&amp;$D11&amp;L$1,$B$30:$B$177&amp;$C$30:$C$177&amp;$D$30:$D$177,0)),,K2,,L2))</f>
        <v>-2.9454713399999344</v>
      </c>
      <c r="M11" s="48">
        <f t="shared" ca="1" si="2"/>
        <v>1.5457627118644068</v>
      </c>
      <c r="N11" s="87" cm="1">
        <f t="array" aca="1" ref="N11" ca="1">SUM(OFFSET(INDIRECT("E"&amp;ROW($E$29)+MATCH($B11&amp;$D11&amp;N$1,$B$30:$B$177&amp;$C$30:$C$177&amp;$D$30:$D$177,0)),,N2,,O2))</f>
        <v>0</v>
      </c>
      <c r="O11" s="88" cm="1">
        <f t="array" aca="1" ref="O11" ca="1">SUM(OFFSET(INDIRECT("E"&amp;ROW($E$29)+MATCH($B11&amp;$D11&amp;O$1,$B$30:$B$177&amp;$C$30:$C$177&amp;$D$30:$D$177,0)),,N2,,O2))</f>
        <v>-5.8294623200000979</v>
      </c>
      <c r="P11" s="48">
        <f t="shared" ca="1" si="3"/>
        <v>1</v>
      </c>
      <c r="Q11" s="87" cm="1">
        <f t="array" aca="1" ref="Q11" ca="1">SUM(OFFSET(INDIRECT("E"&amp;ROW($E$29)+MATCH($B11&amp;$D11&amp;Q$1,$B$30:$B$177&amp;$C$30:$C$177&amp;$D$30:$D$177,0)),,Q2,,R2))</f>
        <v>0</v>
      </c>
      <c r="R11" s="88" cm="1">
        <f t="array" aca="1" ref="R11" ca="1">SUM(OFFSET(INDIRECT("E"&amp;ROW($E$29)+MATCH($B11&amp;$D11&amp;R$1,$B$30:$B$177&amp;$C$30:$C$177&amp;$D$30:$D$177,0)),,Q2,,R2))</f>
        <v>-2.7728483300000102</v>
      </c>
      <c r="S11" s="48">
        <f t="shared" ca="1" si="4"/>
        <v>1</v>
      </c>
      <c r="T11" s="87" cm="1">
        <f t="array" aca="1" ref="T11" ca="1">SUM(OFFSET(INDIRECT("E"&amp;ROW($E$29)+MATCH($B11&amp;$D11&amp;T$1,$B$30:$B$177&amp;$C$30:$C$177&amp;$D$30:$D$177,0)),,T2,,U2))</f>
        <v>0</v>
      </c>
      <c r="U11" s="88" cm="1">
        <f t="array" aca="1" ref="U11" ca="1">SUM(OFFSET(INDIRECT("E"&amp;ROW($E$29)+MATCH($B11&amp;$D11&amp;U$1,$B$30:$B$177&amp;$C$30:$C$177&amp;$D$30:$D$177,0)),,T2,,U2))</f>
        <v>-3.0566139900000886</v>
      </c>
      <c r="V11" s="48">
        <f t="shared" ca="1" si="5"/>
        <v>1</v>
      </c>
      <c r="W11" s="87">
        <f ca="1">SUMIFS(OFFSET($E$30:$E$177,,'GWP Changes'!$AE$1-2),$B$30:$B$177,$B11,$C$30:$C$177,$D11,$D$30:$D$177,W$1)</f>
        <v>0</v>
      </c>
      <c r="X11" s="88">
        <f ca="1">SUMIFS(OFFSET($E$30:$E$177,,'GWP Changes'!$AE$1-2),$B$30:$B$177,$B11,$C$30:$C$177,$D11,$D$30:$D$177,X$1)</f>
        <v>0</v>
      </c>
      <c r="Y11" s="48">
        <f t="shared" ca="1" si="6"/>
        <v>0</v>
      </c>
      <c r="Z11" s="87">
        <f ca="1">SUMIFS(OFFSET($E$30:$E$177,,'GWP Changes'!$AE$1-1),$B$30:$B$177,$B11,$C$30:$C$177,$D11,$D$30:$D$177,Z$1)</f>
        <v>1.6077865599999497</v>
      </c>
      <c r="AA11" s="88">
        <f ca="1">SUMIFS(OFFSET($E$30:$E$177,,'GWP Changes'!$AE$1-1),$B$30:$B$177,$B11,$C$30:$C$177,$D11,$D$30:$D$177,AA$1)</f>
        <v>1.7717390400000455</v>
      </c>
      <c r="AB11" s="48">
        <f t="shared" ca="1" si="7"/>
        <v>-9.0395480225988659E-2</v>
      </c>
      <c r="AC11" s="87" cm="1">
        <f t="array" aca="1" ref="AC11" ca="1">SUM(OFFSET(INDIRECT("E"&amp;ROW($E$29)+MATCH($B11&amp;$D11&amp;AC$1,$B$30:$B$177&amp;$C$30:$C$177&amp;$D$30:$D$177,0)),,AC2,,AD2))</f>
        <v>1.6077865599999497</v>
      </c>
      <c r="AD11" s="88" cm="1">
        <f t="array" aca="1" ref="AD11" ca="1">SUM(OFFSET(INDIRECT("E"&amp;ROW($E$29)+MATCH($B11&amp;$D11&amp;AD$1,$B$30:$B$177&amp;$C$30:$C$177&amp;$D$30:$D$177,0)),,AC2,,AD2))</f>
        <v>1.7717390400000455</v>
      </c>
      <c r="AE11" s="48">
        <f t="shared" ca="1" si="8"/>
        <v>-9.0395480225988659E-2</v>
      </c>
    </row>
    <row r="12" spans="1:31" s="41" customFormat="1" ht="19.5" customHeight="1" x14ac:dyDescent="0.25">
      <c r="A12" s="41">
        <f ca="1">SMALL($A$30:$A$103,ROW(A8)/2)</f>
        <v>4</v>
      </c>
      <c r="B12" s="220" t="str">
        <f ca="1">VLOOKUP($A12,$A$30:$B$103,2,FALSE)</f>
        <v>FFF - Commercial Fire</v>
      </c>
      <c r="C12" s="285" t="str">
        <f t="shared" ca="1" si="0"/>
        <v>Commercial Fire</v>
      </c>
      <c r="D12" s="76" t="s">
        <v>69</v>
      </c>
      <c r="E12" s="87" cm="1">
        <f t="array" aca="1" ref="E12" ca="1">SUM(OFFSET(INDIRECT("E"&amp;ROW($E$29)+MATCH($B12&amp;$D12&amp;E$1,$B$30:$B$177&amp;$C$30:$C$177&amp;$D$30:$D$177,0)),,E2,,F2))</f>
        <v>6.9499309999999995E-2</v>
      </c>
      <c r="F12" s="88" cm="1">
        <f t="array" aca="1" ref="F12" ca="1">SUM(OFFSET(INDIRECT("E"&amp;ROW($E$29)+MATCH($B12&amp;$D12&amp;F$1,$B$30:$B$177&amp;$C$30:$C$177&amp;$D$30:$D$177,0)),,E2,,F2))</f>
        <v>6.7003809999999997E-2</v>
      </c>
      <c r="G12" s="48">
        <f t="shared" ca="1" si="9"/>
        <v>0</v>
      </c>
      <c r="H12" s="87" cm="1">
        <f t="array" aca="1" ref="H12" ca="1">SUM(OFFSET(INDIRECT("E"&amp;ROW($E$29)+MATCH($B12&amp;$D12&amp;H$1,$B$30:$B$177&amp;$C$30:$C$177&amp;$D$30:$D$177,0)),,H2,,I2))</f>
        <v>0</v>
      </c>
      <c r="I12" s="88" cm="1">
        <f t="array" aca="1" ref="I12" ca="1">SUM(OFFSET(INDIRECT("E"&amp;ROW($E$29)+MATCH($B12&amp;$D12&amp;I$1,$B$30:$B$177&amp;$C$30:$C$177&amp;$D$30:$D$177,0)),,H2,,I2))</f>
        <v>0</v>
      </c>
      <c r="J12" s="48">
        <f t="shared" ca="1" si="1"/>
        <v>0</v>
      </c>
      <c r="K12" s="87" cm="1">
        <f t="array" aca="1" ref="K12" ca="1">SUM(OFFSET(INDIRECT("E"&amp;ROW($E$29)+MATCH($B12&amp;$D12&amp;K$1,$B$30:$B$177&amp;$C$30:$C$177&amp;$D$30:$D$177,0)),,K2,,L2))</f>
        <v>6.9499309999999995E-2</v>
      </c>
      <c r="L12" s="88" cm="1">
        <f t="array" aca="1" ref="L12" ca="1">SUM(OFFSET(INDIRECT("E"&amp;ROW($E$29)+MATCH($B12&amp;$D12&amp;L$1,$B$30:$B$177&amp;$C$30:$C$177&amp;$D$30:$D$177,0)),,K2,,L2))</f>
        <v>6.7003809999999997E-2</v>
      </c>
      <c r="M12" s="48">
        <f t="shared" ca="1" si="2"/>
        <v>0</v>
      </c>
      <c r="N12" s="87" cm="1">
        <f t="array" aca="1" ref="N12" ca="1">SUM(OFFSET(INDIRECT("E"&amp;ROW($E$29)+MATCH($B12&amp;$D12&amp;N$1,$B$30:$B$177&amp;$C$30:$C$177&amp;$D$30:$D$177,0)),,N2,,O2))</f>
        <v>0</v>
      </c>
      <c r="O12" s="88" cm="1">
        <f t="array" aca="1" ref="O12" ca="1">SUM(OFFSET(INDIRECT("E"&amp;ROW($E$29)+MATCH($B12&amp;$D12&amp;O$1,$B$30:$B$177&amp;$C$30:$C$177&amp;$D$30:$D$177,0)),,N2,,O2))</f>
        <v>0</v>
      </c>
      <c r="P12" s="48">
        <f t="shared" ca="1" si="3"/>
        <v>0</v>
      </c>
      <c r="Q12" s="87" cm="1">
        <f t="array" aca="1" ref="Q12" ca="1">SUM(OFFSET(INDIRECT("E"&amp;ROW($E$29)+MATCH($B12&amp;$D12&amp;Q$1,$B$30:$B$177&amp;$C$30:$C$177&amp;$D$30:$D$177,0)),,Q2,,R2))</f>
        <v>0</v>
      </c>
      <c r="R12" s="88" cm="1">
        <f t="array" aca="1" ref="R12" ca="1">SUM(OFFSET(INDIRECT("E"&amp;ROW($E$29)+MATCH($B12&amp;$D12&amp;R$1,$B$30:$B$177&amp;$C$30:$C$177&amp;$D$30:$D$177,0)),,Q2,,R2))</f>
        <v>0</v>
      </c>
      <c r="S12" s="48">
        <f t="shared" ca="1" si="4"/>
        <v>0</v>
      </c>
      <c r="T12" s="87" cm="1">
        <f t="array" aca="1" ref="T12" ca="1">SUM(OFFSET(INDIRECT("E"&amp;ROW($E$29)+MATCH($B12&amp;$D12&amp;T$1,$B$30:$B$177&amp;$C$30:$C$177&amp;$D$30:$D$177,0)),,T2,,U2))</f>
        <v>0</v>
      </c>
      <c r="U12" s="88" cm="1">
        <f t="array" aca="1" ref="U12" ca="1">SUM(OFFSET(INDIRECT("E"&amp;ROW($E$29)+MATCH($B12&amp;$D12&amp;U$1,$B$30:$B$177&amp;$C$30:$C$177&amp;$D$30:$D$177,0)),,T2,,U2))</f>
        <v>0</v>
      </c>
      <c r="V12" s="48">
        <f t="shared" ca="1" si="5"/>
        <v>0</v>
      </c>
      <c r="W12" s="87">
        <f ca="1">SUMIFS(OFFSET($E$30:$E$177,,'GWP Changes'!$AE$1-2),$B$30:$B$177,$B12,$C$30:$C$177,$D12,$D$30:$D$177,W$1)</f>
        <v>0</v>
      </c>
      <c r="X12" s="88">
        <f ca="1">SUMIFS(OFFSET($E$30:$E$177,,'GWP Changes'!$AE$1-2),$B$30:$B$177,$B12,$C$30:$C$177,$D12,$D$30:$D$177,X$1)</f>
        <v>0</v>
      </c>
      <c r="Y12" s="48">
        <f t="shared" ca="1" si="6"/>
        <v>0</v>
      </c>
      <c r="Z12" s="87">
        <f ca="1">SUMIFS(OFFSET($E$30:$E$177,,'GWP Changes'!$AE$1-1),$B$30:$B$177,$B12,$C$30:$C$177,$D12,$D$30:$D$177,Z$1)</f>
        <v>6.9499309999999995E-2</v>
      </c>
      <c r="AA12" s="88">
        <f ca="1">SUMIFS(OFFSET($E$30:$E$177,,'GWP Changes'!$AE$1-1),$B$30:$B$177,$B12,$C$30:$C$177,$D12,$D$30:$D$177,AA$1)</f>
        <v>6.7003809999999997E-2</v>
      </c>
      <c r="AB12" s="48">
        <f t="shared" ca="1" si="7"/>
        <v>0</v>
      </c>
      <c r="AC12" s="87" cm="1">
        <f t="array" aca="1" ref="AC12" ca="1">SUM(OFFSET(INDIRECT("E"&amp;ROW($E$29)+MATCH($B12&amp;$D12&amp;AC$1,$B$30:$B$177&amp;$C$30:$C$177&amp;$D$30:$D$177,0)),,AC2,,AD2))</f>
        <v>6.9499309999999995E-2</v>
      </c>
      <c r="AD12" s="88" cm="1">
        <f t="array" aca="1" ref="AD12" ca="1">SUM(OFFSET(INDIRECT("E"&amp;ROW($E$29)+MATCH($B12&amp;$D12&amp;AD$1,$B$30:$B$177&amp;$C$30:$C$177&amp;$D$30:$D$177,0)),,AC2,,AD2))</f>
        <v>6.7003809999999997E-2</v>
      </c>
      <c r="AE12" s="48">
        <f t="shared" ca="1" si="8"/>
        <v>0</v>
      </c>
    </row>
    <row r="13" spans="1:31" s="41" customFormat="1" ht="19.5" customHeight="1" x14ac:dyDescent="0.25">
      <c r="A13" s="41">
        <f ca="1">SMALL($A$30:$A$103,ROW(A9)/2)</f>
        <v>4</v>
      </c>
      <c r="B13" s="220" t="str">
        <f ca="1">VLOOKUP($A13,$A$30:$B$103,2,FALSE)</f>
        <v>FFF - Commercial Fire</v>
      </c>
      <c r="C13" s="285"/>
      <c r="D13" s="77" t="s">
        <v>70</v>
      </c>
      <c r="E13" s="295" cm="1">
        <f t="array" aca="1" ref="E13" ca="1">SUM(OFFSET(INDIRECT("E"&amp;ROW($E$29)+MATCH($B13&amp;$D13&amp;E$1,$B$30:$B$177&amp;$C$30:$C$177&amp;$D$30:$D$177,0)),,E2,,F2))</f>
        <v>0.57302812000000003</v>
      </c>
      <c r="F13" s="296" cm="1">
        <f t="array" aca="1" ref="F13" ca="1">SUM(OFFSET(INDIRECT("E"&amp;ROW($E$29)+MATCH($B13&amp;$D13&amp;F$1,$B$30:$B$177&amp;$C$30:$C$177&amp;$D$30:$D$177,0)),,E2,,F2))</f>
        <v>1.1790524499999999</v>
      </c>
      <c r="G13" s="297">
        <f t="shared" ca="1" si="9"/>
        <v>-0.51694915254237295</v>
      </c>
      <c r="H13" s="295" cm="1">
        <f t="array" aca="1" ref="H13" ca="1">SUM(OFFSET(INDIRECT("E"&amp;ROW($E$29)+MATCH($B13&amp;$D13&amp;H$1,$B$30:$B$177&amp;$C$30:$C$177&amp;$D$30:$D$177,0)),,H2,,I2))</f>
        <v>0</v>
      </c>
      <c r="I13" s="296" cm="1">
        <f t="array" aca="1" ref="I13" ca="1">SUM(OFFSET(INDIRECT("E"&amp;ROW($E$29)+MATCH($B13&amp;$D13&amp;I$1,$B$30:$B$177&amp;$C$30:$C$177&amp;$D$30:$D$177,0)),,H2,,I2))</f>
        <v>0</v>
      </c>
      <c r="J13" s="297">
        <f t="shared" ca="1" si="1"/>
        <v>0</v>
      </c>
      <c r="K13" s="298" cm="1">
        <f t="array" aca="1" ref="K13" ca="1">SUM(OFFSET(INDIRECT("E"&amp;ROW($E$29)+MATCH($B13&amp;$D13&amp;K$1,$B$30:$B$177&amp;$C$30:$C$177&amp;$D$30:$D$177,0)),,K2,,L2))</f>
        <v>0.57302812000000003</v>
      </c>
      <c r="L13" s="299" cm="1">
        <f t="array" aca="1" ref="L13" ca="1">SUM(OFFSET(INDIRECT("E"&amp;ROW($E$29)+MATCH($B13&amp;$D13&amp;L$1,$B$30:$B$177&amp;$C$30:$C$177&amp;$D$30:$D$177,0)),,K2,,L2))</f>
        <v>1.1790524499999999</v>
      </c>
      <c r="M13" s="297">
        <f t="shared" ca="1" si="2"/>
        <v>-0.51694915254237295</v>
      </c>
      <c r="N13" s="298" cm="1">
        <f t="array" aca="1" ref="N13" ca="1">SUM(OFFSET(INDIRECT("E"&amp;ROW($E$29)+MATCH($B13&amp;$D13&amp;N$1,$B$30:$B$177&amp;$C$30:$C$177&amp;$D$30:$D$177,0)),,N2,,O2))</f>
        <v>0</v>
      </c>
      <c r="O13" s="299" cm="1">
        <f t="array" aca="1" ref="O13" ca="1">SUM(OFFSET(INDIRECT("E"&amp;ROW($E$29)+MATCH($B13&amp;$D13&amp;O$1,$B$30:$B$177&amp;$C$30:$C$177&amp;$D$30:$D$177,0)),,N2,,O2))</f>
        <v>0</v>
      </c>
      <c r="P13" s="297">
        <f t="shared" ca="1" si="3"/>
        <v>0</v>
      </c>
      <c r="Q13" s="295" cm="1">
        <f t="array" aca="1" ref="Q13" ca="1">SUM(OFFSET(INDIRECT("E"&amp;ROW($E$29)+MATCH($B13&amp;$D13&amp;Q$1,$B$30:$B$177&amp;$C$30:$C$177&amp;$D$30:$D$177,0)),,Q2,,R2))</f>
        <v>0</v>
      </c>
      <c r="R13" s="296" cm="1">
        <f t="array" aca="1" ref="R13" ca="1">SUM(OFFSET(INDIRECT("E"&amp;ROW($E$29)+MATCH($B13&amp;$D13&amp;R$1,$B$30:$B$177&amp;$C$30:$C$177&amp;$D$30:$D$177,0)),,Q2,,R2))</f>
        <v>0</v>
      </c>
      <c r="S13" s="297">
        <f t="shared" ca="1" si="4"/>
        <v>0</v>
      </c>
      <c r="T13" s="295" cm="1">
        <f t="array" aca="1" ref="T13" ca="1">SUM(OFFSET(INDIRECT("E"&amp;ROW($E$29)+MATCH($B13&amp;$D13&amp;T$1,$B$30:$B$177&amp;$C$30:$C$177&amp;$D$30:$D$177,0)),,T2,,U2))</f>
        <v>0</v>
      </c>
      <c r="U13" s="296" cm="1">
        <f t="array" aca="1" ref="U13" ca="1">SUM(OFFSET(INDIRECT("E"&amp;ROW($E$29)+MATCH($B13&amp;$D13&amp;U$1,$B$30:$B$177&amp;$C$30:$C$177&amp;$D$30:$D$177,0)),,T2,,U2))</f>
        <v>0</v>
      </c>
      <c r="V13" s="297">
        <f t="shared" ca="1" si="5"/>
        <v>0</v>
      </c>
      <c r="W13" s="298">
        <f ca="1">SUMIFS(OFFSET($E$30:$E$177,,'GWP Changes'!$AE$1-2),$B$30:$B$177,$B13,$C$30:$C$177,$D13,$D$30:$D$177,W$1)</f>
        <v>0</v>
      </c>
      <c r="X13" s="299">
        <f ca="1">SUMIFS(OFFSET($E$30:$E$177,,'GWP Changes'!$AE$1-2),$B$30:$B$177,$B13,$C$30:$C$177,$D13,$D$30:$D$177,X$1)</f>
        <v>0</v>
      </c>
      <c r="Y13" s="297">
        <f t="shared" ca="1" si="6"/>
        <v>0</v>
      </c>
      <c r="Z13" s="298">
        <f ca="1">SUMIFS(OFFSET($E$30:$E$177,,'GWP Changes'!$AE$1-1),$B$30:$B$177,$B13,$C$30:$C$177,$D13,$D$30:$D$177,Z$1)</f>
        <v>0.57302812000000003</v>
      </c>
      <c r="AA13" s="299">
        <f ca="1">SUMIFS(OFFSET($E$30:$E$177,,'GWP Changes'!$AE$1-1),$B$30:$B$177,$B13,$C$30:$C$177,$D13,$D$30:$D$177,AA$1)</f>
        <v>1.1790524499999999</v>
      </c>
      <c r="AB13" s="297">
        <f t="shared" ca="1" si="7"/>
        <v>-0.51694915254237295</v>
      </c>
      <c r="AC13" s="298" cm="1">
        <f t="array" aca="1" ref="AC13" ca="1">SUM(OFFSET(INDIRECT("E"&amp;ROW($E$29)+MATCH($B13&amp;$D13&amp;AC$1,$B$30:$B$177&amp;$C$30:$C$177&amp;$D$30:$D$177,0)),,AC2,,AD2))</f>
        <v>0.57302812000000003</v>
      </c>
      <c r="AD13" s="299" cm="1">
        <f t="array" aca="1" ref="AD13" ca="1">SUM(OFFSET(INDIRECT("E"&amp;ROW($E$29)+MATCH($B13&amp;$D13&amp;AD$1,$B$30:$B$177&amp;$C$30:$C$177&amp;$D$30:$D$177,0)),,AC2,,AD2))</f>
        <v>1.1790524499999999</v>
      </c>
      <c r="AE13" s="297">
        <f t="shared" ca="1" si="8"/>
        <v>-0.51694915254237295</v>
      </c>
    </row>
    <row r="14" spans="1:31" s="41" customFormat="1" ht="19.5" customHeight="1" x14ac:dyDescent="0.25">
      <c r="A14" s="41">
        <f ca="1">SMALL($A$30:$A$103,ROW(A10)/2)</f>
        <v>5</v>
      </c>
      <c r="B14" s="221" t="str">
        <f ca="1">VLOOKUP($A14,$A$30:$B$103,2,FALSE)</f>
        <v>PIT - Travel Insurance</v>
      </c>
      <c r="C14" s="285" t="str">
        <f t="shared" ca="1" si="0"/>
        <v>Travel Insurance</v>
      </c>
      <c r="D14" s="76" t="s">
        <v>69</v>
      </c>
      <c r="E14" s="87" cm="1">
        <f t="array" aca="1" ref="E14" ca="1">SUM(OFFSET(INDIRECT("E"&amp;ROW($E$29)+MATCH($B14&amp;$D14&amp;E$1,$B$30:$B$177&amp;$C$30:$C$177&amp;$D$30:$D$177,0)),,E2,,F2))</f>
        <v>0.22686956</v>
      </c>
      <c r="F14" s="88" cm="1">
        <f t="array" aca="1" ref="F14" ca="1">SUM(OFFSET(INDIRECT("E"&amp;ROW($E$29)+MATCH($B14&amp;$D14&amp;F$1,$B$30:$B$177&amp;$C$30:$C$177&amp;$D$30:$D$177,0)),,E2,,F2))</f>
        <v>0.11806202</v>
      </c>
      <c r="G14" s="48">
        <f t="shared" ca="1" si="9"/>
        <v>0.91666666666666685</v>
      </c>
      <c r="H14" s="87" cm="1">
        <f t="array" aca="1" ref="H14" ca="1">SUM(OFFSET(INDIRECT("E"&amp;ROW($E$29)+MATCH($B14&amp;$D14&amp;H$1,$B$30:$B$177&amp;$C$30:$C$177&amp;$D$30:$D$177,0)),,H2,,I2))</f>
        <v>0</v>
      </c>
      <c r="I14" s="88" cm="1">
        <f t="array" aca="1" ref="I14" ca="1">SUM(OFFSET(INDIRECT("E"&amp;ROW($E$29)+MATCH($B14&amp;$D14&amp;I$1,$B$30:$B$177&amp;$C$30:$C$177&amp;$D$30:$D$177,0)),,H2,,I2))</f>
        <v>0</v>
      </c>
      <c r="J14" s="48">
        <f t="shared" ca="1" si="1"/>
        <v>0</v>
      </c>
      <c r="K14" s="87" cm="1">
        <f t="array" aca="1" ref="K14" ca="1">SUM(OFFSET(INDIRECT("E"&amp;ROW($E$29)+MATCH($B14&amp;$D14&amp;K$1,$B$30:$B$177&amp;$C$30:$C$177&amp;$D$30:$D$177,0)),,K2,,L2))</f>
        <v>0.22686956</v>
      </c>
      <c r="L14" s="88" cm="1">
        <f t="array" aca="1" ref="L14" ca="1">SUM(OFFSET(INDIRECT("E"&amp;ROW($E$29)+MATCH($B14&amp;$D14&amp;L$1,$B$30:$B$177&amp;$C$30:$C$177&amp;$D$30:$D$177,0)),,K2,,L2))</f>
        <v>0.11806202</v>
      </c>
      <c r="M14" s="48">
        <f t="shared" ca="1" si="2"/>
        <v>0.91666666666666685</v>
      </c>
      <c r="N14" s="87" cm="1">
        <f t="array" aca="1" ref="N14" ca="1">SUM(OFFSET(INDIRECT("E"&amp;ROW($E$29)+MATCH($B14&amp;$D14&amp;N$1,$B$30:$B$177&amp;$C$30:$C$177&amp;$D$30:$D$177,0)),,N2,,O2))</f>
        <v>0</v>
      </c>
      <c r="O14" s="88" cm="1">
        <f t="array" aca="1" ref="O14" ca="1">SUM(OFFSET(INDIRECT("E"&amp;ROW($E$29)+MATCH($B14&amp;$D14&amp;O$1,$B$30:$B$177&amp;$C$30:$C$177&amp;$D$30:$D$177,0)),,N2,,O2))</f>
        <v>0</v>
      </c>
      <c r="P14" s="48">
        <f t="shared" ca="1" si="3"/>
        <v>0</v>
      </c>
      <c r="Q14" s="87" cm="1">
        <f t="array" aca="1" ref="Q14" ca="1">SUM(OFFSET(INDIRECT("E"&amp;ROW($E$29)+MATCH($B14&amp;$D14&amp;Q$1,$B$30:$B$177&amp;$C$30:$C$177&amp;$D$30:$D$177,0)),,Q2,,R2))</f>
        <v>0</v>
      </c>
      <c r="R14" s="88" cm="1">
        <f t="array" aca="1" ref="R14" ca="1">SUM(OFFSET(INDIRECT("E"&amp;ROW($E$29)+MATCH($B14&amp;$D14&amp;R$1,$B$30:$B$177&amp;$C$30:$C$177&amp;$D$30:$D$177,0)),,Q2,,R2))</f>
        <v>0</v>
      </c>
      <c r="S14" s="48">
        <f t="shared" ca="1" si="4"/>
        <v>0</v>
      </c>
      <c r="T14" s="87" cm="1">
        <f t="array" aca="1" ref="T14" ca="1">SUM(OFFSET(INDIRECT("E"&amp;ROW($E$29)+MATCH($B14&amp;$D14&amp;T$1,$B$30:$B$177&amp;$C$30:$C$177&amp;$D$30:$D$177,0)),,T2,,U2))</f>
        <v>0</v>
      </c>
      <c r="U14" s="88" cm="1">
        <f t="array" aca="1" ref="U14" ca="1">SUM(OFFSET(INDIRECT("E"&amp;ROW($E$29)+MATCH($B14&amp;$D14&amp;U$1,$B$30:$B$177&amp;$C$30:$C$177&amp;$D$30:$D$177,0)),,T2,,U2))</f>
        <v>0</v>
      </c>
      <c r="V14" s="48">
        <f t="shared" ca="1" si="5"/>
        <v>0</v>
      </c>
      <c r="W14" s="87">
        <f ca="1">SUMIFS(OFFSET($E$30:$E$177,,'GWP Changes'!$AE$1-2),$B$30:$B$177,$B14,$C$30:$C$177,$D14,$D$30:$D$177,W$1)</f>
        <v>0</v>
      </c>
      <c r="X14" s="88">
        <f ca="1">SUMIFS(OFFSET($E$30:$E$177,,'GWP Changes'!$AE$1-2),$B$30:$B$177,$B14,$C$30:$C$177,$D14,$D$30:$D$177,X$1)</f>
        <v>0</v>
      </c>
      <c r="Y14" s="48">
        <f t="shared" ca="1" si="6"/>
        <v>0</v>
      </c>
      <c r="Z14" s="87">
        <f ca="1">SUMIFS(OFFSET($E$30:$E$177,,'GWP Changes'!$AE$1-1),$B$30:$B$177,$B14,$C$30:$C$177,$D14,$D$30:$D$177,Z$1)</f>
        <v>0.22686956</v>
      </c>
      <c r="AA14" s="88">
        <f ca="1">SUMIFS(OFFSET($E$30:$E$177,,'GWP Changes'!$AE$1-1),$B$30:$B$177,$B14,$C$30:$C$177,$D14,$D$30:$D$177,AA$1)</f>
        <v>0.11806202</v>
      </c>
      <c r="AB14" s="48">
        <f t="shared" ca="1" si="7"/>
        <v>0.91666666666666685</v>
      </c>
      <c r="AC14" s="87" cm="1">
        <f t="array" aca="1" ref="AC14" ca="1">SUM(OFFSET(INDIRECT("E"&amp;ROW($E$29)+MATCH($B14&amp;$D14&amp;AC$1,$B$30:$B$177&amp;$C$30:$C$177&amp;$D$30:$D$177,0)),,AC2,,AD2))</f>
        <v>0.22686956</v>
      </c>
      <c r="AD14" s="88" cm="1">
        <f t="array" aca="1" ref="AD14" ca="1">SUM(OFFSET(INDIRECT("E"&amp;ROW($E$29)+MATCH($B14&amp;$D14&amp;AD$1,$B$30:$B$177&amp;$C$30:$C$177&amp;$D$30:$D$177,0)),,AC2,,AD2))</f>
        <v>0.11806202</v>
      </c>
      <c r="AE14" s="48">
        <f t="shared" ca="1" si="8"/>
        <v>0.91666666666666685</v>
      </c>
    </row>
    <row r="15" spans="1:31" s="41" customFormat="1" ht="19.5" customHeight="1" x14ac:dyDescent="0.25">
      <c r="A15" s="41">
        <f ca="1">SMALL($A$30:$A$103,ROW(A11)/2)</f>
        <v>5</v>
      </c>
      <c r="B15" s="221" t="str">
        <f ca="1">VLOOKUP($A15,$A$30:$B$103,2,FALSE)</f>
        <v>PIT - Travel Insurance</v>
      </c>
      <c r="C15" s="285"/>
      <c r="D15" s="77" t="s">
        <v>70</v>
      </c>
      <c r="E15" s="295" cm="1">
        <f t="array" aca="1" ref="E15" ca="1">SUM(OFFSET(INDIRECT("E"&amp;ROW($E$29)+MATCH($B15&amp;$D15&amp;E$1,$B$30:$B$177&amp;$C$30:$C$177&amp;$D$30:$D$177,0)),,E2,,F2))</f>
        <v>0.36411008</v>
      </c>
      <c r="F15" s="296" cm="1">
        <f t="array" aca="1" ref="F15" ca="1">SUM(OFFSET(INDIRECT("E"&amp;ROW($E$29)+MATCH($B15&amp;$D15&amp;F$1,$B$30:$B$177&amp;$C$30:$C$177&amp;$D$30:$D$177,0)),,E2,,F2))</f>
        <v>0.51039315000000007</v>
      </c>
      <c r="G15" s="297">
        <f t="shared" ca="1" si="9"/>
        <v>-0.29411764705882359</v>
      </c>
      <c r="H15" s="295" cm="1">
        <f t="array" aca="1" ref="H15" ca="1">SUM(OFFSET(INDIRECT("E"&amp;ROW($E$29)+MATCH($B15&amp;$D15&amp;H$1,$B$30:$B$177&amp;$C$30:$C$177&amp;$D$30:$D$177,0)),,H2,,I2))</f>
        <v>0</v>
      </c>
      <c r="I15" s="296" cm="1">
        <f t="array" aca="1" ref="I15" ca="1">SUM(OFFSET(INDIRECT("E"&amp;ROW($E$29)+MATCH($B15&amp;$D15&amp;I$1,$B$30:$B$177&amp;$C$30:$C$177&amp;$D$30:$D$177,0)),,H2,,I2))</f>
        <v>0</v>
      </c>
      <c r="J15" s="297">
        <f t="shared" ca="1" si="1"/>
        <v>0</v>
      </c>
      <c r="K15" s="298" cm="1">
        <f t="array" aca="1" ref="K15" ca="1">SUM(OFFSET(INDIRECT("E"&amp;ROW($E$29)+MATCH($B15&amp;$D15&amp;K$1,$B$30:$B$177&amp;$C$30:$C$177&amp;$D$30:$D$177,0)),,K2,,L2))</f>
        <v>0.36411008</v>
      </c>
      <c r="L15" s="299" cm="1">
        <f t="array" aca="1" ref="L15" ca="1">SUM(OFFSET(INDIRECT("E"&amp;ROW($E$29)+MATCH($B15&amp;$D15&amp;L$1,$B$30:$B$177&amp;$C$30:$C$177&amp;$D$30:$D$177,0)),,K2,,L2))</f>
        <v>0.51039315000000007</v>
      </c>
      <c r="M15" s="297">
        <f t="shared" ca="1" si="2"/>
        <v>-0.29411764705882359</v>
      </c>
      <c r="N15" s="298" cm="1">
        <f t="array" aca="1" ref="N15" ca="1">SUM(OFFSET(INDIRECT("E"&amp;ROW($E$29)+MATCH($B15&amp;$D15&amp;N$1,$B$30:$B$177&amp;$C$30:$C$177&amp;$D$30:$D$177,0)),,N2,,O2))</f>
        <v>0</v>
      </c>
      <c r="O15" s="299" cm="1">
        <f t="array" aca="1" ref="O15" ca="1">SUM(OFFSET(INDIRECT("E"&amp;ROW($E$29)+MATCH($B15&amp;$D15&amp;O$1,$B$30:$B$177&amp;$C$30:$C$177&amp;$D$30:$D$177,0)),,N2,,O2))</f>
        <v>0</v>
      </c>
      <c r="P15" s="297">
        <f t="shared" ca="1" si="3"/>
        <v>0</v>
      </c>
      <c r="Q15" s="295" cm="1">
        <f t="array" aca="1" ref="Q15" ca="1">SUM(OFFSET(INDIRECT("E"&amp;ROW($E$29)+MATCH($B15&amp;$D15&amp;Q$1,$B$30:$B$177&amp;$C$30:$C$177&amp;$D$30:$D$177,0)),,Q2,,R2))</f>
        <v>0</v>
      </c>
      <c r="R15" s="296" cm="1">
        <f t="array" aca="1" ref="R15" ca="1">SUM(OFFSET(INDIRECT("E"&amp;ROW($E$29)+MATCH($B15&amp;$D15&amp;R$1,$B$30:$B$177&amp;$C$30:$C$177&amp;$D$30:$D$177,0)),,Q2,,R2))</f>
        <v>0</v>
      </c>
      <c r="S15" s="297">
        <f t="shared" ca="1" si="4"/>
        <v>0</v>
      </c>
      <c r="T15" s="295" cm="1">
        <f t="array" aca="1" ref="T15" ca="1">SUM(OFFSET(INDIRECT("E"&amp;ROW($E$29)+MATCH($B15&amp;$D15&amp;T$1,$B$30:$B$177&amp;$C$30:$C$177&amp;$D$30:$D$177,0)),,T2,,U2))</f>
        <v>0</v>
      </c>
      <c r="U15" s="296" cm="1">
        <f t="array" aca="1" ref="U15" ca="1">SUM(OFFSET(INDIRECT("E"&amp;ROW($E$29)+MATCH($B15&amp;$D15&amp;U$1,$B$30:$B$177&amp;$C$30:$C$177&amp;$D$30:$D$177,0)),,T2,,U2))</f>
        <v>0</v>
      </c>
      <c r="V15" s="297">
        <f t="shared" ca="1" si="5"/>
        <v>0</v>
      </c>
      <c r="W15" s="298">
        <f ca="1">SUMIFS(OFFSET($E$30:$E$177,,'GWP Changes'!$AE$1-2),$B$30:$B$177,$B15,$C$30:$C$177,$D15,$D$30:$D$177,W$1)</f>
        <v>0</v>
      </c>
      <c r="X15" s="299">
        <f ca="1">SUMIFS(OFFSET($E$30:$E$177,,'GWP Changes'!$AE$1-2),$B$30:$B$177,$B15,$C$30:$C$177,$D15,$D$30:$D$177,X$1)</f>
        <v>0</v>
      </c>
      <c r="Y15" s="297">
        <f t="shared" ca="1" si="6"/>
        <v>0</v>
      </c>
      <c r="Z15" s="298">
        <f ca="1">SUMIFS(OFFSET($E$30:$E$177,,'GWP Changes'!$AE$1-1),$B$30:$B$177,$B15,$C$30:$C$177,$D15,$D$30:$D$177,Z$1)</f>
        <v>0.36411008</v>
      </c>
      <c r="AA15" s="299">
        <f ca="1">SUMIFS(OFFSET($E$30:$E$177,,'GWP Changes'!$AE$1-1),$B$30:$B$177,$B15,$C$30:$C$177,$D15,$D$30:$D$177,AA$1)</f>
        <v>0.51039315000000007</v>
      </c>
      <c r="AB15" s="297">
        <f t="shared" ca="1" si="7"/>
        <v>-0.29411764705882359</v>
      </c>
      <c r="AC15" s="298" cm="1">
        <f t="array" aca="1" ref="AC15" ca="1">SUM(OFFSET(INDIRECT("E"&amp;ROW($E$29)+MATCH($B15&amp;$D15&amp;AC$1,$B$30:$B$177&amp;$C$30:$C$177&amp;$D$30:$D$177,0)),,AC2,,AD2))</f>
        <v>0.36411008</v>
      </c>
      <c r="AD15" s="299" cm="1">
        <f t="array" aca="1" ref="AD15" ca="1">SUM(OFFSET(INDIRECT("E"&amp;ROW($E$29)+MATCH($B15&amp;$D15&amp;AD$1,$B$30:$B$177&amp;$C$30:$C$177&amp;$D$30:$D$177,0)),,AC2,,AD2))</f>
        <v>0.51039315000000007</v>
      </c>
      <c r="AE15" s="297">
        <f t="shared" ca="1" si="8"/>
        <v>-0.29411764705882359</v>
      </c>
    </row>
    <row r="16" spans="1:31" s="41" customFormat="1" ht="19.5" customHeight="1" x14ac:dyDescent="0.25">
      <c r="A16" s="41">
        <f ca="1">SMALL($A$30:$A$103,ROW(A12)/2)</f>
        <v>7</v>
      </c>
      <c r="B16" s="220" t="str">
        <f ca="1">VLOOKUP($A16,$A$30:$B$103,2,FALSE)</f>
        <v>WCA - Employee Compensation General</v>
      </c>
      <c r="C16" s="285" t="str">
        <f t="shared" ca="1" si="0"/>
        <v>Employee Compensation General</v>
      </c>
      <c r="D16" s="76" t="s">
        <v>69</v>
      </c>
      <c r="E16" s="87" cm="1">
        <f t="array" aca="1" ref="E16" ca="1">SUM(OFFSET(INDIRECT("E"&amp;ROW($E$29)+MATCH($B16&amp;$D16&amp;E$1,$B$30:$B$177&amp;$C$30:$C$177&amp;$D$30:$D$177,0)),,E2,,F2))</f>
        <v>1.0490340000000001E-2</v>
      </c>
      <c r="F16" s="88" cm="1">
        <f t="array" aca="1" ref="F16" ca="1">SUM(OFFSET(INDIRECT("E"&amp;ROW($E$29)+MATCH($B16&amp;$D16&amp;F$1,$B$30:$B$177&amp;$C$30:$C$177&amp;$D$30:$D$177,0)),,E2,,F2))</f>
        <v>9.0588999999999999E-3</v>
      </c>
      <c r="G16" s="48">
        <f t="shared" ca="1" si="9"/>
        <v>0</v>
      </c>
      <c r="H16" s="87" cm="1">
        <f t="array" aca="1" ref="H16" ca="1">SUM(OFFSET(INDIRECT("E"&amp;ROW($E$29)+MATCH($B16&amp;$D16&amp;H$1,$B$30:$B$177&amp;$C$30:$C$177&amp;$D$30:$D$177,0)),,H2,,I2))</f>
        <v>0</v>
      </c>
      <c r="I16" s="88" cm="1">
        <f t="array" aca="1" ref="I16" ca="1">SUM(OFFSET(INDIRECT("E"&amp;ROW($E$29)+MATCH($B16&amp;$D16&amp;I$1,$B$30:$B$177&amp;$C$30:$C$177&amp;$D$30:$D$177,0)),,H2,,I2))</f>
        <v>0</v>
      </c>
      <c r="J16" s="48">
        <f t="shared" ca="1" si="1"/>
        <v>0</v>
      </c>
      <c r="K16" s="87" cm="1">
        <f t="array" aca="1" ref="K16" ca="1">SUM(OFFSET(INDIRECT("E"&amp;ROW($E$29)+MATCH($B16&amp;$D16&amp;K$1,$B$30:$B$177&amp;$C$30:$C$177&amp;$D$30:$D$177,0)),,K2,,L2))</f>
        <v>1.0490340000000001E-2</v>
      </c>
      <c r="L16" s="88" cm="1">
        <f t="array" aca="1" ref="L16" ca="1">SUM(OFFSET(INDIRECT("E"&amp;ROW($E$29)+MATCH($B16&amp;$D16&amp;L$1,$B$30:$B$177&amp;$C$30:$C$177&amp;$D$30:$D$177,0)),,K2,,L2))</f>
        <v>9.0588999999999999E-3</v>
      </c>
      <c r="M16" s="48">
        <f t="shared" ca="1" si="2"/>
        <v>0</v>
      </c>
      <c r="N16" s="87" cm="1">
        <f t="array" aca="1" ref="N16" ca="1">SUM(OFFSET(INDIRECT("E"&amp;ROW($E$29)+MATCH($B16&amp;$D16&amp;N$1,$B$30:$B$177&amp;$C$30:$C$177&amp;$D$30:$D$177,0)),,N2,,O2))</f>
        <v>0</v>
      </c>
      <c r="O16" s="88" cm="1">
        <f t="array" aca="1" ref="O16" ca="1">SUM(OFFSET(INDIRECT("E"&amp;ROW($E$29)+MATCH($B16&amp;$D16&amp;O$1,$B$30:$B$177&amp;$C$30:$C$177&amp;$D$30:$D$177,0)),,N2,,O2))</f>
        <v>0</v>
      </c>
      <c r="P16" s="48">
        <f t="shared" ca="1" si="3"/>
        <v>0</v>
      </c>
      <c r="Q16" s="87" cm="1">
        <f t="array" aca="1" ref="Q16" ca="1">SUM(OFFSET(INDIRECT("E"&amp;ROW($E$29)+MATCH($B16&amp;$D16&amp;Q$1,$B$30:$B$177&amp;$C$30:$C$177&amp;$D$30:$D$177,0)),,Q2,,R2))</f>
        <v>0</v>
      </c>
      <c r="R16" s="88" cm="1">
        <f t="array" aca="1" ref="R16" ca="1">SUM(OFFSET(INDIRECT("E"&amp;ROW($E$29)+MATCH($B16&amp;$D16&amp;R$1,$B$30:$B$177&amp;$C$30:$C$177&amp;$D$30:$D$177,0)),,Q2,,R2))</f>
        <v>0</v>
      </c>
      <c r="S16" s="48">
        <f t="shared" ca="1" si="4"/>
        <v>0</v>
      </c>
      <c r="T16" s="87" cm="1">
        <f t="array" aca="1" ref="T16" ca="1">SUM(OFFSET(INDIRECT("E"&amp;ROW($E$29)+MATCH($B16&amp;$D16&amp;T$1,$B$30:$B$177&amp;$C$30:$C$177&amp;$D$30:$D$177,0)),,T2,,U2))</f>
        <v>0</v>
      </c>
      <c r="U16" s="88" cm="1">
        <f t="array" aca="1" ref="U16" ca="1">SUM(OFFSET(INDIRECT("E"&amp;ROW($E$29)+MATCH($B16&amp;$D16&amp;U$1,$B$30:$B$177&amp;$C$30:$C$177&amp;$D$30:$D$177,0)),,T2,,U2))</f>
        <v>0</v>
      </c>
      <c r="V16" s="48">
        <f t="shared" ca="1" si="5"/>
        <v>0</v>
      </c>
      <c r="W16" s="87">
        <f ca="1">SUMIFS(OFFSET($E$30:$E$177,,'GWP Changes'!$AE$1-2),$B$30:$B$177,$B16,$C$30:$C$177,$D16,$D$30:$D$177,W$1)</f>
        <v>0</v>
      </c>
      <c r="X16" s="88">
        <f ca="1">SUMIFS(OFFSET($E$30:$E$177,,'GWP Changes'!$AE$1-2),$B$30:$B$177,$B16,$C$30:$C$177,$D16,$D$30:$D$177,X$1)</f>
        <v>0</v>
      </c>
      <c r="Y16" s="48">
        <f t="shared" ca="1" si="6"/>
        <v>0</v>
      </c>
      <c r="Z16" s="87">
        <f ca="1">SUMIFS(OFFSET($E$30:$E$177,,'GWP Changes'!$AE$1-1),$B$30:$B$177,$B16,$C$30:$C$177,$D16,$D$30:$D$177,Z$1)</f>
        <v>1.0490340000000001E-2</v>
      </c>
      <c r="AA16" s="88">
        <f ca="1">SUMIFS(OFFSET($E$30:$E$177,,'GWP Changes'!$AE$1-1),$B$30:$B$177,$B16,$C$30:$C$177,$D16,$D$30:$D$177,AA$1)</f>
        <v>9.0588999999999999E-3</v>
      </c>
      <c r="AB16" s="48">
        <f t="shared" ca="1" si="7"/>
        <v>0</v>
      </c>
      <c r="AC16" s="87" cm="1">
        <f t="array" aca="1" ref="AC16" ca="1">SUM(OFFSET(INDIRECT("E"&amp;ROW($E$29)+MATCH($B16&amp;$D16&amp;AC$1,$B$30:$B$177&amp;$C$30:$C$177&amp;$D$30:$D$177,0)),,AC2,,AD2))</f>
        <v>1.0490340000000001E-2</v>
      </c>
      <c r="AD16" s="88" cm="1">
        <f t="array" aca="1" ref="AD16" ca="1">SUM(OFFSET(INDIRECT("E"&amp;ROW($E$29)+MATCH($B16&amp;$D16&amp;AD$1,$B$30:$B$177&amp;$C$30:$C$177&amp;$D$30:$D$177,0)),,AC2,,AD2))</f>
        <v>9.0588999999999999E-3</v>
      </c>
      <c r="AE16" s="48">
        <f t="shared" ca="1" si="8"/>
        <v>0</v>
      </c>
    </row>
    <row r="17" spans="1:66" s="41" customFormat="1" ht="19.5" customHeight="1" x14ac:dyDescent="0.25">
      <c r="A17" s="41">
        <f ca="1">SMALL($A$30:$A$103,ROW(A13)/2)</f>
        <v>7</v>
      </c>
      <c r="B17" s="220" t="str">
        <f ca="1">VLOOKUP($A17,$A$30:$B$103,2,FALSE)</f>
        <v>WCA - Employee Compensation General</v>
      </c>
      <c r="C17" s="285"/>
      <c r="D17" s="77" t="s">
        <v>70</v>
      </c>
      <c r="E17" s="87" cm="1">
        <f t="array" aca="1" ref="E17" ca="1">SUM(OFFSET(INDIRECT("E"&amp;ROW($E$29)+MATCH($B17&amp;$D17&amp;E$1,$B$30:$B$177&amp;$C$30:$C$177&amp;$D$30:$D$177,0)),,E2,,F2))</f>
        <v>0.16942727999999999</v>
      </c>
      <c r="F17" s="88" cm="1">
        <f t="array" aca="1" ref="F17" ca="1">SUM(OFFSET(INDIRECT("E"&amp;ROW($E$29)+MATCH($B17&amp;$D17&amp;F$1,$B$30:$B$177&amp;$C$30:$C$177&amp;$D$30:$D$177,0)),,E2,,F2))</f>
        <v>0.14538673999999999</v>
      </c>
      <c r="G17" s="48">
        <f t="shared" ca="1" si="9"/>
        <v>0.13333333333333347</v>
      </c>
      <c r="H17" s="87" cm="1">
        <f t="array" aca="1" ref="H17" ca="1">SUM(OFFSET(INDIRECT("E"&amp;ROW($E$29)+MATCH($B17&amp;$D17&amp;H$1,$B$30:$B$177&amp;$C$30:$C$177&amp;$D$30:$D$177,0)),,H2,,I2))</f>
        <v>0</v>
      </c>
      <c r="I17" s="88" cm="1">
        <f t="array" aca="1" ref="I17" ca="1">SUM(OFFSET(INDIRECT("E"&amp;ROW($E$29)+MATCH($B17&amp;$D17&amp;I$1,$B$30:$B$177&amp;$C$30:$C$177&amp;$D$30:$D$177,0)),,H2,,I2))</f>
        <v>0</v>
      </c>
      <c r="J17" s="48">
        <f t="shared" ca="1" si="1"/>
        <v>0</v>
      </c>
      <c r="K17" s="87" cm="1">
        <f t="array" aca="1" ref="K17" ca="1">SUM(OFFSET(INDIRECT("E"&amp;ROW($E$29)+MATCH($B17&amp;$D17&amp;K$1,$B$30:$B$177&amp;$C$30:$C$177&amp;$D$30:$D$177,0)),,K2,,L2))</f>
        <v>0.16942727999999999</v>
      </c>
      <c r="L17" s="88" cm="1">
        <f t="array" aca="1" ref="L17" ca="1">SUM(OFFSET(INDIRECT("E"&amp;ROW($E$29)+MATCH($B17&amp;$D17&amp;L$1,$B$30:$B$177&amp;$C$30:$C$177&amp;$D$30:$D$177,0)),,K2,,L2))</f>
        <v>0.14538673999999999</v>
      </c>
      <c r="M17" s="48">
        <f t="shared" ca="1" si="2"/>
        <v>0.13333333333333347</v>
      </c>
      <c r="N17" s="87" cm="1">
        <f t="array" aca="1" ref="N17" ca="1">SUM(OFFSET(INDIRECT("E"&amp;ROW($E$29)+MATCH($B17&amp;$D17&amp;N$1,$B$30:$B$177&amp;$C$30:$C$177&amp;$D$30:$D$177,0)),,N2,,O2))</f>
        <v>0</v>
      </c>
      <c r="O17" s="88" cm="1">
        <f t="array" aca="1" ref="O17" ca="1">SUM(OFFSET(INDIRECT("E"&amp;ROW($E$29)+MATCH($B17&amp;$D17&amp;O$1,$B$30:$B$177&amp;$C$30:$C$177&amp;$D$30:$D$177,0)),,N2,,O2))</f>
        <v>0</v>
      </c>
      <c r="P17" s="48">
        <f t="shared" ca="1" si="3"/>
        <v>0</v>
      </c>
      <c r="Q17" s="87" cm="1">
        <f t="array" aca="1" ref="Q17" ca="1">SUM(OFFSET(INDIRECT("E"&amp;ROW($E$29)+MATCH($B17&amp;$D17&amp;Q$1,$B$30:$B$177&amp;$C$30:$C$177&amp;$D$30:$D$177,0)),,Q2,,R2))</f>
        <v>0</v>
      </c>
      <c r="R17" s="88" cm="1">
        <f t="array" aca="1" ref="R17" ca="1">SUM(OFFSET(INDIRECT("E"&amp;ROW($E$29)+MATCH($B17&amp;$D17&amp;R$1,$B$30:$B$177&amp;$C$30:$C$177&amp;$D$30:$D$177,0)),,Q2,,R2))</f>
        <v>0</v>
      </c>
      <c r="S17" s="48">
        <f t="shared" ca="1" si="4"/>
        <v>0</v>
      </c>
      <c r="T17" s="87" cm="1">
        <f t="array" aca="1" ref="T17" ca="1">SUM(OFFSET(INDIRECT("E"&amp;ROW($E$29)+MATCH($B17&amp;$D17&amp;T$1,$B$30:$B$177&amp;$C$30:$C$177&amp;$D$30:$D$177,0)),,T2,,U2))</f>
        <v>0</v>
      </c>
      <c r="U17" s="88" cm="1">
        <f t="array" aca="1" ref="U17" ca="1">SUM(OFFSET(INDIRECT("E"&amp;ROW($E$29)+MATCH($B17&amp;$D17&amp;U$1,$B$30:$B$177&amp;$C$30:$C$177&amp;$D$30:$D$177,0)),,T2,,U2))</f>
        <v>0</v>
      </c>
      <c r="V17" s="48">
        <f t="shared" ca="1" si="5"/>
        <v>0</v>
      </c>
      <c r="W17" s="87">
        <f ca="1">SUMIFS(OFFSET($E$30:$E$177,,'GWP Changes'!$AE$1-2),$B$30:$B$177,$B17,$C$30:$C$177,$D17,$D$30:$D$177,W$1)</f>
        <v>0</v>
      </c>
      <c r="X17" s="88">
        <f ca="1">SUMIFS(OFFSET($E$30:$E$177,,'GWP Changes'!$AE$1-2),$B$30:$B$177,$B17,$C$30:$C$177,$D17,$D$30:$D$177,X$1)</f>
        <v>0</v>
      </c>
      <c r="Y17" s="48">
        <f t="shared" ca="1" si="6"/>
        <v>0</v>
      </c>
      <c r="Z17" s="87">
        <f ca="1">SUMIFS(OFFSET($E$30:$E$177,,'GWP Changes'!$AE$1-1),$B$30:$B$177,$B17,$C$30:$C$177,$D17,$D$30:$D$177,Z$1)</f>
        <v>0.16942727999999999</v>
      </c>
      <c r="AA17" s="88">
        <f ca="1">SUMIFS(OFFSET($E$30:$E$177,,'GWP Changes'!$AE$1-1),$B$30:$B$177,$B17,$C$30:$C$177,$D17,$D$30:$D$177,AA$1)</f>
        <v>0.14538673999999999</v>
      </c>
      <c r="AB17" s="48">
        <f t="shared" ca="1" si="7"/>
        <v>0.13333333333333347</v>
      </c>
      <c r="AC17" s="87" cm="1">
        <f t="array" aca="1" ref="AC17" ca="1">SUM(OFFSET(INDIRECT("E"&amp;ROW($E$29)+MATCH($B17&amp;$D17&amp;AC$1,$B$30:$B$177&amp;$C$30:$C$177&amp;$D$30:$D$177,0)),,AC2,,AD2))</f>
        <v>0.16942727999999999</v>
      </c>
      <c r="AD17" s="88" cm="1">
        <f t="array" aca="1" ref="AD17" ca="1">SUM(OFFSET(INDIRECT("E"&amp;ROW($E$29)+MATCH($B17&amp;$D17&amp;AD$1,$B$30:$B$177&amp;$C$30:$C$177&amp;$D$30:$D$177,0)),,AC2,,AD2))</f>
        <v>0.14538673999999999</v>
      </c>
      <c r="AE17" s="48">
        <f t="shared" ca="1" si="8"/>
        <v>0.13333333333333347</v>
      </c>
      <c r="AF17"/>
      <c r="AH17"/>
    </row>
    <row r="18" spans="1:66" s="41" customFormat="1" ht="19.5" customHeight="1" x14ac:dyDescent="0.25">
      <c r="A18" s="41">
        <f ca="1">SMALL($A$30:$A$103,ROW(A14)/2)</f>
        <v>8</v>
      </c>
      <c r="B18" s="220" t="str">
        <f ca="1">VLOOKUP($A18,$A$30:$B$103,2,FALSE)</f>
        <v>DMH - Domestic Helpers</v>
      </c>
      <c r="C18" s="285" t="str">
        <f t="shared" ca="1" si="0"/>
        <v>Domestic Helpers</v>
      </c>
      <c r="D18" s="76" t="s">
        <v>69</v>
      </c>
      <c r="E18" s="87" cm="1">
        <f t="array" aca="1" ref="E18" ca="1">SUM(OFFSET(INDIRECT("E"&amp;ROW($E$29)+MATCH($B18&amp;$D18&amp;E$1,$B$30:$B$177&amp;$C$30:$C$177&amp;$D$30:$D$177,0)),,E2,,F2))</f>
        <v>1.349998E-2</v>
      </c>
      <c r="F18" s="88" cm="1">
        <f t="array" aca="1" ref="F18" ca="1">SUM(OFFSET(INDIRECT("E"&amp;ROW($E$29)+MATCH($B18&amp;$D18&amp;F$1,$B$30:$B$177&amp;$C$30:$C$177&amp;$D$30:$D$177,0)),,E2,,F2))</f>
        <v>1.399977E-2</v>
      </c>
      <c r="G18" s="48">
        <f t="shared" ca="1" si="9"/>
        <v>0</v>
      </c>
      <c r="H18" s="87" cm="1">
        <f t="array" aca="1" ref="H18" ca="1">SUM(OFFSET(INDIRECT("E"&amp;ROW($E$29)+MATCH($B18&amp;$D18&amp;H$1,$B$30:$B$177&amp;$C$30:$C$177&amp;$D$30:$D$177,0)),,H2,,I2))</f>
        <v>0</v>
      </c>
      <c r="I18" s="88" cm="1">
        <f t="array" aca="1" ref="I18" ca="1">SUM(OFFSET(INDIRECT("E"&amp;ROW($E$29)+MATCH($B18&amp;$D18&amp;I$1,$B$30:$B$177&amp;$C$30:$C$177&amp;$D$30:$D$177,0)),,H2,,I2))</f>
        <v>0</v>
      </c>
      <c r="J18" s="48">
        <f t="shared" ca="1" si="1"/>
        <v>0</v>
      </c>
      <c r="K18" s="87" cm="1">
        <f t="array" aca="1" ref="K18" ca="1">SUM(OFFSET(INDIRECT("E"&amp;ROW($E$29)+MATCH($B18&amp;$D18&amp;K$1,$B$30:$B$177&amp;$C$30:$C$177&amp;$D$30:$D$177,0)),,K2,,L2))</f>
        <v>1.349998E-2</v>
      </c>
      <c r="L18" s="88" cm="1">
        <f t="array" aca="1" ref="L18" ca="1">SUM(OFFSET(INDIRECT("E"&amp;ROW($E$29)+MATCH($B18&amp;$D18&amp;L$1,$B$30:$B$177&amp;$C$30:$C$177&amp;$D$30:$D$177,0)),,K2,,L2))</f>
        <v>1.399977E-2</v>
      </c>
      <c r="M18" s="48">
        <f t="shared" ca="1" si="2"/>
        <v>0</v>
      </c>
      <c r="N18" s="87" cm="1">
        <f t="array" aca="1" ref="N18" ca="1">SUM(OFFSET(INDIRECT("E"&amp;ROW($E$29)+MATCH($B18&amp;$D18&amp;N$1,$B$30:$B$177&amp;$C$30:$C$177&amp;$D$30:$D$177,0)),,N2,,O2))</f>
        <v>0</v>
      </c>
      <c r="O18" s="88" cm="1">
        <f t="array" aca="1" ref="O18" ca="1">SUM(OFFSET(INDIRECT("E"&amp;ROW($E$29)+MATCH($B18&amp;$D18&amp;O$1,$B$30:$B$177&amp;$C$30:$C$177&amp;$D$30:$D$177,0)),,N2,,O2))</f>
        <v>0</v>
      </c>
      <c r="P18" s="48">
        <f t="shared" ca="1" si="3"/>
        <v>0</v>
      </c>
      <c r="Q18" s="87" cm="1">
        <f t="array" aca="1" ref="Q18" ca="1">SUM(OFFSET(INDIRECT("E"&amp;ROW($E$29)+MATCH($B18&amp;$D18&amp;Q$1,$B$30:$B$177&amp;$C$30:$C$177&amp;$D$30:$D$177,0)),,Q2,,R2))</f>
        <v>0</v>
      </c>
      <c r="R18" s="88" cm="1">
        <f t="array" aca="1" ref="R18" ca="1">SUM(OFFSET(INDIRECT("E"&amp;ROW($E$29)+MATCH($B18&amp;$D18&amp;R$1,$B$30:$B$177&amp;$C$30:$C$177&amp;$D$30:$D$177,0)),,Q2,,R2))</f>
        <v>0</v>
      </c>
      <c r="S18" s="48">
        <f t="shared" ca="1" si="4"/>
        <v>0</v>
      </c>
      <c r="T18" s="87" cm="1">
        <f t="array" aca="1" ref="T18" ca="1">SUM(OFFSET(INDIRECT("E"&amp;ROW($E$29)+MATCH($B18&amp;$D18&amp;T$1,$B$30:$B$177&amp;$C$30:$C$177&amp;$D$30:$D$177,0)),,T2,,U2))</f>
        <v>0</v>
      </c>
      <c r="U18" s="88" cm="1">
        <f t="array" aca="1" ref="U18" ca="1">SUM(OFFSET(INDIRECT("E"&amp;ROW($E$29)+MATCH($B18&amp;$D18&amp;U$1,$B$30:$B$177&amp;$C$30:$C$177&amp;$D$30:$D$177,0)),,T2,,U2))</f>
        <v>0</v>
      </c>
      <c r="V18" s="48">
        <f t="shared" ca="1" si="5"/>
        <v>0</v>
      </c>
      <c r="W18" s="87">
        <f ca="1">SUMIFS(OFFSET($E$30:$E$177,,'GWP Changes'!$AE$1-2),$B$30:$B$177,$B18,$C$30:$C$177,$D18,$D$30:$D$177,W$1)</f>
        <v>0</v>
      </c>
      <c r="X18" s="88">
        <f ca="1">SUMIFS(OFFSET($E$30:$E$177,,'GWP Changes'!$AE$1-2),$B$30:$B$177,$B18,$C$30:$C$177,$D18,$D$30:$D$177,X$1)</f>
        <v>0</v>
      </c>
      <c r="Y18" s="48">
        <f t="shared" ca="1" si="6"/>
        <v>0</v>
      </c>
      <c r="Z18" s="87">
        <f ca="1">SUMIFS(OFFSET($E$30:$E$177,,'GWP Changes'!$AE$1-1),$B$30:$B$177,$B18,$C$30:$C$177,$D18,$D$30:$D$177,Z$1)</f>
        <v>1.349998E-2</v>
      </c>
      <c r="AA18" s="88">
        <f ca="1">SUMIFS(OFFSET($E$30:$E$177,,'GWP Changes'!$AE$1-1),$B$30:$B$177,$B18,$C$30:$C$177,$D18,$D$30:$D$177,AA$1)</f>
        <v>1.399977E-2</v>
      </c>
      <c r="AB18" s="48">
        <f t="shared" ca="1" si="7"/>
        <v>0</v>
      </c>
      <c r="AC18" s="87" cm="1">
        <f t="array" aca="1" ref="AC18" ca="1">SUM(OFFSET(INDIRECT("E"&amp;ROW($E$29)+MATCH($B18&amp;$D18&amp;AC$1,$B$30:$B$177&amp;$C$30:$C$177&amp;$D$30:$D$177,0)),,AC2,,AD2))</f>
        <v>1.349998E-2</v>
      </c>
      <c r="AD18" s="88" cm="1">
        <f t="array" aca="1" ref="AD18" ca="1">SUM(OFFSET(INDIRECT("E"&amp;ROW($E$29)+MATCH($B18&amp;$D18&amp;AD$1,$B$30:$B$177&amp;$C$30:$C$177&amp;$D$30:$D$177,0)),,AC2,,AD2))</f>
        <v>1.399977E-2</v>
      </c>
      <c r="AE18" s="48">
        <f t="shared" ca="1" si="8"/>
        <v>0</v>
      </c>
      <c r="AF18"/>
      <c r="AH18"/>
    </row>
    <row r="19" spans="1:66" s="41" customFormat="1" ht="19.5" customHeight="1" x14ac:dyDescent="0.25">
      <c r="A19" s="41">
        <f ca="1">SMALL($A$30:$A$103,ROW(A15)/2)</f>
        <v>8</v>
      </c>
      <c r="B19" s="220" t="str">
        <f ca="1">VLOOKUP($A19,$A$30:$B$103,2,FALSE)</f>
        <v>DMH - Domestic Helpers</v>
      </c>
      <c r="C19" s="285"/>
      <c r="D19" s="77" t="s">
        <v>70</v>
      </c>
      <c r="E19" s="87" cm="1">
        <f t="array" aca="1" ref="E19" ca="1">SUM(OFFSET(INDIRECT("E"&amp;ROW($E$29)+MATCH($B19&amp;$D19&amp;E$1,$B$30:$B$177&amp;$C$30:$C$177&amp;$D$30:$D$177,0)),,E2,,F2))</f>
        <v>0.13469895999999998</v>
      </c>
      <c r="F19" s="88" cm="1">
        <f t="array" aca="1" ref="F19" ca="1">SUM(OFFSET(INDIRECT("E"&amp;ROW($E$29)+MATCH($B19&amp;$D19&amp;F$1,$B$30:$B$177&amp;$C$30:$C$177&amp;$D$30:$D$177,0)),,E2,,F2))</f>
        <v>0.17832961999999999</v>
      </c>
      <c r="G19" s="48">
        <f t="shared" ca="1" si="9"/>
        <v>-0.27777777777777773</v>
      </c>
      <c r="H19" s="87" cm="1">
        <f t="array" aca="1" ref="H19" ca="1">SUM(OFFSET(INDIRECT("E"&amp;ROW($E$29)+MATCH($B19&amp;$D19&amp;H$1,$B$30:$B$177&amp;$C$30:$C$177&amp;$D$30:$D$177,0)),,H2,,I2))</f>
        <v>0</v>
      </c>
      <c r="I19" s="88" cm="1">
        <f t="array" aca="1" ref="I19" ca="1">SUM(OFFSET(INDIRECT("E"&amp;ROW($E$29)+MATCH($B19&amp;$D19&amp;I$1,$B$30:$B$177&amp;$C$30:$C$177&amp;$D$30:$D$177,0)),,H2,,I2))</f>
        <v>0</v>
      </c>
      <c r="J19" s="48">
        <f t="shared" ca="1" si="1"/>
        <v>0</v>
      </c>
      <c r="K19" s="87" cm="1">
        <f t="array" aca="1" ref="K19" ca="1">SUM(OFFSET(INDIRECT("E"&amp;ROW($E$29)+MATCH($B19&amp;$D19&amp;K$1,$B$30:$B$177&amp;$C$30:$C$177&amp;$D$30:$D$177,0)),,K2,,L2))</f>
        <v>0.13469895999999998</v>
      </c>
      <c r="L19" s="88" cm="1">
        <f t="array" aca="1" ref="L19" ca="1">SUM(OFFSET(INDIRECT("E"&amp;ROW($E$29)+MATCH($B19&amp;$D19&amp;L$1,$B$30:$B$177&amp;$C$30:$C$177&amp;$D$30:$D$177,0)),,K2,,L2))</f>
        <v>0.17832961999999999</v>
      </c>
      <c r="M19" s="48">
        <f t="shared" ca="1" si="2"/>
        <v>-0.27777777777777773</v>
      </c>
      <c r="N19" s="87" cm="1">
        <f t="array" aca="1" ref="N19" ca="1">SUM(OFFSET(INDIRECT("E"&amp;ROW($E$29)+MATCH($B19&amp;$D19&amp;N$1,$B$30:$B$177&amp;$C$30:$C$177&amp;$D$30:$D$177,0)),,N2,,O2))</f>
        <v>0</v>
      </c>
      <c r="O19" s="88" cm="1">
        <f t="array" aca="1" ref="O19" ca="1">SUM(OFFSET(INDIRECT("E"&amp;ROW($E$29)+MATCH($B19&amp;$D19&amp;O$1,$B$30:$B$177&amp;$C$30:$C$177&amp;$D$30:$D$177,0)),,N2,,O2))</f>
        <v>0</v>
      </c>
      <c r="P19" s="48">
        <f t="shared" ca="1" si="3"/>
        <v>0</v>
      </c>
      <c r="Q19" s="87" cm="1">
        <f t="array" aca="1" ref="Q19" ca="1">SUM(OFFSET(INDIRECT("E"&amp;ROW($E$29)+MATCH($B19&amp;$D19&amp;Q$1,$B$30:$B$177&amp;$C$30:$C$177&amp;$D$30:$D$177,0)),,Q2,,R2))</f>
        <v>0</v>
      </c>
      <c r="R19" s="88" cm="1">
        <f t="array" aca="1" ref="R19" ca="1">SUM(OFFSET(INDIRECT("E"&amp;ROW($E$29)+MATCH($B19&amp;$D19&amp;R$1,$B$30:$B$177&amp;$C$30:$C$177&amp;$D$30:$D$177,0)),,Q2,,R2))</f>
        <v>0</v>
      </c>
      <c r="S19" s="48">
        <f t="shared" ca="1" si="4"/>
        <v>0</v>
      </c>
      <c r="T19" s="87" cm="1">
        <f t="array" aca="1" ref="T19" ca="1">SUM(OFFSET(INDIRECT("E"&amp;ROW($E$29)+MATCH($B19&amp;$D19&amp;T$1,$B$30:$B$177&amp;$C$30:$C$177&amp;$D$30:$D$177,0)),,T2,,U2))</f>
        <v>0</v>
      </c>
      <c r="U19" s="88" cm="1">
        <f t="array" aca="1" ref="U19" ca="1">SUM(OFFSET(INDIRECT("E"&amp;ROW($E$29)+MATCH($B19&amp;$D19&amp;U$1,$B$30:$B$177&amp;$C$30:$C$177&amp;$D$30:$D$177,0)),,T2,,U2))</f>
        <v>0</v>
      </c>
      <c r="V19" s="48">
        <f t="shared" ca="1" si="5"/>
        <v>0</v>
      </c>
      <c r="W19" s="87">
        <f ca="1">SUMIFS(OFFSET($E$30:$E$177,,'GWP Changes'!$AE$1-2),$B$30:$B$177,$B19,$C$30:$C$177,$D19,$D$30:$D$177,W$1)</f>
        <v>0</v>
      </c>
      <c r="X19" s="88">
        <f ca="1">SUMIFS(OFFSET($E$30:$E$177,,'GWP Changes'!$AE$1-2),$B$30:$B$177,$B19,$C$30:$C$177,$D19,$D$30:$D$177,X$1)</f>
        <v>0</v>
      </c>
      <c r="Y19" s="48">
        <f t="shared" ca="1" si="6"/>
        <v>0</v>
      </c>
      <c r="Z19" s="87">
        <f ca="1">SUMIFS(OFFSET($E$30:$E$177,,'GWP Changes'!$AE$1-1),$B$30:$B$177,$B19,$C$30:$C$177,$D19,$D$30:$D$177,Z$1)</f>
        <v>0.13469895999999998</v>
      </c>
      <c r="AA19" s="88">
        <f ca="1">SUMIFS(OFFSET($E$30:$E$177,,'GWP Changes'!$AE$1-1),$B$30:$B$177,$B19,$C$30:$C$177,$D19,$D$30:$D$177,AA$1)</f>
        <v>0.17832961999999999</v>
      </c>
      <c r="AB19" s="48">
        <f t="shared" ca="1" si="7"/>
        <v>-0.27777777777777773</v>
      </c>
      <c r="AC19" s="87" cm="1">
        <f t="array" aca="1" ref="AC19" ca="1">SUM(OFFSET(INDIRECT("E"&amp;ROW($E$29)+MATCH($B19&amp;$D19&amp;AC$1,$B$30:$B$177&amp;$C$30:$C$177&amp;$D$30:$D$177,0)),,AC2,,AD2))</f>
        <v>0.13469895999999998</v>
      </c>
      <c r="AD19" s="88" cm="1">
        <f t="array" aca="1" ref="AD19" ca="1">SUM(OFFSET(INDIRECT("E"&amp;ROW($E$29)+MATCH($B19&amp;$D19&amp;AD$1,$B$30:$B$177&amp;$C$30:$C$177&amp;$D$30:$D$177,0)),,AC2,,AD2))</f>
        <v>0.17832961999999999</v>
      </c>
      <c r="AE19" s="48">
        <f t="shared" ca="1" si="8"/>
        <v>-0.27777777777777773</v>
      </c>
      <c r="AF19"/>
      <c r="AH19"/>
    </row>
    <row r="20" spans="1:66" s="41" customFormat="1" ht="19.5" customHeight="1" x14ac:dyDescent="0.25">
      <c r="A20" s="41">
        <f ca="1">SMALL($A$30:$A$103,ROW(A16)/2)</f>
        <v>9</v>
      </c>
      <c r="B20" s="220" t="str">
        <f ca="1">VLOOKUP($A20,$A$30:$B$103,2,FALSE)</f>
        <v>MVA - Motor</v>
      </c>
      <c r="C20" s="285" t="str">
        <f t="shared" ca="1" si="0"/>
        <v>Motor</v>
      </c>
      <c r="D20" s="222" t="s">
        <v>69</v>
      </c>
      <c r="E20" s="87" cm="1">
        <f t="array" aca="1" ref="E20" ca="1">SUM(OFFSET(INDIRECT("E"&amp;ROW($E$29)+MATCH($B20&amp;$D20&amp;E$1,$B$30:$B$177&amp;$C$30:$C$177&amp;$D$30:$D$177,0)),,E2,,F2))</f>
        <v>2.3307759999999997E-2</v>
      </c>
      <c r="F20" s="88" cm="1">
        <f t="array" aca="1" ref="F20" ca="1">SUM(OFFSET(INDIRECT("E"&amp;ROW($E$29)+MATCH($B20&amp;$D20&amp;F$1,$B$30:$B$177&amp;$C$30:$C$177&amp;$D$30:$D$177,0)),,E2,,F2))</f>
        <v>6.5318400000000006E-3</v>
      </c>
      <c r="G20" s="48">
        <f t="shared" ca="1" si="9"/>
        <v>1</v>
      </c>
      <c r="H20" s="87" cm="1">
        <f t="array" aca="1" ref="H20" ca="1">SUM(OFFSET(INDIRECT("E"&amp;ROW($E$29)+MATCH($B20&amp;$D20&amp;H$1,$B$30:$B$177&amp;$C$30:$C$177&amp;$D$30:$D$177,0)),,H2,,I2))</f>
        <v>0</v>
      </c>
      <c r="I20" s="88" cm="1">
        <f t="array" aca="1" ref="I20" ca="1">SUM(OFFSET(INDIRECT("E"&amp;ROW($E$29)+MATCH($B20&amp;$D20&amp;I$1,$B$30:$B$177&amp;$C$30:$C$177&amp;$D$30:$D$177,0)),,H2,,I2))</f>
        <v>0</v>
      </c>
      <c r="J20" s="48">
        <f t="shared" ca="1" si="1"/>
        <v>0</v>
      </c>
      <c r="K20" s="87" cm="1">
        <f t="array" aca="1" ref="K20" ca="1">SUM(OFFSET(INDIRECT("E"&amp;ROW($E$29)+MATCH($B20&amp;$D20&amp;K$1,$B$30:$B$177&amp;$C$30:$C$177&amp;$D$30:$D$177,0)),,K2,,L2))</f>
        <v>2.3307759999999997E-2</v>
      </c>
      <c r="L20" s="88" cm="1">
        <f t="array" aca="1" ref="L20" ca="1">SUM(OFFSET(INDIRECT("E"&amp;ROW($E$29)+MATCH($B20&amp;$D20&amp;L$1,$B$30:$B$177&amp;$C$30:$C$177&amp;$D$30:$D$177,0)),,K2,,L2))</f>
        <v>6.5318400000000006E-3</v>
      </c>
      <c r="M20" s="48">
        <f t="shared" ca="1" si="2"/>
        <v>1</v>
      </c>
      <c r="N20" s="87" cm="1">
        <f t="array" aca="1" ref="N20" ca="1">SUM(OFFSET(INDIRECT("E"&amp;ROW($E$29)+MATCH($B20&amp;$D20&amp;N$1,$B$30:$B$177&amp;$C$30:$C$177&amp;$D$30:$D$177,0)),,N2,,O2))</f>
        <v>0</v>
      </c>
      <c r="O20" s="88" cm="1">
        <f t="array" aca="1" ref="O20" ca="1">SUM(OFFSET(INDIRECT("E"&amp;ROW($E$29)+MATCH($B20&amp;$D20&amp;O$1,$B$30:$B$177&amp;$C$30:$C$177&amp;$D$30:$D$177,0)),,N2,,O2))</f>
        <v>0</v>
      </c>
      <c r="P20" s="48">
        <f t="shared" ca="1" si="3"/>
        <v>0</v>
      </c>
      <c r="Q20" s="87" cm="1">
        <f t="array" aca="1" ref="Q20" ca="1">SUM(OFFSET(INDIRECT("E"&amp;ROW($E$29)+MATCH($B20&amp;$D20&amp;Q$1,$B$30:$B$177&amp;$C$30:$C$177&amp;$D$30:$D$177,0)),,Q2,,R2))</f>
        <v>0</v>
      </c>
      <c r="R20" s="88" cm="1">
        <f t="array" aca="1" ref="R20" ca="1">SUM(OFFSET(INDIRECT("E"&amp;ROW($E$29)+MATCH($B20&amp;$D20&amp;R$1,$B$30:$B$177&amp;$C$30:$C$177&amp;$D$30:$D$177,0)),,Q2,,R2))</f>
        <v>0</v>
      </c>
      <c r="S20" s="48">
        <f t="shared" ca="1" si="4"/>
        <v>0</v>
      </c>
      <c r="T20" s="87" cm="1">
        <f t="array" aca="1" ref="T20" ca="1">SUM(OFFSET(INDIRECT("E"&amp;ROW($E$29)+MATCH($B20&amp;$D20&amp;T$1,$B$30:$B$177&amp;$C$30:$C$177&amp;$D$30:$D$177,0)),,T2,,U2))</f>
        <v>0</v>
      </c>
      <c r="U20" s="88" cm="1">
        <f t="array" aca="1" ref="U20" ca="1">SUM(OFFSET(INDIRECT("E"&amp;ROW($E$29)+MATCH($B20&amp;$D20&amp;U$1,$B$30:$B$177&amp;$C$30:$C$177&amp;$D$30:$D$177,0)),,T2,,U2))</f>
        <v>0</v>
      </c>
      <c r="V20" s="48">
        <f t="shared" ca="1" si="5"/>
        <v>0</v>
      </c>
      <c r="W20" s="87">
        <f ca="1">SUMIFS(OFFSET($E$30:$E$177,,'GWP Changes'!$AE$1-2),$B$30:$B$177,$B20,$C$30:$C$177,$D20,$D$30:$D$177,W$1)</f>
        <v>0</v>
      </c>
      <c r="X20" s="88">
        <f ca="1">SUMIFS(OFFSET($E$30:$E$177,,'GWP Changes'!$AE$1-2),$B$30:$B$177,$B20,$C$30:$C$177,$D20,$D$30:$D$177,X$1)</f>
        <v>0</v>
      </c>
      <c r="Y20" s="48">
        <f t="shared" ca="1" si="6"/>
        <v>0</v>
      </c>
      <c r="Z20" s="87">
        <f ca="1">SUMIFS(OFFSET($E$30:$E$177,,'GWP Changes'!$AE$1-1),$B$30:$B$177,$B20,$C$30:$C$177,$D20,$D$30:$D$177,Z$1)</f>
        <v>2.3307759999999997E-2</v>
      </c>
      <c r="AA20" s="88">
        <f ca="1">SUMIFS(OFFSET($E$30:$E$177,,'GWP Changes'!$AE$1-1),$B$30:$B$177,$B20,$C$30:$C$177,$D20,$D$30:$D$177,AA$1)</f>
        <v>6.5318400000000006E-3</v>
      </c>
      <c r="AB20" s="48">
        <f t="shared" ca="1" si="7"/>
        <v>1</v>
      </c>
      <c r="AC20" s="87" cm="1">
        <f t="array" aca="1" ref="AC20" ca="1">SUM(OFFSET(INDIRECT("E"&amp;ROW($E$29)+MATCH($B20&amp;$D20&amp;AC$1,$B$30:$B$177&amp;$C$30:$C$177&amp;$D$30:$D$177,0)),,AC2,,AD2))</f>
        <v>2.3307759999999997E-2</v>
      </c>
      <c r="AD20" s="88" cm="1">
        <f t="array" aca="1" ref="AD20" ca="1">SUM(OFFSET(INDIRECT("E"&amp;ROW($E$29)+MATCH($B20&amp;$D20&amp;AD$1,$B$30:$B$177&amp;$C$30:$C$177&amp;$D$30:$D$177,0)),,AC2,,AD2))</f>
        <v>6.5318400000000006E-3</v>
      </c>
      <c r="AE20" s="48">
        <f t="shared" ca="1" si="8"/>
        <v>1</v>
      </c>
      <c r="AF20"/>
      <c r="AH20"/>
    </row>
    <row r="21" spans="1:66" s="41" customFormat="1" ht="19.5" customHeight="1" x14ac:dyDescent="0.25">
      <c r="A21" s="41">
        <f ca="1">SMALL($A$30:$A$103,ROW(A17)/2)</f>
        <v>9</v>
      </c>
      <c r="B21" s="220" t="str">
        <f ca="1">VLOOKUP($A21,$A$30:$B$103,2,FALSE)</f>
        <v>MVA - Motor</v>
      </c>
      <c r="C21" s="285"/>
      <c r="D21" s="222" t="s">
        <v>70</v>
      </c>
      <c r="E21" s="87" cm="1">
        <f t="array" aca="1" ref="E21" ca="1">SUM(OFFSET(INDIRECT("E"&amp;ROW($E$29)+MATCH($B21&amp;$D21&amp;E$1,$B$30:$B$177&amp;$C$30:$C$177&amp;$D$30:$D$177,0)),,E2,,F2))</f>
        <v>0.11402622999999999</v>
      </c>
      <c r="F21" s="88" cm="1">
        <f t="array" aca="1" ref="F21" ca="1">SUM(OFFSET(INDIRECT("E"&amp;ROW($E$29)+MATCH($B21&amp;$D21&amp;F$1,$B$30:$B$177&amp;$C$30:$C$177&amp;$D$30:$D$177,0)),,E2,,F2))</f>
        <v>0.15242325000000001</v>
      </c>
      <c r="G21" s="48">
        <f t="shared" ca="1" si="9"/>
        <v>-0.26666666666666666</v>
      </c>
      <c r="H21" s="87" cm="1">
        <f t="array" aca="1" ref="H21" ca="1">SUM(OFFSET(INDIRECT("E"&amp;ROW($E$29)+MATCH($B21&amp;$D21&amp;H$1,$B$30:$B$177&amp;$C$30:$C$177&amp;$D$30:$D$177,0)),,H2,,I2))</f>
        <v>0</v>
      </c>
      <c r="I21" s="88" cm="1">
        <f t="array" aca="1" ref="I21" ca="1">SUM(OFFSET(INDIRECT("E"&amp;ROW($E$29)+MATCH($B21&amp;$D21&amp;I$1,$B$30:$B$177&amp;$C$30:$C$177&amp;$D$30:$D$177,0)),,H2,,I2))</f>
        <v>0</v>
      </c>
      <c r="J21" s="48">
        <f t="shared" ca="1" si="1"/>
        <v>0</v>
      </c>
      <c r="K21" s="87" cm="1">
        <f t="array" aca="1" ref="K21" ca="1">SUM(OFFSET(INDIRECT("E"&amp;ROW($E$29)+MATCH($B21&amp;$D21&amp;K$1,$B$30:$B$177&amp;$C$30:$C$177&amp;$D$30:$D$177,0)),,K2,,L2))</f>
        <v>0.11402622999999999</v>
      </c>
      <c r="L21" s="88" cm="1">
        <f t="array" aca="1" ref="L21" ca="1">SUM(OFFSET(INDIRECT("E"&amp;ROW($E$29)+MATCH($B21&amp;$D21&amp;L$1,$B$30:$B$177&amp;$C$30:$C$177&amp;$D$30:$D$177,0)),,K2,,L2))</f>
        <v>0.15242325000000001</v>
      </c>
      <c r="M21" s="48">
        <f t="shared" ca="1" si="2"/>
        <v>-0.26666666666666666</v>
      </c>
      <c r="N21" s="87" cm="1">
        <f t="array" aca="1" ref="N21" ca="1">SUM(OFFSET(INDIRECT("E"&amp;ROW($E$29)+MATCH($B21&amp;$D21&amp;N$1,$B$30:$B$177&amp;$C$30:$C$177&amp;$D$30:$D$177,0)),,N2,,O2))</f>
        <v>0</v>
      </c>
      <c r="O21" s="88" cm="1">
        <f t="array" aca="1" ref="O21" ca="1">SUM(OFFSET(INDIRECT("E"&amp;ROW($E$29)+MATCH($B21&amp;$D21&amp;O$1,$B$30:$B$177&amp;$C$30:$C$177&amp;$D$30:$D$177,0)),,N2,,O2))</f>
        <v>0</v>
      </c>
      <c r="P21" s="48">
        <f t="shared" ca="1" si="3"/>
        <v>0</v>
      </c>
      <c r="Q21" s="87" cm="1">
        <f t="array" aca="1" ref="Q21" ca="1">SUM(OFFSET(INDIRECT("E"&amp;ROW($E$29)+MATCH($B21&amp;$D21&amp;Q$1,$B$30:$B$177&amp;$C$30:$C$177&amp;$D$30:$D$177,0)),,Q2,,R2))</f>
        <v>0</v>
      </c>
      <c r="R21" s="88" cm="1">
        <f t="array" aca="1" ref="R21" ca="1">SUM(OFFSET(INDIRECT("E"&amp;ROW($E$29)+MATCH($B21&amp;$D21&amp;R$1,$B$30:$B$177&amp;$C$30:$C$177&amp;$D$30:$D$177,0)),,Q2,,R2))</f>
        <v>0</v>
      </c>
      <c r="S21" s="48">
        <f t="shared" ca="1" si="4"/>
        <v>0</v>
      </c>
      <c r="T21" s="87" cm="1">
        <f t="array" aca="1" ref="T21" ca="1">SUM(OFFSET(INDIRECT("E"&amp;ROW($E$29)+MATCH($B21&amp;$D21&amp;T$1,$B$30:$B$177&amp;$C$30:$C$177&amp;$D$30:$D$177,0)),,T2,,U2))</f>
        <v>0</v>
      </c>
      <c r="U21" s="88" cm="1">
        <f t="array" aca="1" ref="U21" ca="1">SUM(OFFSET(INDIRECT("E"&amp;ROW($E$29)+MATCH($B21&amp;$D21&amp;U$1,$B$30:$B$177&amp;$C$30:$C$177&amp;$D$30:$D$177,0)),,T2,,U2))</f>
        <v>0</v>
      </c>
      <c r="V21" s="48">
        <f t="shared" ca="1" si="5"/>
        <v>0</v>
      </c>
      <c r="W21" s="87">
        <f ca="1">SUMIFS(OFFSET($E$30:$E$177,,'GWP Changes'!$AE$1-2),$B$30:$B$177,$B21,$C$30:$C$177,$D21,$D$30:$D$177,W$1)</f>
        <v>0</v>
      </c>
      <c r="X21" s="88">
        <f ca="1">SUMIFS(OFFSET($E$30:$E$177,,'GWP Changes'!$AE$1-2),$B$30:$B$177,$B21,$C$30:$C$177,$D21,$D$30:$D$177,X$1)</f>
        <v>0</v>
      </c>
      <c r="Y21" s="48">
        <f t="shared" ca="1" si="6"/>
        <v>0</v>
      </c>
      <c r="Z21" s="87">
        <f ca="1">SUMIFS(OFFSET($E$30:$E$177,,'GWP Changes'!$AE$1-1),$B$30:$B$177,$B21,$C$30:$C$177,$D21,$D$30:$D$177,Z$1)</f>
        <v>0.11402622999999999</v>
      </c>
      <c r="AA21" s="88">
        <f ca="1">SUMIFS(OFFSET($E$30:$E$177,,'GWP Changes'!$AE$1-1),$B$30:$B$177,$B21,$C$30:$C$177,$D21,$D$30:$D$177,AA$1)</f>
        <v>0.15242325000000001</v>
      </c>
      <c r="AB21" s="48">
        <f t="shared" ca="1" si="7"/>
        <v>-0.26666666666666666</v>
      </c>
      <c r="AC21" s="87" cm="1">
        <f t="array" aca="1" ref="AC21" ca="1">SUM(OFFSET(INDIRECT("E"&amp;ROW($E$29)+MATCH($B21&amp;$D21&amp;AC$1,$B$30:$B$177&amp;$C$30:$C$177&amp;$D$30:$D$177,0)),,AC2,,AD2))</f>
        <v>0.11402622999999999</v>
      </c>
      <c r="AD21" s="88" cm="1">
        <f t="array" aca="1" ref="AD21" ca="1">SUM(OFFSET(INDIRECT("E"&amp;ROW($E$29)+MATCH($B21&amp;$D21&amp;AD$1,$B$30:$B$177&amp;$C$30:$C$177&amp;$D$30:$D$177,0)),,AC2,,AD2))</f>
        <v>0.15242325000000001</v>
      </c>
      <c r="AE21" s="48">
        <f t="shared" ca="1" si="8"/>
        <v>-0.26666666666666666</v>
      </c>
      <c r="AF21"/>
      <c r="AH21"/>
    </row>
    <row r="22" spans="1:66" s="41" customFormat="1" ht="19.5" customHeight="1" x14ac:dyDescent="0.25">
      <c r="B22" s="220" t="s">
        <v>67</v>
      </c>
      <c r="C22" s="285" t="str">
        <f t="shared" ref="C22:C26" si="10">B22</f>
        <v xml:space="preserve">Other </v>
      </c>
      <c r="D22" s="76" t="s">
        <v>69</v>
      </c>
      <c r="E22" s="87">
        <f ca="1">E24-SUMIF($D$6:$D$21,$D22,E$6:E$21)</f>
        <v>6.9999999999998952E-3</v>
      </c>
      <c r="F22" s="88">
        <f ca="1">F24-SUMIF($D$6:$D$21,$D22,F$6:F$21)</f>
        <v>3.7000000000000366E-3</v>
      </c>
      <c r="G22" s="48">
        <f t="shared" ca="1" si="9"/>
        <v>0</v>
      </c>
      <c r="H22" s="87">
        <f ca="1">H24-SUMIF($D$6:$D$21,$D22,H$6:H$21)</f>
        <v>0</v>
      </c>
      <c r="I22" s="88">
        <f ca="1">I24-SUMIF($D$6:$D$21,$D22,I$6:I$21)</f>
        <v>0</v>
      </c>
      <c r="J22" s="48">
        <f t="shared" ca="1" si="1"/>
        <v>0</v>
      </c>
      <c r="K22" s="87">
        <f ca="1">K24-SUMIF($D$6:$D$21,$D22,K$6:K$21)</f>
        <v>6.9999999999998952E-3</v>
      </c>
      <c r="L22" s="88">
        <f ca="1">L24-SUMIF($D$6:$D$21,$D22,L$6:L$21)</f>
        <v>3.7000000000000366E-3</v>
      </c>
      <c r="M22" s="48">
        <f t="shared" ca="1" si="2"/>
        <v>0</v>
      </c>
      <c r="N22" s="87">
        <f ca="1">N24-SUMIF($D$6:$D$21,$D22,N$6:N$21)</f>
        <v>0</v>
      </c>
      <c r="O22" s="88">
        <f ca="1">O24-SUMIF($D$6:$D$21,$D22,O$6:O$21)</f>
        <v>0</v>
      </c>
      <c r="P22" s="48">
        <f t="shared" ca="1" si="3"/>
        <v>0</v>
      </c>
      <c r="Q22" s="87">
        <f ca="1">Q24-SUMIF($D$6:$D$21,$D22,Q$6:Q$21)</f>
        <v>0</v>
      </c>
      <c r="R22" s="88">
        <f ca="1">R24-SUMIF($D$6:$D$21,$D22,R$6:R$21)</f>
        <v>0</v>
      </c>
      <c r="S22" s="48">
        <f t="shared" ca="1" si="4"/>
        <v>0</v>
      </c>
      <c r="T22" s="87">
        <f ca="1">T24-SUMIF($D$6:$D$21,$D22,T$6:T$21)</f>
        <v>0</v>
      </c>
      <c r="U22" s="88">
        <f ca="1">U24-SUMIF($D$6:$D$21,$D22,U$6:U$21)</f>
        <v>0</v>
      </c>
      <c r="V22" s="48">
        <f t="shared" ca="1" si="5"/>
        <v>0</v>
      </c>
      <c r="W22" s="87">
        <f ca="1">W24-SUMIF($D$6:$D$21,$D22,W$6:W$21)</f>
        <v>0</v>
      </c>
      <c r="X22" s="88">
        <f ca="1">X24-SUMIF($D$6:$D$21,$D22,X$6:X$21)</f>
        <v>0</v>
      </c>
      <c r="Y22" s="48">
        <f t="shared" ca="1" si="6"/>
        <v>0</v>
      </c>
      <c r="Z22" s="87">
        <f ca="1">Z24-SUMIF($D$6:$D$21,$D22,Z$6:Z$21)</f>
        <v>6.9999999999998952E-3</v>
      </c>
      <c r="AA22" s="88">
        <f ca="1">AA24-SUMIF($D$6:$D$21,$D22,AA$6:AA$21)</f>
        <v>3.7000000000000366E-3</v>
      </c>
      <c r="AB22" s="48">
        <f t="shared" ca="1" si="7"/>
        <v>0</v>
      </c>
      <c r="AC22" s="87">
        <f ca="1">AC24-SUMIF($D$6:$D$21,$D22,AC$6:AC$21)</f>
        <v>6.9999999999998952E-3</v>
      </c>
      <c r="AD22" s="88">
        <f ca="1">AD24-SUMIF($D$6:$D$21,$D22,AD$6:AD$21)</f>
        <v>3.7000000000000366E-3</v>
      </c>
      <c r="AE22" s="48">
        <f t="shared" ca="1" si="8"/>
        <v>0</v>
      </c>
      <c r="AF22"/>
      <c r="AH22"/>
    </row>
    <row r="23" spans="1:66" s="41" customFormat="1" ht="19.5" customHeight="1" x14ac:dyDescent="0.25">
      <c r="B23" s="220" t="s">
        <v>67</v>
      </c>
      <c r="C23" s="285"/>
      <c r="D23" s="77" t="s">
        <v>70</v>
      </c>
      <c r="E23" s="87">
        <f ca="1">E25-SUMIF($D$6:$D$21,$D23,E$6:E$21)</f>
        <v>0.39517942999999889</v>
      </c>
      <c r="F23" s="88">
        <f ca="1">F25-SUMIF($D$6:$D$21,$D23,F$6:F$21)</f>
        <v>0.22089560000000574</v>
      </c>
      <c r="G23" s="48">
        <f t="shared" ca="1" si="9"/>
        <v>0.81818181818181823</v>
      </c>
      <c r="H23" s="87">
        <f ca="1">H25-SUMIF($D$6:$D$21,$D23,H$6:H$21)</f>
        <v>0</v>
      </c>
      <c r="I23" s="88">
        <f ca="1">I25-SUMIF($D$6:$D$21,$D23,I$6:I$21)</f>
        <v>-0.29541420000000063</v>
      </c>
      <c r="J23" s="48">
        <f t="shared" ca="1" si="1"/>
        <v>1</v>
      </c>
      <c r="K23" s="87">
        <f ca="1">K25-SUMIF($D$6:$D$21,$D23,K$6:K$21)</f>
        <v>0.39517942999999889</v>
      </c>
      <c r="L23" s="88">
        <f ca="1">L25-SUMIF($D$6:$D$21,$D23,L$6:L$21)</f>
        <v>-7.4518599999999324E-2</v>
      </c>
      <c r="M23" s="48">
        <f t="shared" ca="1" si="2"/>
        <v>6.7142857142857144</v>
      </c>
      <c r="N23" s="87">
        <f ca="1">N25-SUMIF($D$6:$D$21,$D23,N$6:N$21)</f>
        <v>0</v>
      </c>
      <c r="O23" s="88">
        <f ca="1">O25-SUMIF($D$6:$D$21,$D23,O$6:O$21)</f>
        <v>-0.48941687000000123</v>
      </c>
      <c r="P23" s="48">
        <f t="shared" ca="1" si="3"/>
        <v>1</v>
      </c>
      <c r="Q23" s="87">
        <f ca="1">Q25-SUMIF($D$6:$D$21,$D23,Q$6:Q$21)</f>
        <v>0</v>
      </c>
      <c r="R23" s="88">
        <f ca="1">R25-SUMIF($D$6:$D$21,$D23,R$6:R$21)</f>
        <v>-0.26426973000000098</v>
      </c>
      <c r="S23" s="48">
        <f t="shared" ca="1" si="4"/>
        <v>1</v>
      </c>
      <c r="T23" s="87">
        <f ca="1">T25-SUMIF($D$6:$D$21,$D23,T$6:T$21)</f>
        <v>0</v>
      </c>
      <c r="U23" s="88">
        <f ca="1">U25-SUMIF($D$6:$D$21,$D23,U$6:U$21)</f>
        <v>-0.22514713999999891</v>
      </c>
      <c r="V23" s="48">
        <f t="shared" ca="1" si="5"/>
        <v>1</v>
      </c>
      <c r="W23" s="87">
        <f ca="1">W25-SUMIF($D$6:$D$21,$D23,W$6:W$21)</f>
        <v>0</v>
      </c>
      <c r="X23" s="88">
        <f ca="1">X25-SUMIF($D$6:$D$21,$D23,X$6:X$21)</f>
        <v>0</v>
      </c>
      <c r="Y23" s="48">
        <f t="shared" ca="1" si="6"/>
        <v>0</v>
      </c>
      <c r="Z23" s="87">
        <f ca="1">Z25-SUMIF($D$6:$D$21,$D23,Z$6:Z$21)</f>
        <v>0.39517942999999889</v>
      </c>
      <c r="AA23" s="88">
        <f ca="1">AA25-SUMIF($D$6:$D$21,$D23,AA$6:AA$21)</f>
        <v>0.41003725000000202</v>
      </c>
      <c r="AB23" s="48">
        <f t="shared" ca="1" si="7"/>
        <v>-2.4390243902438911E-2</v>
      </c>
      <c r="AC23" s="87">
        <f ca="1">AC25-SUMIF($D$6:$D$21,$D23,AC$6:AC$21)</f>
        <v>0.39517942999999889</v>
      </c>
      <c r="AD23" s="88">
        <f ca="1">AD25-SUMIF($D$6:$D$21,$D23,AD$6:AD$21)</f>
        <v>0.41003725000000202</v>
      </c>
      <c r="AE23" s="48">
        <f t="shared" ca="1" si="8"/>
        <v>-2.4390243902438911E-2</v>
      </c>
      <c r="AF23"/>
      <c r="AH23"/>
    </row>
    <row r="24" spans="1:66" s="41" customFormat="1" ht="19.5" customHeight="1" x14ac:dyDescent="0.25">
      <c r="B24" s="285" t="s">
        <v>76</v>
      </c>
      <c r="C24" s="285" t="str">
        <f t="shared" si="10"/>
        <v xml:space="preserve">Total </v>
      </c>
      <c r="D24" s="76" t="s">
        <v>69</v>
      </c>
      <c r="E24" s="37" cm="1">
        <f t="array" aca="1" ref="E24" ca="1">SUMPRODUCT(($C$30:$C$177=$D24)*($D$30:$D$177=E$1)*OFFSET($E$30:$E$177,,E2,,F2))</f>
        <v>0.79343518999999996</v>
      </c>
      <c r="F24" s="37" cm="1">
        <f t="array" aca="1" ref="F24" ca="1">SUMPRODUCT(($C$30:$C$177=$D24)*($D$30:$D$177=F$1)*OFFSET($E$30:$E$177,,E2,,F2))</f>
        <v>0.65996489999999997</v>
      </c>
      <c r="G24" s="27">
        <f t="shared" ca="1" si="9"/>
        <v>0.19696969696969696</v>
      </c>
      <c r="H24" s="37" cm="1">
        <f t="array" aca="1" ref="H24" ca="1">SUMPRODUCT(($C$30:$C$177=$D24)*($D$30:$D$177=H$1)*OFFSET($E$30:$E$177,,H2,,I2))</f>
        <v>0</v>
      </c>
      <c r="I24" s="37" cm="1">
        <f t="array" aca="1" ref="I24" ca="1">SUMPRODUCT(($C$30:$C$177=$D24)*($D$30:$D$177=I$1)*OFFSET($E$30:$E$177,,H2,,I2))</f>
        <v>0</v>
      </c>
      <c r="J24" s="27">
        <f t="shared" ca="1" si="1"/>
        <v>0</v>
      </c>
      <c r="K24" s="37" cm="1">
        <f t="array" aca="1" ref="K24" ca="1">SUMPRODUCT(($C$30:$C$177=$D24)*($D$30:$D$177=K$1)*OFFSET($E$30:$E$177,,K2,,L2))</f>
        <v>0.79343518999999996</v>
      </c>
      <c r="L24" s="37" cm="1">
        <f t="array" aca="1" ref="L24" ca="1">SUMPRODUCT(($C$30:$C$177=$D24)*($D$30:$D$177=L$1)*OFFSET($E$30:$E$177,,K2,,L2))</f>
        <v>0.65996489999999997</v>
      </c>
      <c r="M24" s="27">
        <f t="shared" ca="1" si="2"/>
        <v>0.19696969696969696</v>
      </c>
      <c r="N24" s="37" cm="1">
        <f t="array" aca="1" ref="N24" ca="1">SUMPRODUCT(($C$30:$C$177=$D24)*($D$30:$D$177=N$1)*OFFSET($E$30:$E$177,,N2,,O2))</f>
        <v>0</v>
      </c>
      <c r="O24" s="37" cm="1">
        <f t="array" aca="1" ref="O24" ca="1">SUMPRODUCT(($C$30:$C$177=$D24)*($D$30:$D$177=O$1)*OFFSET($E$30:$E$177,,N2,,O2))</f>
        <v>0</v>
      </c>
      <c r="P24" s="27">
        <f t="shared" ca="1" si="3"/>
        <v>0</v>
      </c>
      <c r="Q24" s="37" cm="1">
        <f t="array" aca="1" ref="Q24" ca="1">SUMPRODUCT(($C$30:$C$177=$D24)*($D$30:$D$177=Q$1)*OFFSET($E$30:$E$177,,Q2,,R2))</f>
        <v>0</v>
      </c>
      <c r="R24" s="37" cm="1">
        <f t="array" aca="1" ref="R24" ca="1">SUMPRODUCT(($C$30:$C$177=$D24)*($D$30:$D$177=R$1)*OFFSET($E$30:$E$177,,Q2,,R2))</f>
        <v>0</v>
      </c>
      <c r="S24" s="27">
        <f t="shared" ca="1" si="4"/>
        <v>0</v>
      </c>
      <c r="T24" s="37" cm="1">
        <f t="array" aca="1" ref="T24" ca="1">SUMPRODUCT(($C$30:$C$177=$D24)*($D$30:$D$177=T$1)*OFFSET($E$30:$E$177,,T2,,U2))</f>
        <v>0</v>
      </c>
      <c r="U24" s="37" cm="1">
        <f t="array" aca="1" ref="U24" ca="1">SUMPRODUCT(($C$30:$C$177=$D24)*($D$30:$D$177=U$1)*OFFSET($E$30:$E$177,,T2,,U2))</f>
        <v>0</v>
      </c>
      <c r="V24" s="27">
        <f t="shared" ca="1" si="5"/>
        <v>0</v>
      </c>
      <c r="W24" s="37">
        <f ca="1">SUMIFS(OFFSET($E$30:$E$177,,'GWP Changes'!$AE$1-2),$C$30:$C$177,$D24,$D$30:$D$177,W$1)</f>
        <v>0</v>
      </c>
      <c r="X24" s="37">
        <f ca="1">SUMIFS(OFFSET($E$30:$E$177,,'GWP Changes'!$AE$1-2),$C$30:$C$177,$D24,$D$30:$D$177,X$1)</f>
        <v>0</v>
      </c>
      <c r="Y24" s="27">
        <f t="shared" ca="1" si="6"/>
        <v>0</v>
      </c>
      <c r="Z24" s="37">
        <f ca="1">SUMIFS(OFFSET($E$30:$E$177,,'GWP Changes'!$AE$1-1),$C$30:$C$177,$D24,$D$30:$D$177,Z$1)</f>
        <v>0.79343518999999996</v>
      </c>
      <c r="AA24" s="37">
        <f ca="1">SUMIFS(OFFSET($E$30:$E$177,,'GWP Changes'!$AE$1-1),$C$30:$C$177,$D24,$D$30:$D$177,AA$1)</f>
        <v>0.65996489999999997</v>
      </c>
      <c r="AB24" s="27">
        <f t="shared" ca="1" si="7"/>
        <v>0.19696969696969696</v>
      </c>
      <c r="AC24" s="37" cm="1">
        <f t="array" aca="1" ref="AC24" ca="1">SUMPRODUCT(($C$30:$C$177=$D24)*($D$30:$D$177=AC$1)*OFFSET($E$30:$E$177,,AC2,,AD2))</f>
        <v>0.79343518999999996</v>
      </c>
      <c r="AD24" s="37" cm="1">
        <f t="array" aca="1" ref="AD24" ca="1">SUMPRODUCT(($C$30:$C$177=$D24)*($D$30:$D$177=AD$1)*OFFSET($E$30:$E$177,,AC2,,AD2))</f>
        <v>0.65996489999999997</v>
      </c>
      <c r="AE24" s="27">
        <f t="shared" ca="1" si="8"/>
        <v>0.19696969696969696</v>
      </c>
      <c r="AF24"/>
      <c r="AH24"/>
    </row>
    <row r="25" spans="1:66" s="41" customFormat="1" ht="19.5" customHeight="1" x14ac:dyDescent="0.25">
      <c r="B25" s="285"/>
      <c r="C25" s="285"/>
      <c r="D25" s="77" t="s">
        <v>70</v>
      </c>
      <c r="E25" s="32" cm="1">
        <f t="array" aca="1" ref="E25" ca="1">SUMPRODUCT(($C$30:$C$177=$D25)*($D$30:$D$177=E$1)*OFFSET($E$30:$E$177,,E2,,F2))</f>
        <v>17.67334669999995</v>
      </c>
      <c r="F25" s="32" cm="1">
        <f t="array" aca="1" ref="F25" ca="1">SUMPRODUCT(($C$30:$C$177=$D25)*($D$30:$D$177=F$1)*OFFSET($E$30:$E$177,,E2,,F2))</f>
        <v>16.043239980000092</v>
      </c>
      <c r="G25" s="23">
        <f t="shared" ca="1" si="9"/>
        <v>0.10162094763092286</v>
      </c>
      <c r="H25" s="32" cm="1">
        <f t="array" aca="1" ref="H25" ca="1">SUMPRODUCT(($C$30:$C$177=$D25)*($D$30:$D$177=H$1)*OFFSET($E$30:$E$177,,H2,,I2))</f>
        <v>0</v>
      </c>
      <c r="I25" s="32" cm="1">
        <f t="array" aca="1" ref="I25" ca="1">SUMPRODUCT(($C$30:$C$177=$D25)*($D$30:$D$177=I$1)*OFFSET($E$30:$E$177,,H2,,I2))</f>
        <v>-3.2152462400000221</v>
      </c>
      <c r="J25" s="23">
        <f t="shared" ca="1" si="1"/>
        <v>1</v>
      </c>
      <c r="K25" s="32" cm="1">
        <f t="array" aca="1" ref="K25" ca="1">SUMPRODUCT(($C$30:$C$177=$D25)*($D$30:$D$177=K$1)*OFFSET($E$30:$E$177,,K2,,L2))</f>
        <v>17.67334669999995</v>
      </c>
      <c r="L25" s="32" cm="1">
        <f t="array" aca="1" ref="L25" ca="1">SUMPRODUCT(($C$30:$C$177=$D25)*($D$30:$D$177=L$1)*OFFSET($E$30:$E$177,,K2,,L2))</f>
        <v>12.827993740000066</v>
      </c>
      <c r="M25" s="23">
        <f t="shared" ca="1" si="2"/>
        <v>0.37724084177708506</v>
      </c>
      <c r="N25" s="32" cm="1">
        <f t="array" aca="1" ref="N25" ca="1">SUMPRODUCT(($C$30:$C$177=$D25)*($D$30:$D$177=N$1)*OFFSET($E$30:$E$177,,N2,,O2))</f>
        <v>0</v>
      </c>
      <c r="O25" s="32" cm="1">
        <f t="array" aca="1" ref="O25" ca="1">SUMPRODUCT(($C$30:$C$177=$D25)*($D$30:$D$177=O$1)*OFFSET($E$30:$E$177,,N2,,O2))</f>
        <v>-6.3188791900000991</v>
      </c>
      <c r="P25" s="23">
        <f t="shared" ca="1" si="3"/>
        <v>1</v>
      </c>
      <c r="Q25" s="32" cm="1">
        <f t="array" aca="1" ref="Q25" ca="1">SUMPRODUCT(($C$30:$C$177=$D25)*($D$30:$D$177=Q$1)*OFFSET($E$30:$E$177,,Q2,,R2))</f>
        <v>0</v>
      </c>
      <c r="R25" s="32" cm="1">
        <f t="array" aca="1" ref="R25" ca="1">SUMPRODUCT(($C$30:$C$177=$D25)*($D$30:$D$177=R$1)*OFFSET($E$30:$E$177,,Q2,,R2))</f>
        <v>-3.0371180600000112</v>
      </c>
      <c r="S25" s="23">
        <f t="shared" ca="1" si="4"/>
        <v>1</v>
      </c>
      <c r="T25" s="32" cm="1">
        <f t="array" aca="1" ref="T25" ca="1">SUMPRODUCT(($C$30:$C$177=$D25)*($D$30:$D$177=T$1)*OFFSET($E$30:$E$177,,T2,,U2))</f>
        <v>0</v>
      </c>
      <c r="U25" s="32" cm="1">
        <f t="array" aca="1" ref="U25" ca="1">SUMPRODUCT(($C$30:$C$177=$D25)*($D$30:$D$177=U$1)*OFFSET($E$30:$E$177,,T2,,U2))</f>
        <v>-3.2817611300000875</v>
      </c>
      <c r="V25" s="23">
        <f t="shared" ca="1" si="5"/>
        <v>1</v>
      </c>
      <c r="W25" s="32">
        <f ca="1">SUMIFS(OFFSET($E$30:$E$177,,'GWP Changes'!$AE$1-2),$C$30:$C$177,$D25,$D$30:$D$177,W$1)</f>
        <v>0</v>
      </c>
      <c r="X25" s="32">
        <f ca="1">SUMIFS(OFFSET($E$30:$E$177,,'GWP Changes'!$AE$1-2),$C$30:$C$177,$D25,$D$30:$D$177,X$1)</f>
        <v>0</v>
      </c>
      <c r="Y25" s="23">
        <f t="shared" ca="1" si="6"/>
        <v>0</v>
      </c>
      <c r="Z25" s="32">
        <f ca="1">SUMIFS(OFFSET($E$30:$E$177,,'GWP Changes'!$AE$1-1),$C$30:$C$177,$D25,$D$30:$D$177,Z$1)</f>
        <v>17.67334669999995</v>
      </c>
      <c r="AA25" s="32">
        <f ca="1">SUMIFS(OFFSET($E$30:$E$177,,'GWP Changes'!$AE$1-1),$C$30:$C$177,$D25,$D$30:$D$177,AA$1)</f>
        <v>18.029759970000043</v>
      </c>
      <c r="AB25" s="23">
        <f t="shared" ca="1" si="7"/>
        <v>-1.9966722129783662E-2</v>
      </c>
      <c r="AC25" s="32" cm="1">
        <f t="array" aca="1" ref="AC25" ca="1">SUMPRODUCT(($C$30:$C$177=$D25)*($D$30:$D$177=AC$1)*OFFSET($E$30:$E$177,,AC2,,AD2))</f>
        <v>17.67334669999995</v>
      </c>
      <c r="AD25" s="32" cm="1">
        <f t="array" aca="1" ref="AD25" ca="1">SUMPRODUCT(($C$30:$C$177=$D25)*($D$30:$D$177=AD$1)*OFFSET($E$30:$E$177,,AC2,,AD2))</f>
        <v>18.029759970000043</v>
      </c>
      <c r="AE25" s="23">
        <f t="shared" ca="1" si="8"/>
        <v>-1.9966722129783662E-2</v>
      </c>
      <c r="AF25"/>
      <c r="AH25"/>
    </row>
    <row r="26" spans="1:66" s="41" customFormat="1" ht="19.5" customHeight="1" x14ac:dyDescent="0.25">
      <c r="B26" s="285"/>
      <c r="C26" s="285"/>
      <c r="D26" s="300" t="s">
        <v>11</v>
      </c>
      <c r="E26" s="33">
        <f ca="1">SUM(E24:E25)</f>
        <v>18.46678188999995</v>
      </c>
      <c r="F26" s="34">
        <f ca="1">SUM(F24:F25)</f>
        <v>16.70320488000009</v>
      </c>
      <c r="G26" s="30">
        <f t="shared" ca="1" si="9"/>
        <v>0.10598802395209579</v>
      </c>
      <c r="H26" s="33">
        <f ca="1">SUM(H24:H25)</f>
        <v>0</v>
      </c>
      <c r="I26" s="34">
        <f ca="1">SUM(I24:I25)</f>
        <v>-3.2152462400000221</v>
      </c>
      <c r="J26" s="30">
        <f t="shared" ca="1" si="1"/>
        <v>1</v>
      </c>
      <c r="K26" s="33">
        <f ca="1">SUM(K24:K25)</f>
        <v>18.46678188999995</v>
      </c>
      <c r="L26" s="34">
        <f ca="1">SUM(L24:L25)</f>
        <v>13.487958640000066</v>
      </c>
      <c r="M26" s="30">
        <f t="shared" ca="1" si="2"/>
        <v>0.36916234247590796</v>
      </c>
      <c r="N26" s="33">
        <f ca="1">SUM(N24:N25)</f>
        <v>0</v>
      </c>
      <c r="O26" s="34">
        <f ca="1">SUM(O24:O25)</f>
        <v>-6.3188791900000991</v>
      </c>
      <c r="P26" s="30">
        <f t="shared" ca="1" si="3"/>
        <v>1</v>
      </c>
      <c r="Q26" s="33">
        <f ca="1">SUM(Q24:Q25)</f>
        <v>0</v>
      </c>
      <c r="R26" s="34">
        <f ca="1">SUM(R24:R25)</f>
        <v>-3.0371180600000112</v>
      </c>
      <c r="S26" s="30">
        <f t="shared" ca="1" si="4"/>
        <v>1</v>
      </c>
      <c r="T26" s="33">
        <f ca="1">SUM(T24:T25)</f>
        <v>0</v>
      </c>
      <c r="U26" s="34">
        <f ca="1">SUM(U24:U25)</f>
        <v>-3.2817611300000875</v>
      </c>
      <c r="V26" s="30">
        <f t="shared" ca="1" si="5"/>
        <v>1</v>
      </c>
      <c r="W26" s="33">
        <f ca="1">SUM(W24:W25)</f>
        <v>0</v>
      </c>
      <c r="X26" s="34">
        <f ca="1">SUM(X24:X25)</f>
        <v>0</v>
      </c>
      <c r="Y26" s="30">
        <f t="shared" ca="1" si="6"/>
        <v>0</v>
      </c>
      <c r="Z26" s="33">
        <f ca="1">SUM(Z24:Z25)</f>
        <v>18.46678188999995</v>
      </c>
      <c r="AA26" s="34">
        <f ca="1">SUM(AA24:AA25)</f>
        <v>18.689724870000042</v>
      </c>
      <c r="AB26" s="30">
        <f t="shared" ca="1" si="7"/>
        <v>-1.1771000535045607E-2</v>
      </c>
      <c r="AC26" s="33">
        <f ca="1">SUM(AC24:AC25)</f>
        <v>18.46678188999995</v>
      </c>
      <c r="AD26" s="34">
        <f ca="1">SUM(AD24:AD25)</f>
        <v>18.689724870000042</v>
      </c>
      <c r="AE26" s="30">
        <f t="shared" ca="1" si="8"/>
        <v>-1.1771000535045607E-2</v>
      </c>
      <c r="AF26"/>
      <c r="AH26"/>
    </row>
    <row r="27" spans="1:66" ht="15.75" thickBot="1" x14ac:dyDescent="0.3">
      <c r="B27" t="str" cm="1">
        <f t="array" aca="1" ref="B27" ca="1">_xlfn.CONCAT("*The Other Products contains ",TRANSPOSE(IF(($Q$30:$Q$103&lt;&gt;0)*($A$30:$A$103&gt;9),LEFT($B$30:$B$103,3)&amp;", ","")))</f>
        <v xml:space="preserve">*The Other Products contains GEN, ISR, PAD, PAM, PLB, </v>
      </c>
      <c r="C27" s="196"/>
      <c r="D27" s="195" t="s">
        <v>144</v>
      </c>
      <c r="E27" s="302">
        <f ca="1">ROUND(E26-SUM('Retail GWP by Channel'!B$10:B$11),5)</f>
        <v>0</v>
      </c>
      <c r="F27" s="302">
        <f ca="1">ROUND(F26-SUM('Retail GWP by Channel'!C$10:C$11),5)</f>
        <v>-38.21528</v>
      </c>
      <c r="G27" s="293"/>
      <c r="H27" s="293">
        <f ca="1">ROUND(H26-SUM('Retail GWP by Channel'!E$10:E$11),5)</f>
        <v>0</v>
      </c>
      <c r="I27" s="293">
        <f ca="1">ROUND(I26-SUM('Retail GWP by Channel'!F$10:F$11),5)</f>
        <v>-65.310299999999998</v>
      </c>
      <c r="J27" s="293"/>
      <c r="K27" s="293">
        <f ca="1">ROUND(K26-SUM('Retail GWP by Channel'!H$10:H$11),5)</f>
        <v>0</v>
      </c>
      <c r="L27" s="293">
        <f ca="1">ROUND(L26-SUM('Retail GWP by Channel'!I$10:I$11),5)</f>
        <v>-103.52558000000001</v>
      </c>
      <c r="M27" s="293"/>
      <c r="N27" s="293">
        <f ca="1">ROUND(N26-SUM('Retail GWP by Channel'!K$10:K$11),5)</f>
        <v>0</v>
      </c>
      <c r="O27" s="293">
        <f ca="1">ROUND(O26-SUM('Retail GWP by Channel'!L$10:L$11),5)</f>
        <v>-121.75642000000001</v>
      </c>
      <c r="P27" s="293"/>
      <c r="Q27" s="303">
        <f ca="1">ROUND(Q26-SUM('Retail GWP by Channel'!N$10:N$11),5)</f>
        <v>0</v>
      </c>
      <c r="R27" s="303">
        <f ca="1">ROUND(R26-SUM('Retail GWP by Channel'!O$10:O$11),5)</f>
        <v>-60.83399</v>
      </c>
      <c r="S27" s="294"/>
      <c r="T27" s="294">
        <f ca="1">ROUND(T26-SUM('Retail GWP by Channel'!Q$10:Q$11),5)</f>
        <v>0</v>
      </c>
      <c r="U27" s="294">
        <f ca="1">ROUND(U26-SUM('Retail GWP by Channel'!R$10:R$11),5)</f>
        <v>-60.922429999999999</v>
      </c>
      <c r="V27" s="294"/>
      <c r="W27" s="294" t="e">
        <f ca="1">ROUND(W26-SUM('Retail GWP by Channel'!T$10:T$11),5)</f>
        <v>#VALUE!</v>
      </c>
      <c r="X27" s="294" t="e">
        <f ca="1">ROUND(X26-SUM('Retail GWP by Channel'!U$10:U$11),5)</f>
        <v>#VALUE!</v>
      </c>
      <c r="Y27" s="294"/>
      <c r="Z27" s="294">
        <f ca="1">ROUND(Z26-SUM('Retail GWP by Channel'!W$10:W$11),5)</f>
        <v>0</v>
      </c>
      <c r="AA27" s="294">
        <f ca="1">ROUND(AA26-SUM('Retail GWP by Channel'!X$10:X$11),5)</f>
        <v>0</v>
      </c>
      <c r="AB27" s="294"/>
      <c r="AC27" s="294">
        <f ca="1">ROUND(AC26-SUM('Retail GWP by Channel'!Z$10:Z$11),5)</f>
        <v>0</v>
      </c>
      <c r="AD27" s="294">
        <f ca="1">ROUND(AD26-SUM('Retail GWP by Channel'!AA$10:AA$11),5)</f>
        <v>0</v>
      </c>
    </row>
    <row r="28" spans="1:66" ht="15.75" thickBot="1" x14ac:dyDescent="0.3">
      <c r="A28" s="56"/>
      <c r="B28" s="56"/>
      <c r="C28" s="178"/>
      <c r="E28">
        <v>0</v>
      </c>
      <c r="F28">
        <f>E28+4</f>
        <v>4</v>
      </c>
      <c r="G28" s="196">
        <f t="shared" ref="G28:P28" si="11">F28+4</f>
        <v>8</v>
      </c>
      <c r="H28" s="196">
        <f t="shared" si="11"/>
        <v>12</v>
      </c>
      <c r="I28" s="196">
        <f t="shared" si="11"/>
        <v>16</v>
      </c>
      <c r="J28" s="196">
        <f t="shared" si="11"/>
        <v>20</v>
      </c>
      <c r="K28" s="196">
        <f t="shared" si="11"/>
        <v>24</v>
      </c>
      <c r="L28" s="196">
        <f t="shared" si="11"/>
        <v>28</v>
      </c>
      <c r="M28" s="196">
        <f t="shared" si="11"/>
        <v>32</v>
      </c>
      <c r="N28" s="196">
        <f t="shared" si="11"/>
        <v>36</v>
      </c>
      <c r="O28" s="196">
        <f t="shared" si="11"/>
        <v>40</v>
      </c>
      <c r="P28" s="196">
        <f t="shared" si="11"/>
        <v>44</v>
      </c>
      <c r="Q28" s="46"/>
      <c r="S28" s="282" t="s">
        <v>13</v>
      </c>
      <c r="T28" s="283"/>
      <c r="U28" s="283"/>
      <c r="V28" s="284"/>
      <c r="W28" s="282" t="s">
        <v>14</v>
      </c>
      <c r="X28" s="283"/>
      <c r="Y28" s="283"/>
      <c r="Z28" s="284"/>
      <c r="AA28" s="282" t="s">
        <v>15</v>
      </c>
      <c r="AB28" s="283"/>
      <c r="AC28" s="283"/>
      <c r="AD28" s="284"/>
      <c r="AE28" s="282" t="s">
        <v>16</v>
      </c>
      <c r="AF28" s="283"/>
      <c r="AG28" s="283"/>
      <c r="AH28" s="284"/>
      <c r="AI28" s="282" t="s">
        <v>17</v>
      </c>
      <c r="AJ28" s="283"/>
      <c r="AK28" s="283"/>
      <c r="AL28" s="284"/>
      <c r="AM28" s="282" t="s">
        <v>18</v>
      </c>
      <c r="AN28" s="283"/>
      <c r="AO28" s="283"/>
      <c r="AP28" s="284"/>
      <c r="AQ28" s="282" t="s">
        <v>19</v>
      </c>
      <c r="AR28" s="283"/>
      <c r="AS28" s="283"/>
      <c r="AT28" s="284"/>
      <c r="AU28" s="282" t="s">
        <v>20</v>
      </c>
      <c r="AV28" s="283"/>
      <c r="AW28" s="283"/>
      <c r="AX28" s="284"/>
      <c r="AY28" s="282" t="s">
        <v>21</v>
      </c>
      <c r="AZ28" s="283"/>
      <c r="BA28" s="283"/>
      <c r="BB28" s="284"/>
      <c r="BC28" s="282" t="s">
        <v>22</v>
      </c>
      <c r="BD28" s="283"/>
      <c r="BE28" s="283"/>
      <c r="BF28" s="284"/>
      <c r="BG28" s="282" t="s">
        <v>23</v>
      </c>
      <c r="BH28" s="283"/>
      <c r="BI28" s="283"/>
      <c r="BJ28" s="284"/>
      <c r="BK28" s="282" t="s">
        <v>24</v>
      </c>
      <c r="BL28" s="283"/>
      <c r="BM28" s="283"/>
      <c r="BN28" s="284"/>
    </row>
    <row r="29" spans="1:66" ht="15.75" thickBot="1" x14ac:dyDescent="0.3">
      <c r="B29" s="101" t="s">
        <v>142</v>
      </c>
      <c r="C29" s="190" t="s">
        <v>68</v>
      </c>
      <c r="D29" s="190" t="s">
        <v>143</v>
      </c>
      <c r="E29" s="193" t="s">
        <v>13</v>
      </c>
      <c r="F29" s="191" t="s">
        <v>14</v>
      </c>
      <c r="G29" s="191" t="s">
        <v>15</v>
      </c>
      <c r="H29" s="191" t="s">
        <v>16</v>
      </c>
      <c r="I29" s="191" t="s">
        <v>17</v>
      </c>
      <c r="J29" s="191" t="s">
        <v>18</v>
      </c>
      <c r="K29" s="191" t="s">
        <v>19</v>
      </c>
      <c r="L29" s="191" t="s">
        <v>20</v>
      </c>
      <c r="M29" s="191" t="s">
        <v>21</v>
      </c>
      <c r="N29" s="191" t="s">
        <v>22</v>
      </c>
      <c r="O29" s="191" t="s">
        <v>23</v>
      </c>
      <c r="P29" s="192" t="s">
        <v>24</v>
      </c>
      <c r="Q29" s="192" t="s">
        <v>159</v>
      </c>
      <c r="S29" s="198" t="s">
        <v>108</v>
      </c>
      <c r="T29" s="199" t="s">
        <v>109</v>
      </c>
      <c r="U29" s="199" t="s">
        <v>110</v>
      </c>
      <c r="V29" s="200" t="s">
        <v>111</v>
      </c>
      <c r="W29" s="198"/>
      <c r="X29" s="199"/>
      <c r="Y29" s="199"/>
      <c r="Z29" s="200"/>
      <c r="AA29" s="198"/>
      <c r="AB29" s="199"/>
      <c r="AC29" s="199"/>
      <c r="AD29" s="200"/>
      <c r="AE29" s="198"/>
      <c r="AF29" s="199"/>
      <c r="AG29" s="199"/>
      <c r="AH29" s="200"/>
      <c r="AI29" s="198"/>
      <c r="AJ29" s="199"/>
      <c r="AK29" s="199"/>
      <c r="AL29" s="200"/>
      <c r="AM29" s="198"/>
      <c r="AN29" s="199"/>
      <c r="AO29" s="199"/>
      <c r="AP29" s="200"/>
      <c r="AQ29" s="198"/>
      <c r="AR29" s="199"/>
      <c r="AS29" s="199"/>
      <c r="AT29" s="200"/>
      <c r="AU29" s="198"/>
      <c r="AV29" s="199"/>
      <c r="AW29" s="199"/>
      <c r="AX29" s="200"/>
      <c r="AY29" s="198"/>
      <c r="AZ29" s="199"/>
      <c r="BA29" s="199"/>
      <c r="BB29" s="200"/>
      <c r="BC29" s="198"/>
      <c r="BD29" s="199"/>
      <c r="BE29" s="199"/>
      <c r="BF29" s="200"/>
      <c r="BG29" s="198"/>
      <c r="BH29" s="199"/>
      <c r="BI29" s="199"/>
      <c r="BJ29" s="200"/>
      <c r="BK29" s="198"/>
      <c r="BL29" s="199"/>
      <c r="BM29" s="199"/>
      <c r="BN29" s="200"/>
    </row>
    <row r="30" spans="1:66" x14ac:dyDescent="0.25">
      <c r="A30" s="286">
        <f ca="1">IF($B30="PAM - Health Protector",999,_xlfn.RANK.EQ($Q30,$Q$30:$Q$103))</f>
        <v>13</v>
      </c>
      <c r="B30" s="188" t="s">
        <v>119</v>
      </c>
      <c r="C30" s="188" t="str">
        <f>IF(COUNTIF($B$30:B30,B30)=1,"NB Total","RN Total")</f>
        <v>NB Total</v>
      </c>
      <c r="D30" s="188" t="s">
        <v>103</v>
      </c>
      <c r="E30" s="208">
        <f ca="1">SUMIFS(OFFSET($V$30:$V$177,,E$28,,),OFFSET($U$30:$U$177,,E$28,,),$D30,OFFSET($T$30:$T$177,,E$28,,),$C30,OFFSET($S$30:$S$177,,E$28,,),$B30)/1000000</f>
        <v>0</v>
      </c>
      <c r="F30" s="209">
        <f ca="1">SUMIFS(OFFSET($V$30:$V$177,,F$28,,),OFFSET($U$30:$U$177,,F$28,,),$D30,OFFSET($T$30:$T$177,,F$28,,),$C30,OFFSET($S$30:$S$177,,F$28,,),$B30)/1000000</f>
        <v>0</v>
      </c>
      <c r="G30" s="209">
        <f ca="1">SUMIFS(OFFSET($V$30:$V$177,,G$28,,),OFFSET($U$30:$U$177,,G$28,,),$D30,OFFSET($T$30:$T$177,,G$28,,),$C30,OFFSET($S$30:$S$177,,G$28,,),$B30)/1000000</f>
        <v>0</v>
      </c>
      <c r="H30" s="209">
        <f ca="1">SUMIFS(OFFSET($V$30:$V$177,,H$28,,),OFFSET($U$30:$U$177,,H$28,,),$D30,OFFSET($T$30:$T$177,,H$28,,),$C30,OFFSET($S$30:$S$177,,H$28,,),$B30)/1000000</f>
        <v>0</v>
      </c>
      <c r="I30" s="209">
        <f ca="1">SUMIFS(OFFSET($V$30:$V$177,,I$28,,),OFFSET($U$30:$U$177,,I$28,,),$D30,OFFSET($T$30:$T$177,,I$28,,),$C30,OFFSET($S$30:$S$177,,I$28,,),$B30)/1000000</f>
        <v>0</v>
      </c>
      <c r="J30" s="209">
        <f ca="1">SUMIFS(OFFSET($V$30:$V$177,,J$28,,),OFFSET($U$30:$U$177,,J$28,,),$D30,OFFSET($T$30:$T$177,,J$28,,),$C30,OFFSET($S$30:$S$177,,J$28,,),$B30)/1000000</f>
        <v>0</v>
      </c>
      <c r="K30" s="209">
        <f ca="1">SUMIFS(OFFSET($V$30:$V$177,,K$28,,),OFFSET($U$30:$U$177,,K$28,,),$D30,OFFSET($T$30:$T$177,,K$28,,),$C30,OFFSET($S$30:$S$177,,K$28,,),$B30)/1000000</f>
        <v>0</v>
      </c>
      <c r="L30" s="209">
        <f ca="1">SUMIFS(OFFSET($V$30:$V$177,,L$28,,),OFFSET($U$30:$U$177,,L$28,,),$D30,OFFSET($T$30:$T$177,,L$28,,),$C30,OFFSET($S$30:$S$177,,L$28,,),$B30)/1000000</f>
        <v>0</v>
      </c>
      <c r="M30" s="209">
        <f ca="1">SUMIFS(OFFSET($V$30:$V$177,,M$28,,),OFFSET($U$30:$U$177,,M$28,,),$D30,OFFSET($T$30:$T$177,,M$28,,),$C30,OFFSET($S$30:$S$177,,M$28,,),$B30)/1000000</f>
        <v>0</v>
      </c>
      <c r="N30" s="209">
        <f ca="1">SUMIFS(OFFSET($V$30:$V$177,,N$28,,),OFFSET($U$30:$U$177,,N$28,,),$D30,OFFSET($T$30:$T$177,,N$28,,),$C30,OFFSET($S$30:$S$177,,N$28,,),$B30)/1000000</f>
        <v>0</v>
      </c>
      <c r="O30" s="209">
        <f ca="1">SUMIFS(OFFSET($V$30:$V$177,,O$28,,),OFFSET($U$30:$U$177,,O$28,,),$D30,OFFSET($T$30:$T$177,,O$28,,),$C30,OFFSET($S$30:$S$177,,O$28,,),$B30)/1000000</f>
        <v>0</v>
      </c>
      <c r="P30" s="210">
        <f ca="1">SUMIFS(OFFSET($V$30:$V$177,,P$28,,),OFFSET($U$30:$U$177,,P$28,,),$D30,OFFSET($T$30:$T$177,,P$28,,),$C30,OFFSET($S$30:$S$177,,P$28,,),$B30)/1000000</f>
        <v>0</v>
      </c>
      <c r="Q30" s="288">
        <f ca="1">IF(COUNTIF($B$30:$B30,$B30)=1,SUM(OFFSET(E30:P30,,,2,)),0)</f>
        <v>0</v>
      </c>
      <c r="S30" s="198" t="s">
        <v>58</v>
      </c>
      <c r="T30" s="199" t="s">
        <v>70</v>
      </c>
      <c r="U30" s="199" t="s">
        <v>105</v>
      </c>
      <c r="V30" s="201">
        <v>510393.15</v>
      </c>
      <c r="W30" s="198"/>
      <c r="X30" s="199"/>
      <c r="Y30" s="199"/>
      <c r="Z30" s="200"/>
      <c r="AA30" s="198"/>
      <c r="AB30" s="199"/>
      <c r="AC30" s="199"/>
      <c r="AD30" s="200"/>
      <c r="AE30" s="198"/>
      <c r="AF30" s="199"/>
      <c r="AG30" s="199"/>
      <c r="AH30" s="201"/>
      <c r="AI30" s="198"/>
      <c r="AJ30" s="199"/>
      <c r="AK30" s="199"/>
      <c r="AL30" s="200"/>
      <c r="AM30" s="198"/>
      <c r="AN30" s="199"/>
      <c r="AO30" s="199"/>
      <c r="AP30" s="200"/>
      <c r="AQ30" s="198"/>
      <c r="AR30" s="199"/>
      <c r="AS30" s="199"/>
      <c r="AT30" s="201"/>
      <c r="AU30" s="198"/>
      <c r="AV30" s="199"/>
      <c r="AW30" s="199"/>
      <c r="AX30" s="200"/>
      <c r="AY30" s="198"/>
      <c r="AZ30" s="199"/>
      <c r="BA30" s="199"/>
      <c r="BB30" s="200"/>
      <c r="BC30" s="198"/>
      <c r="BD30" s="199"/>
      <c r="BE30" s="199"/>
      <c r="BF30" s="201"/>
      <c r="BG30" s="198"/>
      <c r="BH30" s="199"/>
      <c r="BI30" s="199"/>
      <c r="BJ30" s="200"/>
      <c r="BK30" s="198"/>
      <c r="BL30" s="199"/>
      <c r="BM30" s="199"/>
      <c r="BN30" s="200"/>
    </row>
    <row r="31" spans="1:66" x14ac:dyDescent="0.25">
      <c r="A31" s="286">
        <f t="shared" ref="A31:A94" ca="1" si="12">IF($B31="PAM - Health Protector",999,_xlfn.RANK.EQ($Q31,$Q$30:$Q$103))</f>
        <v>13</v>
      </c>
      <c r="B31" s="188" t="s">
        <v>119</v>
      </c>
      <c r="C31" s="188" t="str">
        <f>IF(COUNTIF($B$30:B31,B31)=1,"NB Total","RN Total")</f>
        <v>RN Total</v>
      </c>
      <c r="D31" s="188" t="s">
        <v>103</v>
      </c>
      <c r="E31" s="208">
        <f ca="1">SUMIFS(OFFSET($V$30:$V$177,,E$28,,),OFFSET($U$30:$U$177,,E$28,,),$D31,OFFSET($T$30:$T$177,,E$28,,),$C31,OFFSET($S$30:$S$177,,E$28,,),$B31)/1000000</f>
        <v>0</v>
      </c>
      <c r="F31" s="209">
        <f ca="1">SUMIFS(OFFSET($V$30:$V$177,,F$28,,),OFFSET($U$30:$U$177,,F$28,,),$D31,OFFSET($T$30:$T$177,,F$28,,),$C31,OFFSET($S$30:$S$177,,F$28,,),$B31)/1000000</f>
        <v>0</v>
      </c>
      <c r="G31" s="209">
        <f ca="1">SUMIFS(OFFSET($V$30:$V$177,,G$28,,),OFFSET($U$30:$U$177,,G$28,,),$D31,OFFSET($T$30:$T$177,,G$28,,),$C31,OFFSET($S$30:$S$177,,G$28,,),$B31)/1000000</f>
        <v>0</v>
      </c>
      <c r="H31" s="209">
        <f ca="1">SUMIFS(OFFSET($V$30:$V$177,,H$28,,),OFFSET($U$30:$U$177,,H$28,,),$D31,OFFSET($T$30:$T$177,,H$28,,),$C31,OFFSET($S$30:$S$177,,H$28,,),$B31)/1000000</f>
        <v>0</v>
      </c>
      <c r="I31" s="209">
        <f ca="1">SUMIFS(OFFSET($V$30:$V$177,,I$28,,),OFFSET($U$30:$U$177,,I$28,,),$D31,OFFSET($T$30:$T$177,,I$28,,),$C31,OFFSET($S$30:$S$177,,I$28,,),$B31)/1000000</f>
        <v>0</v>
      </c>
      <c r="J31" s="209">
        <f ca="1">SUMIFS(OFFSET($V$30:$V$177,,J$28,,),OFFSET($U$30:$U$177,,J$28,,),$D31,OFFSET($T$30:$T$177,,J$28,,),$C31,OFFSET($S$30:$S$177,,J$28,,),$B31)/1000000</f>
        <v>0</v>
      </c>
      <c r="K31" s="209">
        <f ca="1">SUMIFS(OFFSET($V$30:$V$177,,K$28,,),OFFSET($U$30:$U$177,,K$28,,),$D31,OFFSET($T$30:$T$177,,K$28,,),$C31,OFFSET($S$30:$S$177,,K$28,,),$B31)/1000000</f>
        <v>0</v>
      </c>
      <c r="L31" s="209">
        <f ca="1">SUMIFS(OFFSET($V$30:$V$177,,L$28,,),OFFSET($U$30:$U$177,,L$28,,),$D31,OFFSET($T$30:$T$177,,L$28,,),$C31,OFFSET($S$30:$S$177,,L$28,,),$B31)/1000000</f>
        <v>0</v>
      </c>
      <c r="M31" s="209">
        <f ca="1">SUMIFS(OFFSET($V$30:$V$177,,M$28,,),OFFSET($U$30:$U$177,,M$28,,),$D31,OFFSET($T$30:$T$177,,M$28,,),$C31,OFFSET($S$30:$S$177,,M$28,,),$B31)/1000000</f>
        <v>0</v>
      </c>
      <c r="N31" s="209">
        <f ca="1">SUMIFS(OFFSET($V$30:$V$177,,N$28,,),OFFSET($U$30:$U$177,,N$28,,),$D31,OFFSET($T$30:$T$177,,N$28,,),$C31,OFFSET($S$30:$S$177,,N$28,,),$B31)/1000000</f>
        <v>0</v>
      </c>
      <c r="O31" s="209">
        <f ca="1">SUMIFS(OFFSET($V$30:$V$177,,O$28,,),OFFSET($U$30:$U$177,,O$28,,),$D31,OFFSET($T$30:$T$177,,O$28,,),$C31,OFFSET($S$30:$S$177,,O$28,,),$B31)/1000000</f>
        <v>0</v>
      </c>
      <c r="P31" s="210">
        <f ca="1">SUMIFS(OFFSET($V$30:$V$177,,P$28,,),OFFSET($U$30:$U$177,,P$28,,),$D31,OFFSET($T$30:$T$177,,P$28,,),$C31,OFFSET($S$30:$S$177,,P$28,,),$B31)/1000000</f>
        <v>0</v>
      </c>
      <c r="Q31" s="288">
        <f ca="1">IF(COUNTIF($B$30:$B31,$B31)=1,SUM(OFFSET(E31:P31,,,2,)),0)</f>
        <v>0</v>
      </c>
      <c r="S31" s="198" t="s">
        <v>58</v>
      </c>
      <c r="T31" s="199" t="s">
        <v>69</v>
      </c>
      <c r="U31" s="199" t="s">
        <v>105</v>
      </c>
      <c r="V31" s="201">
        <v>118062.02</v>
      </c>
      <c r="W31" s="198"/>
      <c r="X31" s="199"/>
      <c r="Y31" s="199"/>
      <c r="Z31" s="200"/>
      <c r="AA31" s="198"/>
      <c r="AB31" s="199"/>
      <c r="AC31" s="199"/>
      <c r="AD31" s="200"/>
      <c r="AE31" s="198"/>
      <c r="AF31" s="199"/>
      <c r="AG31" s="199"/>
      <c r="AH31" s="201"/>
      <c r="AI31" s="198"/>
      <c r="AJ31" s="199"/>
      <c r="AK31" s="199"/>
      <c r="AL31" s="200"/>
      <c r="AM31" s="198"/>
      <c r="AN31" s="199"/>
      <c r="AO31" s="199"/>
      <c r="AP31" s="200"/>
      <c r="AQ31" s="198"/>
      <c r="AR31" s="199"/>
      <c r="AS31" s="199"/>
      <c r="AT31" s="201"/>
      <c r="AU31" s="198"/>
      <c r="AV31" s="199"/>
      <c r="AW31" s="199"/>
      <c r="AX31" s="200"/>
      <c r="AY31" s="198"/>
      <c r="AZ31" s="199"/>
      <c r="BA31" s="199"/>
      <c r="BB31" s="200"/>
      <c r="BC31" s="198"/>
      <c r="BD31" s="199"/>
      <c r="BE31" s="199"/>
      <c r="BF31" s="201"/>
      <c r="BG31" s="198"/>
      <c r="BH31" s="199"/>
      <c r="BI31" s="199"/>
      <c r="BJ31" s="200"/>
      <c r="BK31" s="198"/>
      <c r="BL31" s="199"/>
      <c r="BM31" s="199"/>
      <c r="BN31" s="200"/>
    </row>
    <row r="32" spans="1:66" x14ac:dyDescent="0.25">
      <c r="A32" s="286">
        <f t="shared" ca="1" si="12"/>
        <v>13</v>
      </c>
      <c r="B32" s="188" t="s">
        <v>120</v>
      </c>
      <c r="C32" s="188" t="str">
        <f>IF(COUNTIF($B$30:B32,B32)=1,"NB Total","RN Total")</f>
        <v>NB Total</v>
      </c>
      <c r="D32" s="188" t="s">
        <v>103</v>
      </c>
      <c r="E32" s="208">
        <f ca="1">SUMIFS(OFFSET($V$30:$V$177,,E$28,,),OFFSET($U$30:$U$177,,E$28,,),$D32,OFFSET($T$30:$T$177,,E$28,,),$C32,OFFSET($S$30:$S$177,,E$28,,),$B32)/1000000</f>
        <v>0</v>
      </c>
      <c r="F32" s="209">
        <f ca="1">SUMIFS(OFFSET($V$30:$V$177,,F$28,,),OFFSET($U$30:$U$177,,F$28,,),$D32,OFFSET($T$30:$T$177,,F$28,,),$C32,OFFSET($S$30:$S$177,,F$28,,),$B32)/1000000</f>
        <v>0</v>
      </c>
      <c r="G32" s="209">
        <f ca="1">SUMIFS(OFFSET($V$30:$V$177,,G$28,,),OFFSET($U$30:$U$177,,G$28,,),$D32,OFFSET($T$30:$T$177,,G$28,,),$C32,OFFSET($S$30:$S$177,,G$28,,),$B32)/1000000</f>
        <v>0</v>
      </c>
      <c r="H32" s="209">
        <f ca="1">SUMIFS(OFFSET($V$30:$V$177,,H$28,,),OFFSET($U$30:$U$177,,H$28,,),$D32,OFFSET($T$30:$T$177,,H$28,,),$C32,OFFSET($S$30:$S$177,,H$28,,),$B32)/1000000</f>
        <v>0</v>
      </c>
      <c r="I32" s="209">
        <f ca="1">SUMIFS(OFFSET($V$30:$V$177,,I$28,,),OFFSET($U$30:$U$177,,I$28,,),$D32,OFFSET($T$30:$T$177,,I$28,,),$C32,OFFSET($S$30:$S$177,,I$28,,),$B32)/1000000</f>
        <v>0</v>
      </c>
      <c r="J32" s="209">
        <f ca="1">SUMIFS(OFFSET($V$30:$V$177,,J$28,,),OFFSET($U$30:$U$177,,J$28,,),$D32,OFFSET($T$30:$T$177,,J$28,,),$C32,OFFSET($S$30:$S$177,,J$28,,),$B32)/1000000</f>
        <v>0</v>
      </c>
      <c r="K32" s="209">
        <f ca="1">SUMIFS(OFFSET($V$30:$V$177,,K$28,,),OFFSET($U$30:$U$177,,K$28,,),$D32,OFFSET($T$30:$T$177,,K$28,,),$C32,OFFSET($S$30:$S$177,,K$28,,),$B32)/1000000</f>
        <v>0</v>
      </c>
      <c r="L32" s="209">
        <f ca="1">SUMIFS(OFFSET($V$30:$V$177,,L$28,,),OFFSET($U$30:$U$177,,L$28,,),$D32,OFFSET($T$30:$T$177,,L$28,,),$C32,OFFSET($S$30:$S$177,,L$28,,),$B32)/1000000</f>
        <v>0</v>
      </c>
      <c r="M32" s="209">
        <f ca="1">SUMIFS(OFFSET($V$30:$V$177,,M$28,,),OFFSET($U$30:$U$177,,M$28,,),$D32,OFFSET($T$30:$T$177,,M$28,,),$C32,OFFSET($S$30:$S$177,,M$28,,),$B32)/1000000</f>
        <v>0</v>
      </c>
      <c r="N32" s="209">
        <f ca="1">SUMIFS(OFFSET($V$30:$V$177,,N$28,,),OFFSET($U$30:$U$177,,N$28,,),$D32,OFFSET($T$30:$T$177,,N$28,,),$C32,OFFSET($S$30:$S$177,,N$28,,),$B32)/1000000</f>
        <v>0</v>
      </c>
      <c r="O32" s="209">
        <f ca="1">SUMIFS(OFFSET($V$30:$V$177,,O$28,,),OFFSET($U$30:$U$177,,O$28,,),$D32,OFFSET($T$30:$T$177,,O$28,,),$C32,OFFSET($S$30:$S$177,,O$28,,),$B32)/1000000</f>
        <v>0</v>
      </c>
      <c r="P32" s="210">
        <f ca="1">SUMIFS(OFFSET($V$30:$V$177,,P$28,,),OFFSET($U$30:$U$177,,P$28,,),$D32,OFFSET($T$30:$T$177,,P$28,,),$C32,OFFSET($S$30:$S$177,,P$28,,),$B32)/1000000</f>
        <v>0</v>
      </c>
      <c r="Q32" s="288">
        <f ca="1">IF(COUNTIF($B$30:$B32,$B32)=1,SUM(OFFSET(E32:P32,,,2,)),0)</f>
        <v>0</v>
      </c>
      <c r="S32" s="198" t="s">
        <v>58</v>
      </c>
      <c r="T32" s="199" t="s">
        <v>70</v>
      </c>
      <c r="U32" s="199" t="s">
        <v>103</v>
      </c>
      <c r="V32" s="201">
        <v>364110.08000000002</v>
      </c>
      <c r="W32" s="198"/>
      <c r="X32" s="199"/>
      <c r="Y32" s="199"/>
      <c r="Z32" s="201"/>
      <c r="AA32" s="198"/>
      <c r="AB32" s="199"/>
      <c r="AC32" s="199"/>
      <c r="AD32" s="200"/>
      <c r="AE32" s="198"/>
      <c r="AF32" s="199"/>
      <c r="AG32" s="199"/>
      <c r="AH32" s="201"/>
      <c r="AI32" s="198"/>
      <c r="AJ32" s="199"/>
      <c r="AK32" s="199"/>
      <c r="AL32" s="200"/>
      <c r="AM32" s="198"/>
      <c r="AN32" s="199"/>
      <c r="AO32" s="199"/>
      <c r="AP32" s="200"/>
      <c r="AQ32" s="198"/>
      <c r="AR32" s="199"/>
      <c r="AS32" s="199"/>
      <c r="AT32" s="201"/>
      <c r="AU32" s="198"/>
      <c r="AV32" s="199"/>
      <c r="AW32" s="199"/>
      <c r="AX32" s="200"/>
      <c r="AY32" s="198"/>
      <c r="AZ32" s="199"/>
      <c r="BA32" s="199"/>
      <c r="BB32" s="200"/>
      <c r="BC32" s="198"/>
      <c r="BD32" s="199"/>
      <c r="BE32" s="199"/>
      <c r="BF32" s="201"/>
      <c r="BG32" s="198"/>
      <c r="BH32" s="199"/>
      <c r="BI32" s="199"/>
      <c r="BJ32" s="200"/>
      <c r="BK32" s="198"/>
      <c r="BL32" s="199"/>
      <c r="BM32" s="199"/>
      <c r="BN32" s="200"/>
    </row>
    <row r="33" spans="1:66" x14ac:dyDescent="0.25">
      <c r="A33" s="286">
        <f t="shared" ca="1" si="12"/>
        <v>13</v>
      </c>
      <c r="B33" s="188" t="s">
        <v>120</v>
      </c>
      <c r="C33" s="188" t="str">
        <f>IF(COUNTIF($B$30:B33,B33)=1,"NB Total","RN Total")</f>
        <v>RN Total</v>
      </c>
      <c r="D33" s="188" t="s">
        <v>103</v>
      </c>
      <c r="E33" s="208">
        <f ca="1">SUMIFS(OFFSET($V$30:$V$177,,E$28,,),OFFSET($U$30:$U$177,,E$28,,),$D33,OFFSET($T$30:$T$177,,E$28,,),$C33,OFFSET($S$30:$S$177,,E$28,,),$B33)/1000000</f>
        <v>0</v>
      </c>
      <c r="F33" s="209">
        <f ca="1">SUMIFS(OFFSET($V$30:$V$177,,F$28,,),OFFSET($U$30:$U$177,,F$28,,),$D33,OFFSET($T$30:$T$177,,F$28,,),$C33,OFFSET($S$30:$S$177,,F$28,,),$B33)/1000000</f>
        <v>0</v>
      </c>
      <c r="G33" s="209">
        <f ca="1">SUMIFS(OFFSET($V$30:$V$177,,G$28,,),OFFSET($U$30:$U$177,,G$28,,),$D33,OFFSET($T$30:$T$177,,G$28,,),$C33,OFFSET($S$30:$S$177,,G$28,,),$B33)/1000000</f>
        <v>0</v>
      </c>
      <c r="H33" s="209">
        <f ca="1">SUMIFS(OFFSET($V$30:$V$177,,H$28,,),OFFSET($U$30:$U$177,,H$28,,),$D33,OFFSET($T$30:$T$177,,H$28,,),$C33,OFFSET($S$30:$S$177,,H$28,,),$B33)/1000000</f>
        <v>0</v>
      </c>
      <c r="I33" s="209">
        <f ca="1">SUMIFS(OFFSET($V$30:$V$177,,I$28,,),OFFSET($U$30:$U$177,,I$28,,),$D33,OFFSET($T$30:$T$177,,I$28,,),$C33,OFFSET($S$30:$S$177,,I$28,,),$B33)/1000000</f>
        <v>0</v>
      </c>
      <c r="J33" s="209">
        <f ca="1">SUMIFS(OFFSET($V$30:$V$177,,J$28,,),OFFSET($U$30:$U$177,,J$28,,),$D33,OFFSET($T$30:$T$177,,J$28,,),$C33,OFFSET($S$30:$S$177,,J$28,,),$B33)/1000000</f>
        <v>0</v>
      </c>
      <c r="K33" s="209">
        <f ca="1">SUMIFS(OFFSET($V$30:$V$177,,K$28,,),OFFSET($U$30:$U$177,,K$28,,),$D33,OFFSET($T$30:$T$177,,K$28,,),$C33,OFFSET($S$30:$S$177,,K$28,,),$B33)/1000000</f>
        <v>0</v>
      </c>
      <c r="L33" s="209">
        <f ca="1">SUMIFS(OFFSET($V$30:$V$177,,L$28,,),OFFSET($U$30:$U$177,,L$28,,),$D33,OFFSET($T$30:$T$177,,L$28,,),$C33,OFFSET($S$30:$S$177,,L$28,,),$B33)/1000000</f>
        <v>0</v>
      </c>
      <c r="M33" s="209">
        <f ca="1">SUMIFS(OFFSET($V$30:$V$177,,M$28,,),OFFSET($U$30:$U$177,,M$28,,),$D33,OFFSET($T$30:$T$177,,M$28,,),$C33,OFFSET($S$30:$S$177,,M$28,,),$B33)/1000000</f>
        <v>0</v>
      </c>
      <c r="N33" s="209">
        <f ca="1">SUMIFS(OFFSET($V$30:$V$177,,N$28,,),OFFSET($U$30:$U$177,,N$28,,),$D33,OFFSET($T$30:$T$177,,N$28,,),$C33,OFFSET($S$30:$S$177,,N$28,,),$B33)/1000000</f>
        <v>0</v>
      </c>
      <c r="O33" s="209">
        <f ca="1">SUMIFS(OFFSET($V$30:$V$177,,O$28,,),OFFSET($U$30:$U$177,,O$28,,),$D33,OFFSET($T$30:$T$177,,O$28,,),$C33,OFFSET($S$30:$S$177,,O$28,,),$B33)/1000000</f>
        <v>0</v>
      </c>
      <c r="P33" s="210">
        <f ca="1">SUMIFS(OFFSET($V$30:$V$177,,P$28,,),OFFSET($U$30:$U$177,,P$28,,),$D33,OFFSET($T$30:$T$177,,P$28,,),$C33,OFFSET($S$30:$S$177,,P$28,,),$B33)/1000000</f>
        <v>0</v>
      </c>
      <c r="Q33" s="288">
        <f ca="1">IF(COUNTIF($B$30:$B33,$B33)=1,SUM(OFFSET(E33:P33,,,2,)),0)</f>
        <v>0</v>
      </c>
      <c r="S33" s="198" t="s">
        <v>58</v>
      </c>
      <c r="T33" s="199" t="s">
        <v>69</v>
      </c>
      <c r="U33" s="199" t="s">
        <v>103</v>
      </c>
      <c r="V33" s="201">
        <v>226869.56</v>
      </c>
      <c r="W33" s="198"/>
      <c r="X33" s="199"/>
      <c r="Y33" s="199"/>
      <c r="Z33" s="201"/>
      <c r="AA33" s="198"/>
      <c r="AB33" s="199"/>
      <c r="AC33" s="199"/>
      <c r="AD33" s="200"/>
      <c r="AE33" s="198"/>
      <c r="AF33" s="199"/>
      <c r="AG33" s="199"/>
      <c r="AH33" s="201"/>
      <c r="AI33" s="198"/>
      <c r="AJ33" s="199"/>
      <c r="AK33" s="199"/>
      <c r="AL33" s="200"/>
      <c r="AM33" s="198"/>
      <c r="AN33" s="199"/>
      <c r="AO33" s="199"/>
      <c r="AP33" s="200"/>
      <c r="AQ33" s="198"/>
      <c r="AR33" s="199"/>
      <c r="AS33" s="199"/>
      <c r="AT33" s="201"/>
      <c r="AU33" s="198"/>
      <c r="AV33" s="199"/>
      <c r="AW33" s="199"/>
      <c r="AX33" s="200"/>
      <c r="AY33" s="198"/>
      <c r="AZ33" s="199"/>
      <c r="BA33" s="199"/>
      <c r="BB33" s="200"/>
      <c r="BC33" s="198"/>
      <c r="BD33" s="199"/>
      <c r="BE33" s="199"/>
      <c r="BF33" s="201"/>
      <c r="BG33" s="198"/>
      <c r="BH33" s="199"/>
      <c r="BI33" s="199"/>
      <c r="BJ33" s="200"/>
      <c r="BK33" s="198"/>
      <c r="BL33" s="199"/>
      <c r="BM33" s="199"/>
      <c r="BN33" s="200"/>
    </row>
    <row r="34" spans="1:66" x14ac:dyDescent="0.25">
      <c r="A34" s="286">
        <f t="shared" ca="1" si="12"/>
        <v>13</v>
      </c>
      <c r="B34" s="188" t="s">
        <v>121</v>
      </c>
      <c r="C34" s="188" t="str">
        <f>IF(COUNTIF($B$30:B34,B34)=1,"NB Total","RN Total")</f>
        <v>NB Total</v>
      </c>
      <c r="D34" s="188" t="s">
        <v>103</v>
      </c>
      <c r="E34" s="208">
        <f ca="1">SUMIFS(OFFSET($V$30:$V$177,,E$28,,),OFFSET($U$30:$U$177,,E$28,,),$D34,OFFSET($T$30:$T$177,,E$28,,),$C34,OFFSET($S$30:$S$177,,E$28,,),$B34)/1000000</f>
        <v>0</v>
      </c>
      <c r="F34" s="209">
        <f ca="1">SUMIFS(OFFSET($V$30:$V$177,,F$28,,),OFFSET($U$30:$U$177,,F$28,,),$D34,OFFSET($T$30:$T$177,,F$28,,),$C34,OFFSET($S$30:$S$177,,F$28,,),$B34)/1000000</f>
        <v>0</v>
      </c>
      <c r="G34" s="209">
        <f ca="1">SUMIFS(OFFSET($V$30:$V$177,,G$28,,),OFFSET($U$30:$U$177,,G$28,,),$D34,OFFSET($T$30:$T$177,,G$28,,),$C34,OFFSET($S$30:$S$177,,G$28,,),$B34)/1000000</f>
        <v>0</v>
      </c>
      <c r="H34" s="209">
        <f ca="1">SUMIFS(OFFSET($V$30:$V$177,,H$28,,),OFFSET($U$30:$U$177,,H$28,,),$D34,OFFSET($T$30:$T$177,,H$28,,),$C34,OFFSET($S$30:$S$177,,H$28,,),$B34)/1000000</f>
        <v>0</v>
      </c>
      <c r="I34" s="209">
        <f ca="1">SUMIFS(OFFSET($V$30:$V$177,,I$28,,),OFFSET($U$30:$U$177,,I$28,,),$D34,OFFSET($T$30:$T$177,,I$28,,),$C34,OFFSET($S$30:$S$177,,I$28,,),$B34)/1000000</f>
        <v>0</v>
      </c>
      <c r="J34" s="209">
        <f ca="1">SUMIFS(OFFSET($V$30:$V$177,,J$28,,),OFFSET($U$30:$U$177,,J$28,,),$D34,OFFSET($T$30:$T$177,,J$28,,),$C34,OFFSET($S$30:$S$177,,J$28,,),$B34)/1000000</f>
        <v>0</v>
      </c>
      <c r="K34" s="209">
        <f ca="1">SUMIFS(OFFSET($V$30:$V$177,,K$28,,),OFFSET($U$30:$U$177,,K$28,,),$D34,OFFSET($T$30:$T$177,,K$28,,),$C34,OFFSET($S$30:$S$177,,K$28,,),$B34)/1000000</f>
        <v>0</v>
      </c>
      <c r="L34" s="209">
        <f ca="1">SUMIFS(OFFSET($V$30:$V$177,,L$28,,),OFFSET($U$30:$U$177,,L$28,,),$D34,OFFSET($T$30:$T$177,,L$28,,),$C34,OFFSET($S$30:$S$177,,L$28,,),$B34)/1000000</f>
        <v>0</v>
      </c>
      <c r="M34" s="209">
        <f ca="1">SUMIFS(OFFSET($V$30:$V$177,,M$28,,),OFFSET($U$30:$U$177,,M$28,,),$D34,OFFSET($T$30:$T$177,,M$28,,),$C34,OFFSET($S$30:$S$177,,M$28,,),$B34)/1000000</f>
        <v>0</v>
      </c>
      <c r="N34" s="209">
        <f ca="1">SUMIFS(OFFSET($V$30:$V$177,,N$28,,),OFFSET($U$30:$U$177,,N$28,,),$D34,OFFSET($T$30:$T$177,,N$28,,),$C34,OFFSET($S$30:$S$177,,N$28,,),$B34)/1000000</f>
        <v>0</v>
      </c>
      <c r="O34" s="209">
        <f ca="1">SUMIFS(OFFSET($V$30:$V$177,,O$28,,),OFFSET($U$30:$U$177,,O$28,,),$D34,OFFSET($T$30:$T$177,,O$28,,),$C34,OFFSET($S$30:$S$177,,O$28,,),$B34)/1000000</f>
        <v>0</v>
      </c>
      <c r="P34" s="210">
        <f ca="1">SUMIFS(OFFSET($V$30:$V$177,,P$28,,),OFFSET($U$30:$U$177,,P$28,,),$D34,OFFSET($T$30:$T$177,,P$28,,),$C34,OFFSET($S$30:$S$177,,P$28,,),$B34)/1000000</f>
        <v>0</v>
      </c>
      <c r="Q34" s="288">
        <f ca="1">IF(COUNTIF($B$30:$B34,$B34)=1,SUM(OFFSET(E34:P34,,,2,)),0)</f>
        <v>0</v>
      </c>
      <c r="S34" s="198" t="s">
        <v>60</v>
      </c>
      <c r="T34" s="199" t="s">
        <v>70</v>
      </c>
      <c r="U34" s="199" t="s">
        <v>105</v>
      </c>
      <c r="V34" s="201">
        <v>7784412.3099999996</v>
      </c>
      <c r="W34" s="198"/>
      <c r="X34" s="199"/>
      <c r="Y34" s="199"/>
      <c r="Z34" s="201"/>
      <c r="AA34" s="198"/>
      <c r="AB34" s="199"/>
      <c r="AC34" s="199"/>
      <c r="AD34" s="200"/>
      <c r="AE34" s="198"/>
      <c r="AF34" s="199"/>
      <c r="AG34" s="199"/>
      <c r="AH34" s="201"/>
      <c r="AI34" s="198"/>
      <c r="AJ34" s="199"/>
      <c r="AK34" s="199"/>
      <c r="AL34" s="200"/>
      <c r="AM34" s="198"/>
      <c r="AN34" s="199"/>
      <c r="AO34" s="199"/>
      <c r="AP34" s="200"/>
      <c r="AQ34" s="198"/>
      <c r="AR34" s="199"/>
      <c r="AS34" s="199"/>
      <c r="AT34" s="201"/>
      <c r="AU34" s="198"/>
      <c r="AV34" s="199"/>
      <c r="AW34" s="199"/>
      <c r="AX34" s="200"/>
      <c r="AY34" s="198"/>
      <c r="AZ34" s="199"/>
      <c r="BA34" s="199"/>
      <c r="BB34" s="200"/>
      <c r="BC34" s="198"/>
      <c r="BD34" s="199"/>
      <c r="BE34" s="199"/>
      <c r="BF34" s="201"/>
      <c r="BG34" s="198"/>
      <c r="BH34" s="199"/>
      <c r="BI34" s="199"/>
      <c r="BJ34" s="200"/>
      <c r="BK34" s="198"/>
      <c r="BL34" s="199"/>
      <c r="BM34" s="199"/>
      <c r="BN34" s="200"/>
    </row>
    <row r="35" spans="1:66" x14ac:dyDescent="0.25">
      <c r="A35" s="286">
        <f t="shared" ca="1" si="12"/>
        <v>13</v>
      </c>
      <c r="B35" s="188" t="s">
        <v>121</v>
      </c>
      <c r="C35" s="188" t="str">
        <f>IF(COUNTIF($B$30:B35,B35)=1,"NB Total","RN Total")</f>
        <v>RN Total</v>
      </c>
      <c r="D35" s="188" t="s">
        <v>103</v>
      </c>
      <c r="E35" s="208">
        <f ca="1">SUMIFS(OFFSET($V$30:$V$177,,E$28,,),OFFSET($U$30:$U$177,,E$28,,),$D35,OFFSET($T$30:$T$177,,E$28,,),$C35,OFFSET($S$30:$S$177,,E$28,,),$B35)/1000000</f>
        <v>0</v>
      </c>
      <c r="F35" s="209">
        <f ca="1">SUMIFS(OFFSET($V$30:$V$177,,F$28,,),OFFSET($U$30:$U$177,,F$28,,),$D35,OFFSET($T$30:$T$177,,F$28,,),$C35,OFFSET($S$30:$S$177,,F$28,,),$B35)/1000000</f>
        <v>0</v>
      </c>
      <c r="G35" s="209">
        <f ca="1">SUMIFS(OFFSET($V$30:$V$177,,G$28,,),OFFSET($U$30:$U$177,,G$28,,),$D35,OFFSET($T$30:$T$177,,G$28,,),$C35,OFFSET($S$30:$S$177,,G$28,,),$B35)/1000000</f>
        <v>0</v>
      </c>
      <c r="H35" s="209">
        <f ca="1">SUMIFS(OFFSET($V$30:$V$177,,H$28,,),OFFSET($U$30:$U$177,,H$28,,),$D35,OFFSET($T$30:$T$177,,H$28,,),$C35,OFFSET($S$30:$S$177,,H$28,,),$B35)/1000000</f>
        <v>0</v>
      </c>
      <c r="I35" s="209">
        <f ca="1">SUMIFS(OFFSET($V$30:$V$177,,I$28,,),OFFSET($U$30:$U$177,,I$28,,),$D35,OFFSET($T$30:$T$177,,I$28,,),$C35,OFFSET($S$30:$S$177,,I$28,,),$B35)/1000000</f>
        <v>0</v>
      </c>
      <c r="J35" s="209">
        <f ca="1">SUMIFS(OFFSET($V$30:$V$177,,J$28,,),OFFSET($U$30:$U$177,,J$28,,),$D35,OFFSET($T$30:$T$177,,J$28,,),$C35,OFFSET($S$30:$S$177,,J$28,,),$B35)/1000000</f>
        <v>0</v>
      </c>
      <c r="K35" s="209">
        <f ca="1">SUMIFS(OFFSET($V$30:$V$177,,K$28,,),OFFSET($U$30:$U$177,,K$28,,),$D35,OFFSET($T$30:$T$177,,K$28,,),$C35,OFFSET($S$30:$S$177,,K$28,,),$B35)/1000000</f>
        <v>0</v>
      </c>
      <c r="L35" s="209">
        <f ca="1">SUMIFS(OFFSET($V$30:$V$177,,L$28,,),OFFSET($U$30:$U$177,,L$28,,),$D35,OFFSET($T$30:$T$177,,L$28,,),$C35,OFFSET($S$30:$S$177,,L$28,,),$B35)/1000000</f>
        <v>0</v>
      </c>
      <c r="M35" s="209">
        <f ca="1">SUMIFS(OFFSET($V$30:$V$177,,M$28,,),OFFSET($U$30:$U$177,,M$28,,),$D35,OFFSET($T$30:$T$177,,M$28,,),$C35,OFFSET($S$30:$S$177,,M$28,,),$B35)/1000000</f>
        <v>0</v>
      </c>
      <c r="N35" s="209">
        <f ca="1">SUMIFS(OFFSET($V$30:$V$177,,N$28,,),OFFSET($U$30:$U$177,,N$28,,),$D35,OFFSET($T$30:$T$177,,N$28,,),$C35,OFFSET($S$30:$S$177,,N$28,,),$B35)/1000000</f>
        <v>0</v>
      </c>
      <c r="O35" s="209">
        <f ca="1">SUMIFS(OFFSET($V$30:$V$177,,O$28,,),OFFSET($U$30:$U$177,,O$28,,),$D35,OFFSET($T$30:$T$177,,O$28,,),$C35,OFFSET($S$30:$S$177,,O$28,,),$B35)/1000000</f>
        <v>0</v>
      </c>
      <c r="P35" s="210">
        <f ca="1">SUMIFS(OFFSET($V$30:$V$177,,P$28,,),OFFSET($U$30:$U$177,,P$28,,),$D35,OFFSET($T$30:$T$177,,P$28,,),$C35,OFFSET($S$30:$S$177,,P$28,,),$B35)/1000000</f>
        <v>0</v>
      </c>
      <c r="Q35" s="288">
        <f ca="1">IF(COUNTIF($B$30:$B35,$B35)=1,SUM(OFFSET(E35:P35,,,2,)),0)</f>
        <v>0</v>
      </c>
      <c r="S35" s="198" t="s">
        <v>60</v>
      </c>
      <c r="T35" s="199" t="s">
        <v>69</v>
      </c>
      <c r="U35" s="199" t="s">
        <v>105</v>
      </c>
      <c r="V35" s="201">
        <v>78799.539999999994</v>
      </c>
      <c r="W35" s="198"/>
      <c r="X35" s="199"/>
      <c r="Y35" s="199"/>
      <c r="Z35" s="201"/>
      <c r="AA35" s="198"/>
      <c r="AB35" s="199"/>
      <c r="AC35" s="199"/>
      <c r="AD35" s="200"/>
      <c r="AE35" s="198"/>
      <c r="AF35" s="199"/>
      <c r="AG35" s="199"/>
      <c r="AH35" s="201"/>
      <c r="AI35" s="198"/>
      <c r="AJ35" s="199"/>
      <c r="AK35" s="199"/>
      <c r="AL35" s="200"/>
      <c r="AM35" s="198"/>
      <c r="AN35" s="199"/>
      <c r="AO35" s="199"/>
      <c r="AP35" s="200"/>
      <c r="AQ35" s="198"/>
      <c r="AR35" s="199"/>
      <c r="AS35" s="199"/>
      <c r="AT35" s="201"/>
      <c r="AU35" s="198"/>
      <c r="AV35" s="199"/>
      <c r="AW35" s="199"/>
      <c r="AX35" s="200"/>
      <c r="AY35" s="198"/>
      <c r="AZ35" s="199"/>
      <c r="BA35" s="199"/>
      <c r="BB35" s="200"/>
      <c r="BC35" s="198"/>
      <c r="BD35" s="199"/>
      <c r="BE35" s="199"/>
      <c r="BF35" s="201"/>
      <c r="BG35" s="198"/>
      <c r="BH35" s="199"/>
      <c r="BI35" s="199"/>
      <c r="BJ35" s="200"/>
      <c r="BK35" s="198"/>
      <c r="BL35" s="199"/>
      <c r="BM35" s="199"/>
      <c r="BN35" s="200"/>
    </row>
    <row r="36" spans="1:66" x14ac:dyDescent="0.25">
      <c r="A36" s="286">
        <f t="shared" ca="1" si="12"/>
        <v>13</v>
      </c>
      <c r="B36" s="188" t="s">
        <v>122</v>
      </c>
      <c r="C36" s="188" t="str">
        <f>IF(COUNTIF($B$30:B36,B36)=1,"NB Total","RN Total")</f>
        <v>NB Total</v>
      </c>
      <c r="D36" s="188" t="s">
        <v>103</v>
      </c>
      <c r="E36" s="208">
        <f ca="1">SUMIFS(OFFSET($V$30:$V$177,,E$28,,),OFFSET($U$30:$U$177,,E$28,,),$D36,OFFSET($T$30:$T$177,,E$28,,),$C36,OFFSET($S$30:$S$177,,E$28,,),$B36)/1000000</f>
        <v>0</v>
      </c>
      <c r="F36" s="209">
        <f ca="1">SUMIFS(OFFSET($V$30:$V$177,,F$28,,),OFFSET($U$30:$U$177,,F$28,,),$D36,OFFSET($T$30:$T$177,,F$28,,),$C36,OFFSET($S$30:$S$177,,F$28,,),$B36)/1000000</f>
        <v>0</v>
      </c>
      <c r="G36" s="209">
        <f ca="1">SUMIFS(OFFSET($V$30:$V$177,,G$28,,),OFFSET($U$30:$U$177,,G$28,,),$D36,OFFSET($T$30:$T$177,,G$28,,),$C36,OFFSET($S$30:$S$177,,G$28,,),$B36)/1000000</f>
        <v>0</v>
      </c>
      <c r="H36" s="209">
        <f ca="1">SUMIFS(OFFSET($V$30:$V$177,,H$28,,),OFFSET($U$30:$U$177,,H$28,,),$D36,OFFSET($T$30:$T$177,,H$28,,),$C36,OFFSET($S$30:$S$177,,H$28,,),$B36)/1000000</f>
        <v>0</v>
      </c>
      <c r="I36" s="209">
        <f ca="1">SUMIFS(OFFSET($V$30:$V$177,,I$28,,),OFFSET($U$30:$U$177,,I$28,,),$D36,OFFSET($T$30:$T$177,,I$28,,),$C36,OFFSET($S$30:$S$177,,I$28,,),$B36)/1000000</f>
        <v>0</v>
      </c>
      <c r="J36" s="209">
        <f ca="1">SUMIFS(OFFSET($V$30:$V$177,,J$28,,),OFFSET($U$30:$U$177,,J$28,,),$D36,OFFSET($T$30:$T$177,,J$28,,),$C36,OFFSET($S$30:$S$177,,J$28,,),$B36)/1000000</f>
        <v>0</v>
      </c>
      <c r="K36" s="209">
        <f ca="1">SUMIFS(OFFSET($V$30:$V$177,,K$28,,),OFFSET($U$30:$U$177,,K$28,,),$D36,OFFSET($T$30:$T$177,,K$28,,),$C36,OFFSET($S$30:$S$177,,K$28,,),$B36)/1000000</f>
        <v>0</v>
      </c>
      <c r="L36" s="209">
        <f ca="1">SUMIFS(OFFSET($V$30:$V$177,,L$28,,),OFFSET($U$30:$U$177,,L$28,,),$D36,OFFSET($T$30:$T$177,,L$28,,),$C36,OFFSET($S$30:$S$177,,L$28,,),$B36)/1000000</f>
        <v>0</v>
      </c>
      <c r="M36" s="209">
        <f ca="1">SUMIFS(OFFSET($V$30:$V$177,,M$28,,),OFFSET($U$30:$U$177,,M$28,,),$D36,OFFSET($T$30:$T$177,,M$28,,),$C36,OFFSET($S$30:$S$177,,M$28,,),$B36)/1000000</f>
        <v>0</v>
      </c>
      <c r="N36" s="209">
        <f ca="1">SUMIFS(OFFSET($V$30:$V$177,,N$28,,),OFFSET($U$30:$U$177,,N$28,,),$D36,OFFSET($T$30:$T$177,,N$28,,),$C36,OFFSET($S$30:$S$177,,N$28,,),$B36)/1000000</f>
        <v>0</v>
      </c>
      <c r="O36" s="209">
        <f ca="1">SUMIFS(OFFSET($V$30:$V$177,,O$28,,),OFFSET($U$30:$U$177,,O$28,,),$D36,OFFSET($T$30:$T$177,,O$28,,),$C36,OFFSET($S$30:$S$177,,O$28,,),$B36)/1000000</f>
        <v>0</v>
      </c>
      <c r="P36" s="210">
        <f ca="1">SUMIFS(OFFSET($V$30:$V$177,,P$28,,),OFFSET($U$30:$U$177,,P$28,,),$D36,OFFSET($T$30:$T$177,,P$28,,),$C36,OFFSET($S$30:$S$177,,P$28,,),$B36)/1000000</f>
        <v>0</v>
      </c>
      <c r="Q36" s="288">
        <f ca="1">IF(COUNTIF($B$30:$B36,$B36)=1,SUM(OFFSET(E36:P36,,,2,)),0)</f>
        <v>0</v>
      </c>
      <c r="S36" s="198" t="s">
        <v>60</v>
      </c>
      <c r="T36" s="199" t="s">
        <v>70</v>
      </c>
      <c r="U36" s="199" t="s">
        <v>103</v>
      </c>
      <c r="V36" s="201">
        <v>8764423.5800000001</v>
      </c>
      <c r="W36" s="198"/>
      <c r="X36" s="199"/>
      <c r="Y36" s="199"/>
      <c r="Z36" s="201"/>
      <c r="AA36" s="198"/>
      <c r="AB36" s="199"/>
      <c r="AC36" s="199"/>
      <c r="AD36" s="200"/>
      <c r="AE36" s="198"/>
      <c r="AF36" s="199"/>
      <c r="AG36" s="199"/>
      <c r="AH36" s="201"/>
      <c r="AI36" s="198"/>
      <c r="AJ36" s="199"/>
      <c r="AK36" s="199"/>
      <c r="AL36" s="200"/>
      <c r="AM36" s="198"/>
      <c r="AN36" s="199"/>
      <c r="AO36" s="199"/>
      <c r="AP36" s="200"/>
      <c r="AQ36" s="198"/>
      <c r="AR36" s="199"/>
      <c r="AS36" s="199"/>
      <c r="AT36" s="201"/>
      <c r="AU36" s="198"/>
      <c r="AV36" s="199"/>
      <c r="AW36" s="199"/>
      <c r="AX36" s="200"/>
      <c r="AY36" s="198"/>
      <c r="AZ36" s="199"/>
      <c r="BA36" s="199"/>
      <c r="BB36" s="200"/>
      <c r="BC36" s="198"/>
      <c r="BD36" s="199"/>
      <c r="BE36" s="199"/>
      <c r="BF36" s="201"/>
      <c r="BG36" s="198"/>
      <c r="BH36" s="199"/>
      <c r="BI36" s="199"/>
      <c r="BJ36" s="200"/>
      <c r="BK36" s="198"/>
      <c r="BL36" s="199"/>
      <c r="BM36" s="199"/>
      <c r="BN36" s="200"/>
    </row>
    <row r="37" spans="1:66" x14ac:dyDescent="0.25">
      <c r="A37" s="286">
        <f t="shared" ca="1" si="12"/>
        <v>13</v>
      </c>
      <c r="B37" s="188" t="s">
        <v>122</v>
      </c>
      <c r="C37" s="188" t="str">
        <f>IF(COUNTIF($B$30:B37,B37)=1,"NB Total","RN Total")</f>
        <v>RN Total</v>
      </c>
      <c r="D37" s="188" t="s">
        <v>103</v>
      </c>
      <c r="E37" s="208">
        <f ca="1">SUMIFS(OFFSET($V$30:$V$177,,E$28,,),OFFSET($U$30:$U$177,,E$28,,),$D37,OFFSET($T$30:$T$177,,E$28,,),$C37,OFFSET($S$30:$S$177,,E$28,,),$B37)/1000000</f>
        <v>0</v>
      </c>
      <c r="F37" s="209">
        <f ca="1">SUMIFS(OFFSET($V$30:$V$177,,F$28,,),OFFSET($U$30:$U$177,,F$28,,),$D37,OFFSET($T$30:$T$177,,F$28,,),$C37,OFFSET($S$30:$S$177,,F$28,,),$B37)/1000000</f>
        <v>0</v>
      </c>
      <c r="G37" s="209">
        <f ca="1">SUMIFS(OFFSET($V$30:$V$177,,G$28,,),OFFSET($U$30:$U$177,,G$28,,),$D37,OFFSET($T$30:$T$177,,G$28,,),$C37,OFFSET($S$30:$S$177,,G$28,,),$B37)/1000000</f>
        <v>0</v>
      </c>
      <c r="H37" s="209">
        <f ca="1">SUMIFS(OFFSET($V$30:$V$177,,H$28,,),OFFSET($U$30:$U$177,,H$28,,),$D37,OFFSET($T$30:$T$177,,H$28,,),$C37,OFFSET($S$30:$S$177,,H$28,,),$B37)/1000000</f>
        <v>0</v>
      </c>
      <c r="I37" s="209">
        <f ca="1">SUMIFS(OFFSET($V$30:$V$177,,I$28,,),OFFSET($U$30:$U$177,,I$28,,),$D37,OFFSET($T$30:$T$177,,I$28,,),$C37,OFFSET($S$30:$S$177,,I$28,,),$B37)/1000000</f>
        <v>0</v>
      </c>
      <c r="J37" s="209">
        <f ca="1">SUMIFS(OFFSET($V$30:$V$177,,J$28,,),OFFSET($U$30:$U$177,,J$28,,),$D37,OFFSET($T$30:$T$177,,J$28,,),$C37,OFFSET($S$30:$S$177,,J$28,,),$B37)/1000000</f>
        <v>0</v>
      </c>
      <c r="K37" s="209">
        <f ca="1">SUMIFS(OFFSET($V$30:$V$177,,K$28,,),OFFSET($U$30:$U$177,,K$28,,),$D37,OFFSET($T$30:$T$177,,K$28,,),$C37,OFFSET($S$30:$S$177,,K$28,,),$B37)/1000000</f>
        <v>0</v>
      </c>
      <c r="L37" s="209">
        <f ca="1">SUMIFS(OFFSET($V$30:$V$177,,L$28,,),OFFSET($U$30:$U$177,,L$28,,),$D37,OFFSET($T$30:$T$177,,L$28,,),$C37,OFFSET($S$30:$S$177,,L$28,,),$B37)/1000000</f>
        <v>0</v>
      </c>
      <c r="M37" s="209">
        <f ca="1">SUMIFS(OFFSET($V$30:$V$177,,M$28,,),OFFSET($U$30:$U$177,,M$28,,),$D37,OFFSET($T$30:$T$177,,M$28,,),$C37,OFFSET($S$30:$S$177,,M$28,,),$B37)/1000000</f>
        <v>0</v>
      </c>
      <c r="N37" s="209">
        <f ca="1">SUMIFS(OFFSET($V$30:$V$177,,N$28,,),OFFSET($U$30:$U$177,,N$28,,),$D37,OFFSET($T$30:$T$177,,N$28,,),$C37,OFFSET($S$30:$S$177,,N$28,,),$B37)/1000000</f>
        <v>0</v>
      </c>
      <c r="O37" s="209">
        <f ca="1">SUMIFS(OFFSET($V$30:$V$177,,O$28,,),OFFSET($U$30:$U$177,,O$28,,),$D37,OFFSET($T$30:$T$177,,O$28,,),$C37,OFFSET($S$30:$S$177,,O$28,,),$B37)/1000000</f>
        <v>0</v>
      </c>
      <c r="P37" s="210">
        <f ca="1">SUMIFS(OFFSET($V$30:$V$177,,P$28,,),OFFSET($U$30:$U$177,,P$28,,),$D37,OFFSET($T$30:$T$177,,P$28,,),$C37,OFFSET($S$30:$S$177,,P$28,,),$B37)/1000000</f>
        <v>0</v>
      </c>
      <c r="Q37" s="288">
        <f ca="1">IF(COUNTIF($B$30:$B37,$B37)=1,SUM(OFFSET(E37:P37,,,2,)),0)</f>
        <v>0</v>
      </c>
      <c r="S37" s="198" t="s">
        <v>60</v>
      </c>
      <c r="T37" s="199" t="s">
        <v>69</v>
      </c>
      <c r="U37" s="199" t="s">
        <v>103</v>
      </c>
      <c r="V37" s="201">
        <v>34673.32</v>
      </c>
      <c r="W37" s="198"/>
      <c r="X37" s="199"/>
      <c r="Y37" s="199"/>
      <c r="Z37" s="201"/>
      <c r="AA37" s="198"/>
      <c r="AB37" s="199"/>
      <c r="AC37" s="199"/>
      <c r="AD37" s="200"/>
      <c r="AE37" s="198"/>
      <c r="AF37" s="199"/>
      <c r="AG37" s="199"/>
      <c r="AH37" s="201"/>
      <c r="AI37" s="198"/>
      <c r="AJ37" s="199"/>
      <c r="AK37" s="199"/>
      <c r="AL37" s="200"/>
      <c r="AM37" s="198"/>
      <c r="AN37" s="199"/>
      <c r="AO37" s="199"/>
      <c r="AP37" s="200"/>
      <c r="AQ37" s="198"/>
      <c r="AR37" s="199"/>
      <c r="AS37" s="199"/>
      <c r="AT37" s="201"/>
      <c r="AU37" s="198"/>
      <c r="AV37" s="199"/>
      <c r="AW37" s="199"/>
      <c r="AX37" s="200"/>
      <c r="AY37" s="198"/>
      <c r="AZ37" s="199"/>
      <c r="BA37" s="199"/>
      <c r="BB37" s="200"/>
      <c r="BC37" s="198"/>
      <c r="BD37" s="199"/>
      <c r="BE37" s="199"/>
      <c r="BF37" s="201"/>
      <c r="BG37" s="198"/>
      <c r="BH37" s="199"/>
      <c r="BI37" s="199"/>
      <c r="BJ37" s="200"/>
      <c r="BK37" s="198"/>
      <c r="BL37" s="199"/>
      <c r="BM37" s="199"/>
      <c r="BN37" s="200"/>
    </row>
    <row r="38" spans="1:66" x14ac:dyDescent="0.25">
      <c r="A38" s="286">
        <f t="shared" ca="1" si="12"/>
        <v>13</v>
      </c>
      <c r="B38" s="188" t="s">
        <v>123</v>
      </c>
      <c r="C38" s="188" t="str">
        <f>IF(COUNTIF($B$30:B38,B38)=1,"NB Total","RN Total")</f>
        <v>NB Total</v>
      </c>
      <c r="D38" s="188" t="s">
        <v>103</v>
      </c>
      <c r="E38" s="208">
        <f ca="1">SUMIFS(OFFSET($V$30:$V$177,,E$28,,),OFFSET($U$30:$U$177,,E$28,,),$D38,OFFSET($T$30:$T$177,,E$28,,),$C38,OFFSET($S$30:$S$177,,E$28,,),$B38)/1000000</f>
        <v>0</v>
      </c>
      <c r="F38" s="209">
        <f ca="1">SUMIFS(OFFSET($V$30:$V$177,,F$28,,),OFFSET($U$30:$U$177,,F$28,,),$D38,OFFSET($T$30:$T$177,,F$28,,),$C38,OFFSET($S$30:$S$177,,F$28,,),$B38)/1000000</f>
        <v>0</v>
      </c>
      <c r="G38" s="209">
        <f ca="1">SUMIFS(OFFSET($V$30:$V$177,,G$28,,),OFFSET($U$30:$U$177,,G$28,,),$D38,OFFSET($T$30:$T$177,,G$28,,),$C38,OFFSET($S$30:$S$177,,G$28,,),$B38)/1000000</f>
        <v>0</v>
      </c>
      <c r="H38" s="209">
        <f ca="1">SUMIFS(OFFSET($V$30:$V$177,,H$28,,),OFFSET($U$30:$U$177,,H$28,,),$D38,OFFSET($T$30:$T$177,,H$28,,),$C38,OFFSET($S$30:$S$177,,H$28,,),$B38)/1000000</f>
        <v>0</v>
      </c>
      <c r="I38" s="209">
        <f ca="1">SUMIFS(OFFSET($V$30:$V$177,,I$28,,),OFFSET($U$30:$U$177,,I$28,,),$D38,OFFSET($T$30:$T$177,,I$28,,),$C38,OFFSET($S$30:$S$177,,I$28,,),$B38)/1000000</f>
        <v>0</v>
      </c>
      <c r="J38" s="209">
        <f ca="1">SUMIFS(OFFSET($V$30:$V$177,,J$28,,),OFFSET($U$30:$U$177,,J$28,,),$D38,OFFSET($T$30:$T$177,,J$28,,),$C38,OFFSET($S$30:$S$177,,J$28,,),$B38)/1000000</f>
        <v>0</v>
      </c>
      <c r="K38" s="209">
        <f ca="1">SUMIFS(OFFSET($V$30:$V$177,,K$28,,),OFFSET($U$30:$U$177,,K$28,,),$D38,OFFSET($T$30:$T$177,,K$28,,),$C38,OFFSET($S$30:$S$177,,K$28,,),$B38)/1000000</f>
        <v>0</v>
      </c>
      <c r="L38" s="209">
        <f ca="1">SUMIFS(OFFSET($V$30:$V$177,,L$28,,),OFFSET($U$30:$U$177,,L$28,,),$D38,OFFSET($T$30:$T$177,,L$28,,),$C38,OFFSET($S$30:$S$177,,L$28,,),$B38)/1000000</f>
        <v>0</v>
      </c>
      <c r="M38" s="209">
        <f ca="1">SUMIFS(OFFSET($V$30:$V$177,,M$28,,),OFFSET($U$30:$U$177,,M$28,,),$D38,OFFSET($T$30:$T$177,,M$28,,),$C38,OFFSET($S$30:$S$177,,M$28,,),$B38)/1000000</f>
        <v>0</v>
      </c>
      <c r="N38" s="209">
        <f ca="1">SUMIFS(OFFSET($V$30:$V$177,,N$28,,),OFFSET($U$30:$U$177,,N$28,,),$D38,OFFSET($T$30:$T$177,,N$28,,),$C38,OFFSET($S$30:$S$177,,N$28,,),$B38)/1000000</f>
        <v>0</v>
      </c>
      <c r="O38" s="209">
        <f ca="1">SUMIFS(OFFSET($V$30:$V$177,,O$28,,),OFFSET($U$30:$U$177,,O$28,,),$D38,OFFSET($T$30:$T$177,,O$28,,),$C38,OFFSET($S$30:$S$177,,O$28,,),$B38)/1000000</f>
        <v>0</v>
      </c>
      <c r="P38" s="210">
        <f ca="1">SUMIFS(OFFSET($V$30:$V$177,,P$28,,),OFFSET($U$30:$U$177,,P$28,,),$D38,OFFSET($T$30:$T$177,,P$28,,),$C38,OFFSET($S$30:$S$177,,P$28,,),$B38)/1000000</f>
        <v>0</v>
      </c>
      <c r="Q38" s="288">
        <f ca="1">IF(COUNTIF($B$30:$B38,$B38)=1,SUM(OFFSET(E38:P38,,,2,)),0)</f>
        <v>0</v>
      </c>
      <c r="S38" s="198" t="s">
        <v>59</v>
      </c>
      <c r="T38" s="199" t="s">
        <v>70</v>
      </c>
      <c r="U38" s="199" t="s">
        <v>105</v>
      </c>
      <c r="V38" s="201">
        <v>5897986.1600000001</v>
      </c>
      <c r="W38" s="198"/>
      <c r="X38" s="199"/>
      <c r="Y38" s="199"/>
      <c r="Z38" s="201"/>
      <c r="AA38" s="198"/>
      <c r="AB38" s="199"/>
      <c r="AC38" s="199"/>
      <c r="AD38" s="200"/>
      <c r="AE38" s="198"/>
      <c r="AF38" s="199"/>
      <c r="AG38" s="199"/>
      <c r="AH38" s="201"/>
      <c r="AI38" s="198"/>
      <c r="AJ38" s="199"/>
      <c r="AK38" s="199"/>
      <c r="AL38" s="200"/>
      <c r="AM38" s="198"/>
      <c r="AN38" s="199"/>
      <c r="AO38" s="199"/>
      <c r="AP38" s="200"/>
      <c r="AQ38" s="198"/>
      <c r="AR38" s="199"/>
      <c r="AS38" s="199"/>
      <c r="AT38" s="201"/>
      <c r="AU38" s="198"/>
      <c r="AV38" s="199"/>
      <c r="AW38" s="199"/>
      <c r="AX38" s="200"/>
      <c r="AY38" s="198"/>
      <c r="AZ38" s="199"/>
      <c r="BA38" s="199"/>
      <c r="BB38" s="200"/>
      <c r="BC38" s="198"/>
      <c r="BD38" s="199"/>
      <c r="BE38" s="199"/>
      <c r="BF38" s="201"/>
      <c r="BG38" s="198"/>
      <c r="BH38" s="199"/>
      <c r="BI38" s="199"/>
      <c r="BJ38" s="200"/>
      <c r="BK38" s="198"/>
      <c r="BL38" s="199"/>
      <c r="BM38" s="199"/>
      <c r="BN38" s="200"/>
    </row>
    <row r="39" spans="1:66" x14ac:dyDescent="0.25">
      <c r="A39" s="286">
        <f t="shared" ca="1" si="12"/>
        <v>13</v>
      </c>
      <c r="B39" s="188" t="s">
        <v>123</v>
      </c>
      <c r="C39" s="188" t="str">
        <f>IF(COUNTIF($B$30:B39,B39)=1,"NB Total","RN Total")</f>
        <v>RN Total</v>
      </c>
      <c r="D39" s="188" t="s">
        <v>103</v>
      </c>
      <c r="E39" s="208">
        <f ca="1">SUMIFS(OFFSET($V$30:$V$177,,E$28,,),OFFSET($U$30:$U$177,,E$28,,),$D39,OFFSET($T$30:$T$177,,E$28,,),$C39,OFFSET($S$30:$S$177,,E$28,,),$B39)/1000000</f>
        <v>0</v>
      </c>
      <c r="F39" s="209">
        <f ca="1">SUMIFS(OFFSET($V$30:$V$177,,F$28,,),OFFSET($U$30:$U$177,,F$28,,),$D39,OFFSET($T$30:$T$177,,F$28,,),$C39,OFFSET($S$30:$S$177,,F$28,,),$B39)/1000000</f>
        <v>0</v>
      </c>
      <c r="G39" s="209">
        <f ca="1">SUMIFS(OFFSET($V$30:$V$177,,G$28,,),OFFSET($U$30:$U$177,,G$28,,),$D39,OFFSET($T$30:$T$177,,G$28,,),$C39,OFFSET($S$30:$S$177,,G$28,,),$B39)/1000000</f>
        <v>0</v>
      </c>
      <c r="H39" s="209">
        <f ca="1">SUMIFS(OFFSET($V$30:$V$177,,H$28,,),OFFSET($U$30:$U$177,,H$28,,),$D39,OFFSET($T$30:$T$177,,H$28,,),$C39,OFFSET($S$30:$S$177,,H$28,,),$B39)/1000000</f>
        <v>0</v>
      </c>
      <c r="I39" s="209">
        <f ca="1">SUMIFS(OFFSET($V$30:$V$177,,I$28,,),OFFSET($U$30:$U$177,,I$28,,),$D39,OFFSET($T$30:$T$177,,I$28,,),$C39,OFFSET($S$30:$S$177,,I$28,,),$B39)/1000000</f>
        <v>0</v>
      </c>
      <c r="J39" s="209">
        <f ca="1">SUMIFS(OFFSET($V$30:$V$177,,J$28,,),OFFSET($U$30:$U$177,,J$28,,),$D39,OFFSET($T$30:$T$177,,J$28,,),$C39,OFFSET($S$30:$S$177,,J$28,,),$B39)/1000000</f>
        <v>0</v>
      </c>
      <c r="K39" s="209">
        <f ca="1">SUMIFS(OFFSET($V$30:$V$177,,K$28,,),OFFSET($U$30:$U$177,,K$28,,),$D39,OFFSET($T$30:$T$177,,K$28,,),$C39,OFFSET($S$30:$S$177,,K$28,,),$B39)/1000000</f>
        <v>0</v>
      </c>
      <c r="L39" s="209">
        <f ca="1">SUMIFS(OFFSET($V$30:$V$177,,L$28,,),OFFSET($U$30:$U$177,,L$28,,),$D39,OFFSET($T$30:$T$177,,L$28,,),$C39,OFFSET($S$30:$S$177,,L$28,,),$B39)/1000000</f>
        <v>0</v>
      </c>
      <c r="M39" s="209">
        <f ca="1">SUMIFS(OFFSET($V$30:$V$177,,M$28,,),OFFSET($U$30:$U$177,,M$28,,),$D39,OFFSET($T$30:$T$177,,M$28,,),$C39,OFFSET($S$30:$S$177,,M$28,,),$B39)/1000000</f>
        <v>0</v>
      </c>
      <c r="N39" s="209">
        <f ca="1">SUMIFS(OFFSET($V$30:$V$177,,N$28,,),OFFSET($U$30:$U$177,,N$28,,),$D39,OFFSET($T$30:$T$177,,N$28,,),$C39,OFFSET($S$30:$S$177,,N$28,,),$B39)/1000000</f>
        <v>0</v>
      </c>
      <c r="O39" s="209">
        <f ca="1">SUMIFS(OFFSET($V$30:$V$177,,O$28,,),OFFSET($U$30:$U$177,,O$28,,),$D39,OFFSET($T$30:$T$177,,O$28,,),$C39,OFFSET($S$30:$S$177,,O$28,,),$B39)/1000000</f>
        <v>0</v>
      </c>
      <c r="P39" s="210">
        <f ca="1">SUMIFS(OFFSET($V$30:$V$177,,P$28,,),OFFSET($U$30:$U$177,,P$28,,),$D39,OFFSET($T$30:$T$177,,P$28,,),$C39,OFFSET($S$30:$S$177,,P$28,,),$B39)/1000000</f>
        <v>0</v>
      </c>
      <c r="Q39" s="288">
        <f ca="1">IF(COUNTIF($B$30:$B39,$B39)=1,SUM(OFFSET(E39:P39,,,2,)),0)</f>
        <v>0</v>
      </c>
      <c r="S39" s="198" t="s">
        <v>59</v>
      </c>
      <c r="T39" s="199" t="s">
        <v>69</v>
      </c>
      <c r="U39" s="199" t="s">
        <v>105</v>
      </c>
      <c r="V39" s="201">
        <v>348901.86</v>
      </c>
      <c r="W39" s="198"/>
      <c r="X39" s="199"/>
      <c r="Y39" s="199"/>
      <c r="Z39" s="201"/>
      <c r="AA39" s="198"/>
      <c r="AB39" s="199"/>
      <c r="AC39" s="199"/>
      <c r="AD39" s="200"/>
      <c r="AE39" s="198"/>
      <c r="AF39" s="199"/>
      <c r="AG39" s="199"/>
      <c r="AH39" s="201"/>
      <c r="AI39" s="198"/>
      <c r="AJ39" s="199"/>
      <c r="AK39" s="199"/>
      <c r="AL39" s="200"/>
      <c r="AM39" s="198"/>
      <c r="AN39" s="199"/>
      <c r="AO39" s="199"/>
      <c r="AP39" s="200"/>
      <c r="AQ39" s="198"/>
      <c r="AR39" s="199"/>
      <c r="AS39" s="199"/>
      <c r="AT39" s="201"/>
      <c r="AU39" s="198"/>
      <c r="AV39" s="199"/>
      <c r="AW39" s="199"/>
      <c r="AX39" s="200"/>
      <c r="AY39" s="198"/>
      <c r="AZ39" s="199"/>
      <c r="BA39" s="199"/>
      <c r="BB39" s="200"/>
      <c r="BC39" s="198"/>
      <c r="BD39" s="199"/>
      <c r="BE39" s="199"/>
      <c r="BF39" s="201"/>
      <c r="BG39" s="198"/>
      <c r="BH39" s="199"/>
      <c r="BI39" s="199"/>
      <c r="BJ39" s="200"/>
      <c r="BK39" s="198"/>
      <c r="BL39" s="199"/>
      <c r="BM39" s="199"/>
      <c r="BN39" s="200"/>
    </row>
    <row r="40" spans="1:66" x14ac:dyDescent="0.25">
      <c r="A40" s="286">
        <f t="shared" ca="1" si="12"/>
        <v>13</v>
      </c>
      <c r="B40" s="188" t="s">
        <v>124</v>
      </c>
      <c r="C40" s="188" t="str">
        <f>IF(COUNTIF($B$30:B40,B40)=1,"NB Total","RN Total")</f>
        <v>NB Total</v>
      </c>
      <c r="D40" s="188" t="s">
        <v>103</v>
      </c>
      <c r="E40" s="208">
        <f ca="1">SUMIFS(OFFSET($V$30:$V$177,,E$28,,),OFFSET($U$30:$U$177,,E$28,,),$D40,OFFSET($T$30:$T$177,,E$28,,),$C40,OFFSET($S$30:$S$177,,E$28,,),$B40)/1000000</f>
        <v>0</v>
      </c>
      <c r="F40" s="209">
        <f ca="1">SUMIFS(OFFSET($V$30:$V$177,,F$28,,),OFFSET($U$30:$U$177,,F$28,,),$D40,OFFSET($T$30:$T$177,,F$28,,),$C40,OFFSET($S$30:$S$177,,F$28,,),$B40)/1000000</f>
        <v>0</v>
      </c>
      <c r="G40" s="209">
        <f ca="1">SUMIFS(OFFSET($V$30:$V$177,,G$28,,),OFFSET($U$30:$U$177,,G$28,,),$D40,OFFSET($T$30:$T$177,,G$28,,),$C40,OFFSET($S$30:$S$177,,G$28,,),$B40)/1000000</f>
        <v>0</v>
      </c>
      <c r="H40" s="209">
        <f ca="1">SUMIFS(OFFSET($V$30:$V$177,,H$28,,),OFFSET($U$30:$U$177,,H$28,,),$D40,OFFSET($T$30:$T$177,,H$28,,),$C40,OFFSET($S$30:$S$177,,H$28,,),$B40)/1000000</f>
        <v>0</v>
      </c>
      <c r="I40" s="209">
        <f ca="1">SUMIFS(OFFSET($V$30:$V$177,,I$28,,),OFFSET($U$30:$U$177,,I$28,,),$D40,OFFSET($T$30:$T$177,,I$28,,),$C40,OFFSET($S$30:$S$177,,I$28,,),$B40)/1000000</f>
        <v>0</v>
      </c>
      <c r="J40" s="209">
        <f ca="1">SUMIFS(OFFSET($V$30:$V$177,,J$28,,),OFFSET($U$30:$U$177,,J$28,,),$D40,OFFSET($T$30:$T$177,,J$28,,),$C40,OFFSET($S$30:$S$177,,J$28,,),$B40)/1000000</f>
        <v>0</v>
      </c>
      <c r="K40" s="209">
        <f ca="1">SUMIFS(OFFSET($V$30:$V$177,,K$28,,),OFFSET($U$30:$U$177,,K$28,,),$D40,OFFSET($T$30:$T$177,,K$28,,),$C40,OFFSET($S$30:$S$177,,K$28,,),$B40)/1000000</f>
        <v>0</v>
      </c>
      <c r="L40" s="209">
        <f ca="1">SUMIFS(OFFSET($V$30:$V$177,,L$28,,),OFFSET($U$30:$U$177,,L$28,,),$D40,OFFSET($T$30:$T$177,,L$28,,),$C40,OFFSET($S$30:$S$177,,L$28,,),$B40)/1000000</f>
        <v>0</v>
      </c>
      <c r="M40" s="209">
        <f ca="1">SUMIFS(OFFSET($V$30:$V$177,,M$28,,),OFFSET($U$30:$U$177,,M$28,,),$D40,OFFSET($T$30:$T$177,,M$28,,),$C40,OFFSET($S$30:$S$177,,M$28,,),$B40)/1000000</f>
        <v>0</v>
      </c>
      <c r="N40" s="209">
        <f ca="1">SUMIFS(OFFSET($V$30:$V$177,,N$28,,),OFFSET($U$30:$U$177,,N$28,,),$D40,OFFSET($T$30:$T$177,,N$28,,),$C40,OFFSET($S$30:$S$177,,N$28,,),$B40)/1000000</f>
        <v>0</v>
      </c>
      <c r="O40" s="209">
        <f ca="1">SUMIFS(OFFSET($V$30:$V$177,,O$28,,),OFFSET($U$30:$U$177,,O$28,,),$D40,OFFSET($T$30:$T$177,,O$28,,),$C40,OFFSET($S$30:$S$177,,O$28,,),$B40)/1000000</f>
        <v>0</v>
      </c>
      <c r="P40" s="210">
        <f ca="1">SUMIFS(OFFSET($V$30:$V$177,,P$28,,),OFFSET($U$30:$U$177,,P$28,,),$D40,OFFSET($T$30:$T$177,,P$28,,),$C40,OFFSET($S$30:$S$177,,P$28,,),$B40)/1000000</f>
        <v>0</v>
      </c>
      <c r="Q40" s="288">
        <f ca="1">IF(COUNTIF($B$30:$B40,$B40)=1,SUM(OFFSET(E40:P40,,,2,)),0)</f>
        <v>0</v>
      </c>
      <c r="S40" s="198" t="s">
        <v>59</v>
      </c>
      <c r="T40" s="199" t="s">
        <v>70</v>
      </c>
      <c r="U40" s="199" t="s">
        <v>103</v>
      </c>
      <c r="V40" s="201">
        <v>5550666.46</v>
      </c>
      <c r="W40" s="198"/>
      <c r="X40" s="199"/>
      <c r="Y40" s="199"/>
      <c r="Z40" s="201"/>
      <c r="AA40" s="198"/>
      <c r="AB40" s="199"/>
      <c r="AC40" s="199"/>
      <c r="AD40" s="200"/>
      <c r="AE40" s="198"/>
      <c r="AF40" s="199"/>
      <c r="AG40" s="199"/>
      <c r="AH40" s="201"/>
      <c r="AI40" s="198"/>
      <c r="AJ40" s="199"/>
      <c r="AK40" s="199"/>
      <c r="AL40" s="200"/>
      <c r="AM40" s="198"/>
      <c r="AN40" s="199"/>
      <c r="AO40" s="199"/>
      <c r="AP40" s="200"/>
      <c r="AQ40" s="198"/>
      <c r="AR40" s="199"/>
      <c r="AS40" s="199"/>
      <c r="AT40" s="201"/>
      <c r="AU40" s="198"/>
      <c r="AV40" s="199"/>
      <c r="AW40" s="199"/>
      <c r="AX40" s="200"/>
      <c r="AY40" s="198"/>
      <c r="AZ40" s="199"/>
      <c r="BA40" s="199"/>
      <c r="BB40" s="200"/>
      <c r="BC40" s="198"/>
      <c r="BD40" s="199"/>
      <c r="BE40" s="199"/>
      <c r="BF40" s="201"/>
      <c r="BG40" s="198"/>
      <c r="BH40" s="199"/>
      <c r="BI40" s="199"/>
      <c r="BJ40" s="200"/>
      <c r="BK40" s="198"/>
      <c r="BL40" s="199"/>
      <c r="BM40" s="199"/>
      <c r="BN40" s="200"/>
    </row>
    <row r="41" spans="1:66" x14ac:dyDescent="0.25">
      <c r="A41" s="286">
        <f t="shared" ca="1" si="12"/>
        <v>13</v>
      </c>
      <c r="B41" s="188" t="s">
        <v>124</v>
      </c>
      <c r="C41" s="188" t="str">
        <f>IF(COUNTIF($B$30:B41,B41)=1,"NB Total","RN Total")</f>
        <v>RN Total</v>
      </c>
      <c r="D41" s="188" t="s">
        <v>103</v>
      </c>
      <c r="E41" s="208">
        <f ca="1">SUMIFS(OFFSET($V$30:$V$177,,E$28,,),OFFSET($U$30:$U$177,,E$28,,),$D41,OFFSET($T$30:$T$177,,E$28,,),$C41,OFFSET($S$30:$S$177,,E$28,,),$B41)/1000000</f>
        <v>0</v>
      </c>
      <c r="F41" s="209">
        <f ca="1">SUMIFS(OFFSET($V$30:$V$177,,F$28,,),OFFSET($U$30:$U$177,,F$28,,),$D41,OFFSET($T$30:$T$177,,F$28,,),$C41,OFFSET($S$30:$S$177,,F$28,,),$B41)/1000000</f>
        <v>0</v>
      </c>
      <c r="G41" s="209">
        <f ca="1">SUMIFS(OFFSET($V$30:$V$177,,G$28,,),OFFSET($U$30:$U$177,,G$28,,),$D41,OFFSET($T$30:$T$177,,G$28,,),$C41,OFFSET($S$30:$S$177,,G$28,,),$B41)/1000000</f>
        <v>0</v>
      </c>
      <c r="H41" s="209">
        <f ca="1">SUMIFS(OFFSET($V$30:$V$177,,H$28,,),OFFSET($U$30:$U$177,,H$28,,),$D41,OFFSET($T$30:$T$177,,H$28,,),$C41,OFFSET($S$30:$S$177,,H$28,,),$B41)/1000000</f>
        <v>0</v>
      </c>
      <c r="I41" s="209">
        <f ca="1">SUMIFS(OFFSET($V$30:$V$177,,I$28,,),OFFSET($U$30:$U$177,,I$28,,),$D41,OFFSET($T$30:$T$177,,I$28,,),$C41,OFFSET($S$30:$S$177,,I$28,,),$B41)/1000000</f>
        <v>0</v>
      </c>
      <c r="J41" s="209">
        <f ca="1">SUMIFS(OFFSET($V$30:$V$177,,J$28,,),OFFSET($U$30:$U$177,,J$28,,),$D41,OFFSET($T$30:$T$177,,J$28,,),$C41,OFFSET($S$30:$S$177,,J$28,,),$B41)/1000000</f>
        <v>0</v>
      </c>
      <c r="K41" s="209">
        <f ca="1">SUMIFS(OFFSET($V$30:$V$177,,K$28,,),OFFSET($U$30:$U$177,,K$28,,),$D41,OFFSET($T$30:$T$177,,K$28,,),$C41,OFFSET($S$30:$S$177,,K$28,,),$B41)/1000000</f>
        <v>0</v>
      </c>
      <c r="L41" s="209">
        <f ca="1">SUMIFS(OFFSET($V$30:$V$177,,L$28,,),OFFSET($U$30:$U$177,,L$28,,),$D41,OFFSET($T$30:$T$177,,L$28,,),$C41,OFFSET($S$30:$S$177,,L$28,,),$B41)/1000000</f>
        <v>0</v>
      </c>
      <c r="M41" s="209">
        <f ca="1">SUMIFS(OFFSET($V$30:$V$177,,M$28,,),OFFSET($U$30:$U$177,,M$28,,),$D41,OFFSET($T$30:$T$177,,M$28,,),$C41,OFFSET($S$30:$S$177,,M$28,,),$B41)/1000000</f>
        <v>0</v>
      </c>
      <c r="N41" s="209">
        <f ca="1">SUMIFS(OFFSET($V$30:$V$177,,N$28,,),OFFSET($U$30:$U$177,,N$28,,),$D41,OFFSET($T$30:$T$177,,N$28,,),$C41,OFFSET($S$30:$S$177,,N$28,,),$B41)/1000000</f>
        <v>0</v>
      </c>
      <c r="O41" s="209">
        <f ca="1">SUMIFS(OFFSET($V$30:$V$177,,O$28,,),OFFSET($U$30:$U$177,,O$28,,),$D41,OFFSET($T$30:$T$177,,O$28,,),$C41,OFFSET($S$30:$S$177,,O$28,,),$B41)/1000000</f>
        <v>0</v>
      </c>
      <c r="P41" s="210">
        <f ca="1">SUMIFS(OFFSET($V$30:$V$177,,P$28,,),OFFSET($U$30:$U$177,,P$28,,),$D41,OFFSET($T$30:$T$177,,P$28,,),$C41,OFFSET($S$30:$S$177,,P$28,,),$B41)/1000000</f>
        <v>0</v>
      </c>
      <c r="Q41" s="288">
        <f ca="1">IF(COUNTIF($B$30:$B41,$B41)=1,SUM(OFFSET(E41:P41,,,2,)),0)</f>
        <v>0</v>
      </c>
      <c r="S41" s="198" t="s">
        <v>59</v>
      </c>
      <c r="T41" s="199" t="s">
        <v>69</v>
      </c>
      <c r="U41" s="199" t="s">
        <v>103</v>
      </c>
      <c r="V41" s="201">
        <v>376219.22</v>
      </c>
      <c r="W41" s="198"/>
      <c r="X41" s="199"/>
      <c r="Y41" s="199"/>
      <c r="Z41" s="201"/>
      <c r="AA41" s="198"/>
      <c r="AB41" s="199"/>
      <c r="AC41" s="199"/>
      <c r="AD41" s="200"/>
      <c r="AE41" s="198"/>
      <c r="AF41" s="199"/>
      <c r="AG41" s="199"/>
      <c r="AH41" s="201"/>
      <c r="AI41" s="198"/>
      <c r="AJ41" s="199"/>
      <c r="AK41" s="199"/>
      <c r="AL41" s="200"/>
      <c r="AM41" s="198"/>
      <c r="AN41" s="199"/>
      <c r="AO41" s="199"/>
      <c r="AP41" s="200"/>
      <c r="AQ41" s="198"/>
      <c r="AR41" s="199"/>
      <c r="AS41" s="199"/>
      <c r="AT41" s="201"/>
      <c r="AU41" s="198"/>
      <c r="AV41" s="199"/>
      <c r="AW41" s="199"/>
      <c r="AX41" s="200"/>
      <c r="AY41" s="198"/>
      <c r="AZ41" s="199"/>
      <c r="BA41" s="199"/>
      <c r="BB41" s="200"/>
      <c r="BC41" s="198"/>
      <c r="BD41" s="199"/>
      <c r="BE41" s="199"/>
      <c r="BF41" s="201"/>
      <c r="BG41" s="198"/>
      <c r="BH41" s="199"/>
      <c r="BI41" s="199"/>
      <c r="BJ41" s="200"/>
      <c r="BK41" s="198"/>
      <c r="BL41" s="199"/>
      <c r="BM41" s="199"/>
      <c r="BN41" s="200"/>
    </row>
    <row r="42" spans="1:66" x14ac:dyDescent="0.25">
      <c r="A42" s="286">
        <f t="shared" ca="1" si="12"/>
        <v>13</v>
      </c>
      <c r="B42" s="188" t="s">
        <v>125</v>
      </c>
      <c r="C42" s="188" t="str">
        <f>IF(COUNTIF($B$30:B42,B42)=1,"NB Total","RN Total")</f>
        <v>NB Total</v>
      </c>
      <c r="D42" s="188" t="s">
        <v>103</v>
      </c>
      <c r="E42" s="208">
        <f ca="1">SUMIFS(OFFSET($V$30:$V$177,,E$28,,),OFFSET($U$30:$U$177,,E$28,,),$D42,OFFSET($T$30:$T$177,,E$28,,),$C42,OFFSET($S$30:$S$177,,E$28,,),$B42)/1000000</f>
        <v>0</v>
      </c>
      <c r="F42" s="209">
        <f ca="1">SUMIFS(OFFSET($V$30:$V$177,,F$28,,),OFFSET($U$30:$U$177,,F$28,,),$D42,OFFSET($T$30:$T$177,,F$28,,),$C42,OFFSET($S$30:$S$177,,F$28,,),$B42)/1000000</f>
        <v>0</v>
      </c>
      <c r="G42" s="209">
        <f ca="1">SUMIFS(OFFSET($V$30:$V$177,,G$28,,),OFFSET($U$30:$U$177,,G$28,,),$D42,OFFSET($T$30:$T$177,,G$28,,),$C42,OFFSET($S$30:$S$177,,G$28,,),$B42)/1000000</f>
        <v>0</v>
      </c>
      <c r="H42" s="209">
        <f ca="1">SUMIFS(OFFSET($V$30:$V$177,,H$28,,),OFFSET($U$30:$U$177,,H$28,,),$D42,OFFSET($T$30:$T$177,,H$28,,),$C42,OFFSET($S$30:$S$177,,H$28,,),$B42)/1000000</f>
        <v>0</v>
      </c>
      <c r="I42" s="209">
        <f ca="1">SUMIFS(OFFSET($V$30:$V$177,,I$28,,),OFFSET($U$30:$U$177,,I$28,,),$D42,OFFSET($T$30:$T$177,,I$28,,),$C42,OFFSET($S$30:$S$177,,I$28,,),$B42)/1000000</f>
        <v>0</v>
      </c>
      <c r="J42" s="209">
        <f ca="1">SUMIFS(OFFSET($V$30:$V$177,,J$28,,),OFFSET($U$30:$U$177,,J$28,,),$D42,OFFSET($T$30:$T$177,,J$28,,),$C42,OFFSET($S$30:$S$177,,J$28,,),$B42)/1000000</f>
        <v>0</v>
      </c>
      <c r="K42" s="209">
        <f ca="1">SUMIFS(OFFSET($V$30:$V$177,,K$28,,),OFFSET($U$30:$U$177,,K$28,,),$D42,OFFSET($T$30:$T$177,,K$28,,),$C42,OFFSET($S$30:$S$177,,K$28,,),$B42)/1000000</f>
        <v>0</v>
      </c>
      <c r="L42" s="209">
        <f ca="1">SUMIFS(OFFSET($V$30:$V$177,,L$28,,),OFFSET($U$30:$U$177,,L$28,,),$D42,OFFSET($T$30:$T$177,,L$28,,),$C42,OFFSET($S$30:$S$177,,L$28,,),$B42)/1000000</f>
        <v>0</v>
      </c>
      <c r="M42" s="209">
        <f ca="1">SUMIFS(OFFSET($V$30:$V$177,,M$28,,),OFFSET($U$30:$U$177,,M$28,,),$D42,OFFSET($T$30:$T$177,,M$28,,),$C42,OFFSET($S$30:$S$177,,M$28,,),$B42)/1000000</f>
        <v>0</v>
      </c>
      <c r="N42" s="209">
        <f ca="1">SUMIFS(OFFSET($V$30:$V$177,,N$28,,),OFFSET($U$30:$U$177,,N$28,,),$D42,OFFSET($T$30:$T$177,,N$28,,),$C42,OFFSET($S$30:$S$177,,N$28,,),$B42)/1000000</f>
        <v>0</v>
      </c>
      <c r="O42" s="209">
        <f ca="1">SUMIFS(OFFSET($V$30:$V$177,,O$28,,),OFFSET($U$30:$U$177,,O$28,,),$D42,OFFSET($T$30:$T$177,,O$28,,),$C42,OFFSET($S$30:$S$177,,O$28,,),$B42)/1000000</f>
        <v>0</v>
      </c>
      <c r="P42" s="210">
        <f ca="1">SUMIFS(OFFSET($V$30:$V$177,,P$28,,),OFFSET($U$30:$U$177,,P$28,,),$D42,OFFSET($T$30:$T$177,,P$28,,),$C42,OFFSET($S$30:$S$177,,P$28,,),$B42)/1000000</f>
        <v>0</v>
      </c>
      <c r="Q42" s="288">
        <f ca="1">IF(COUNTIF($B$30:$B42,$B42)=1,SUM(OFFSET(E42:P42,,,2,)),0)</f>
        <v>0</v>
      </c>
      <c r="S42" s="198" t="s">
        <v>61</v>
      </c>
      <c r="T42" s="199" t="s">
        <v>70</v>
      </c>
      <c r="U42" s="199" t="s">
        <v>105</v>
      </c>
      <c r="V42" s="201">
        <v>2604099.4700000002</v>
      </c>
      <c r="W42" s="198"/>
      <c r="X42" s="199"/>
      <c r="Y42" s="199"/>
      <c r="Z42" s="201"/>
      <c r="AA42" s="198"/>
      <c r="AB42" s="199"/>
      <c r="AC42" s="199"/>
      <c r="AD42" s="200"/>
      <c r="AE42" s="198"/>
      <c r="AF42" s="199"/>
      <c r="AG42" s="199"/>
      <c r="AH42" s="201"/>
      <c r="AI42" s="198"/>
      <c r="AJ42" s="199"/>
      <c r="AK42" s="199"/>
      <c r="AL42" s="200"/>
      <c r="AM42" s="198"/>
      <c r="AN42" s="199"/>
      <c r="AO42" s="199"/>
      <c r="AP42" s="200"/>
      <c r="AQ42" s="198"/>
      <c r="AR42" s="199"/>
      <c r="AS42" s="199"/>
      <c r="AT42" s="201"/>
      <c r="AU42" s="198"/>
      <c r="AV42" s="199"/>
      <c r="AW42" s="199"/>
      <c r="AX42" s="200"/>
      <c r="AY42" s="198"/>
      <c r="AZ42" s="199"/>
      <c r="BA42" s="199"/>
      <c r="BB42" s="200"/>
      <c r="BC42" s="198"/>
      <c r="BD42" s="199"/>
      <c r="BE42" s="199"/>
      <c r="BF42" s="201"/>
      <c r="BG42" s="198"/>
      <c r="BH42" s="199"/>
      <c r="BI42" s="199"/>
      <c r="BJ42" s="200"/>
      <c r="BK42" s="198"/>
      <c r="BL42" s="199"/>
      <c r="BM42" s="199"/>
      <c r="BN42" s="200"/>
    </row>
    <row r="43" spans="1:66" x14ac:dyDescent="0.25">
      <c r="A43" s="286">
        <f t="shared" ca="1" si="12"/>
        <v>13</v>
      </c>
      <c r="B43" s="188" t="s">
        <v>125</v>
      </c>
      <c r="C43" s="188" t="str">
        <f>IF(COUNTIF($B$30:B43,B43)=1,"NB Total","RN Total")</f>
        <v>RN Total</v>
      </c>
      <c r="D43" s="188" t="s">
        <v>103</v>
      </c>
      <c r="E43" s="208">
        <f ca="1">SUMIFS(OFFSET($V$30:$V$177,,E$28,,),OFFSET($U$30:$U$177,,E$28,,),$D43,OFFSET($T$30:$T$177,,E$28,,),$C43,OFFSET($S$30:$S$177,,E$28,,),$B43)/1000000</f>
        <v>0</v>
      </c>
      <c r="F43" s="209">
        <f ca="1">SUMIFS(OFFSET($V$30:$V$177,,F$28,,),OFFSET($U$30:$U$177,,F$28,,),$D43,OFFSET($T$30:$T$177,,F$28,,),$C43,OFFSET($S$30:$S$177,,F$28,,),$B43)/1000000</f>
        <v>0</v>
      </c>
      <c r="G43" s="209">
        <f ca="1">SUMIFS(OFFSET($V$30:$V$177,,G$28,,),OFFSET($U$30:$U$177,,G$28,,),$D43,OFFSET($T$30:$T$177,,G$28,,),$C43,OFFSET($S$30:$S$177,,G$28,,),$B43)/1000000</f>
        <v>0</v>
      </c>
      <c r="H43" s="209">
        <f ca="1">SUMIFS(OFFSET($V$30:$V$177,,H$28,,),OFFSET($U$30:$U$177,,H$28,,),$D43,OFFSET($T$30:$T$177,,H$28,,),$C43,OFFSET($S$30:$S$177,,H$28,,),$B43)/1000000</f>
        <v>0</v>
      </c>
      <c r="I43" s="209">
        <f ca="1">SUMIFS(OFFSET($V$30:$V$177,,I$28,,),OFFSET($U$30:$U$177,,I$28,,),$D43,OFFSET($T$30:$T$177,,I$28,,),$C43,OFFSET($S$30:$S$177,,I$28,,),$B43)/1000000</f>
        <v>0</v>
      </c>
      <c r="J43" s="209">
        <f ca="1">SUMIFS(OFFSET($V$30:$V$177,,J$28,,),OFFSET($U$30:$U$177,,J$28,,),$D43,OFFSET($T$30:$T$177,,J$28,,),$C43,OFFSET($S$30:$S$177,,J$28,,),$B43)/1000000</f>
        <v>0</v>
      </c>
      <c r="K43" s="209">
        <f ca="1">SUMIFS(OFFSET($V$30:$V$177,,K$28,,),OFFSET($U$30:$U$177,,K$28,,),$D43,OFFSET($T$30:$T$177,,K$28,,),$C43,OFFSET($S$30:$S$177,,K$28,,),$B43)/1000000</f>
        <v>0</v>
      </c>
      <c r="L43" s="209">
        <f ca="1">SUMIFS(OFFSET($V$30:$V$177,,L$28,,),OFFSET($U$30:$U$177,,L$28,,),$D43,OFFSET($T$30:$T$177,,L$28,,),$C43,OFFSET($S$30:$S$177,,L$28,,),$B43)/1000000</f>
        <v>0</v>
      </c>
      <c r="M43" s="209">
        <f ca="1">SUMIFS(OFFSET($V$30:$V$177,,M$28,,),OFFSET($U$30:$U$177,,M$28,,),$D43,OFFSET($T$30:$T$177,,M$28,,),$C43,OFFSET($S$30:$S$177,,M$28,,),$B43)/1000000</f>
        <v>0</v>
      </c>
      <c r="N43" s="209">
        <f ca="1">SUMIFS(OFFSET($V$30:$V$177,,N$28,,),OFFSET($U$30:$U$177,,N$28,,),$D43,OFFSET($T$30:$T$177,,N$28,,),$C43,OFFSET($S$30:$S$177,,N$28,,),$B43)/1000000</f>
        <v>0</v>
      </c>
      <c r="O43" s="209">
        <f ca="1">SUMIFS(OFFSET($V$30:$V$177,,O$28,,),OFFSET($U$30:$U$177,,O$28,,),$D43,OFFSET($T$30:$T$177,,O$28,,),$C43,OFFSET($S$30:$S$177,,O$28,,),$B43)/1000000</f>
        <v>0</v>
      </c>
      <c r="P43" s="210">
        <f ca="1">SUMIFS(OFFSET($V$30:$V$177,,P$28,,),OFFSET($U$30:$U$177,,P$28,,),$D43,OFFSET($T$30:$T$177,,P$28,,),$C43,OFFSET($S$30:$S$177,,P$28,,),$B43)/1000000</f>
        <v>0</v>
      </c>
      <c r="Q43" s="288">
        <f ca="1">IF(COUNTIF($B$30:$B43,$B43)=1,SUM(OFFSET(E43:P43,,,2,)),0)</f>
        <v>0</v>
      </c>
      <c r="S43" s="198" t="s">
        <v>61</v>
      </c>
      <c r="T43" s="199" t="s">
        <v>69</v>
      </c>
      <c r="U43" s="199" t="s">
        <v>105</v>
      </c>
      <c r="V43" s="201">
        <v>13907.16</v>
      </c>
      <c r="W43" s="198"/>
      <c r="X43" s="199"/>
      <c r="Y43" s="199"/>
      <c r="Z43" s="201"/>
      <c r="AA43" s="198"/>
      <c r="AB43" s="199"/>
      <c r="AC43" s="199"/>
      <c r="AD43" s="200"/>
      <c r="AE43" s="198"/>
      <c r="AF43" s="199"/>
      <c r="AG43" s="199"/>
      <c r="AH43" s="201"/>
      <c r="AI43" s="198"/>
      <c r="AJ43" s="199"/>
      <c r="AK43" s="199"/>
      <c r="AL43" s="200"/>
      <c r="AM43" s="198"/>
      <c r="AN43" s="199"/>
      <c r="AO43" s="199"/>
      <c r="AP43" s="200"/>
      <c r="AQ43" s="198"/>
      <c r="AR43" s="199"/>
      <c r="AS43" s="199"/>
      <c r="AT43" s="201"/>
      <c r="AU43" s="198"/>
      <c r="AV43" s="199"/>
      <c r="AW43" s="199"/>
      <c r="AX43" s="200"/>
      <c r="AY43" s="198"/>
      <c r="AZ43" s="199"/>
      <c r="BA43" s="199"/>
      <c r="BB43" s="200"/>
      <c r="BC43" s="198"/>
      <c r="BD43" s="199"/>
      <c r="BE43" s="199"/>
      <c r="BF43" s="201"/>
      <c r="BG43" s="198"/>
      <c r="BH43" s="199"/>
      <c r="BI43" s="199"/>
      <c r="BJ43" s="200"/>
      <c r="BK43" s="198"/>
      <c r="BL43" s="199"/>
      <c r="BM43" s="199"/>
      <c r="BN43" s="200"/>
    </row>
    <row r="44" spans="1:66" x14ac:dyDescent="0.25">
      <c r="A44" s="286">
        <f t="shared" ca="1" si="12"/>
        <v>8</v>
      </c>
      <c r="B44" s="188" t="s">
        <v>63</v>
      </c>
      <c r="C44" s="188" t="str">
        <f>IF(COUNTIF($B$30:B44,B44)=1,"NB Total","RN Total")</f>
        <v>NB Total</v>
      </c>
      <c r="D44" s="188" t="s">
        <v>103</v>
      </c>
      <c r="E44" s="208">
        <f ca="1">SUMIFS(OFFSET($V$30:$V$177,,E$28,,),OFFSET($U$30:$U$177,,E$28,,),$D44,OFFSET($T$30:$T$177,,E$28,,),$C44,OFFSET($S$30:$S$177,,E$28,,),$B44)/1000000</f>
        <v>1.349998E-2</v>
      </c>
      <c r="F44" s="209">
        <f ca="1">SUMIFS(OFFSET($V$30:$V$177,,F$28,,),OFFSET($U$30:$U$177,,F$28,,),$D44,OFFSET($T$30:$T$177,,F$28,,),$C44,OFFSET($S$30:$S$177,,F$28,,),$B44)/1000000</f>
        <v>0</v>
      </c>
      <c r="G44" s="209">
        <f ca="1">SUMIFS(OFFSET($V$30:$V$177,,G$28,,),OFFSET($U$30:$U$177,,G$28,,),$D44,OFFSET($T$30:$T$177,,G$28,,),$C44,OFFSET($S$30:$S$177,,G$28,,),$B44)/1000000</f>
        <v>0</v>
      </c>
      <c r="H44" s="209">
        <f ca="1">SUMIFS(OFFSET($V$30:$V$177,,H$28,,),OFFSET($U$30:$U$177,,H$28,,),$D44,OFFSET($T$30:$T$177,,H$28,,),$C44,OFFSET($S$30:$S$177,,H$28,,),$B44)/1000000</f>
        <v>0</v>
      </c>
      <c r="I44" s="209">
        <f ca="1">SUMIFS(OFFSET($V$30:$V$177,,I$28,,),OFFSET($U$30:$U$177,,I$28,,),$D44,OFFSET($T$30:$T$177,,I$28,,),$C44,OFFSET($S$30:$S$177,,I$28,,),$B44)/1000000</f>
        <v>0</v>
      </c>
      <c r="J44" s="209">
        <f ca="1">SUMIFS(OFFSET($V$30:$V$177,,J$28,,),OFFSET($U$30:$U$177,,J$28,,),$D44,OFFSET($T$30:$T$177,,J$28,,),$C44,OFFSET($S$30:$S$177,,J$28,,),$B44)/1000000</f>
        <v>0</v>
      </c>
      <c r="K44" s="209">
        <f ca="1">SUMIFS(OFFSET($V$30:$V$177,,K$28,,),OFFSET($U$30:$U$177,,K$28,,),$D44,OFFSET($T$30:$T$177,,K$28,,),$C44,OFFSET($S$30:$S$177,,K$28,,),$B44)/1000000</f>
        <v>0</v>
      </c>
      <c r="L44" s="209">
        <f ca="1">SUMIFS(OFFSET($V$30:$V$177,,L$28,,),OFFSET($U$30:$U$177,,L$28,,),$D44,OFFSET($T$30:$T$177,,L$28,,),$C44,OFFSET($S$30:$S$177,,L$28,,),$B44)/1000000</f>
        <v>0</v>
      </c>
      <c r="M44" s="209">
        <f ca="1">SUMIFS(OFFSET($V$30:$V$177,,M$28,,),OFFSET($U$30:$U$177,,M$28,,),$D44,OFFSET($T$30:$T$177,,M$28,,),$C44,OFFSET($S$30:$S$177,,M$28,,),$B44)/1000000</f>
        <v>0</v>
      </c>
      <c r="N44" s="209">
        <f ca="1">SUMIFS(OFFSET($V$30:$V$177,,N$28,,),OFFSET($U$30:$U$177,,N$28,,),$D44,OFFSET($T$30:$T$177,,N$28,,),$C44,OFFSET($S$30:$S$177,,N$28,,),$B44)/1000000</f>
        <v>0</v>
      </c>
      <c r="O44" s="209">
        <f ca="1">SUMIFS(OFFSET($V$30:$V$177,,O$28,,),OFFSET($U$30:$U$177,,O$28,,),$D44,OFFSET($T$30:$T$177,,O$28,,),$C44,OFFSET($S$30:$S$177,,O$28,,),$B44)/1000000</f>
        <v>0</v>
      </c>
      <c r="P44" s="210">
        <f ca="1">SUMIFS(OFFSET($V$30:$V$177,,P$28,,),OFFSET($U$30:$U$177,,P$28,,),$D44,OFFSET($T$30:$T$177,,P$28,,),$C44,OFFSET($S$30:$S$177,,P$28,,),$B44)/1000000</f>
        <v>0</v>
      </c>
      <c r="Q44" s="288">
        <f ca="1">IF(COUNTIF($B$30:$B44,$B44)=1,SUM(OFFSET(E44:P44,,,2,)),0)</f>
        <v>0.14819893999999997</v>
      </c>
      <c r="S44" s="198" t="s">
        <v>61</v>
      </c>
      <c r="T44" s="199" t="s">
        <v>70</v>
      </c>
      <c r="U44" s="199" t="s">
        <v>103</v>
      </c>
      <c r="V44" s="201">
        <v>2299530.8199999998</v>
      </c>
      <c r="W44" s="198"/>
      <c r="X44" s="199"/>
      <c r="Y44" s="199"/>
      <c r="Z44" s="200"/>
      <c r="AA44" s="198"/>
      <c r="AB44" s="199"/>
      <c r="AC44" s="199"/>
      <c r="AD44" s="200"/>
      <c r="AE44" s="198"/>
      <c r="AF44" s="199"/>
      <c r="AG44" s="199"/>
      <c r="AH44" s="201"/>
      <c r="AI44" s="198"/>
      <c r="AJ44" s="199"/>
      <c r="AK44" s="199"/>
      <c r="AL44" s="200"/>
      <c r="AM44" s="198"/>
      <c r="AN44" s="199"/>
      <c r="AO44" s="199"/>
      <c r="AP44" s="200"/>
      <c r="AQ44" s="198"/>
      <c r="AR44" s="199"/>
      <c r="AS44" s="199"/>
      <c r="AT44" s="201"/>
      <c r="AU44" s="198"/>
      <c r="AV44" s="199"/>
      <c r="AW44" s="199"/>
      <c r="AX44" s="200"/>
      <c r="AY44" s="198"/>
      <c r="AZ44" s="199"/>
      <c r="BA44" s="199"/>
      <c r="BB44" s="200"/>
      <c r="BC44" s="198"/>
      <c r="BD44" s="199"/>
      <c r="BE44" s="199"/>
      <c r="BF44" s="201"/>
      <c r="BG44" s="198"/>
      <c r="BH44" s="199"/>
      <c r="BI44" s="199"/>
      <c r="BJ44" s="200"/>
      <c r="BK44" s="198"/>
      <c r="BL44" s="199"/>
      <c r="BM44" s="199"/>
      <c r="BN44" s="200"/>
    </row>
    <row r="45" spans="1:66" x14ac:dyDescent="0.25">
      <c r="A45" s="286">
        <f t="shared" ca="1" si="12"/>
        <v>13</v>
      </c>
      <c r="B45" s="188" t="s">
        <v>63</v>
      </c>
      <c r="C45" s="188" t="str">
        <f>IF(COUNTIF($B$30:B45,B45)=1,"NB Total","RN Total")</f>
        <v>RN Total</v>
      </c>
      <c r="D45" s="188" t="s">
        <v>103</v>
      </c>
      <c r="E45" s="208">
        <f ca="1">SUMIFS(OFFSET($V$30:$V$177,,E$28,,),OFFSET($U$30:$U$177,,E$28,,),$D45,OFFSET($T$30:$T$177,,E$28,,),$C45,OFFSET($S$30:$S$177,,E$28,,),$B45)/1000000</f>
        <v>0.13469895999999998</v>
      </c>
      <c r="F45" s="209">
        <f ca="1">SUMIFS(OFFSET($V$30:$V$177,,F$28,,),OFFSET($U$30:$U$177,,F$28,,),$D45,OFFSET($T$30:$T$177,,F$28,,),$C45,OFFSET($S$30:$S$177,,F$28,,),$B45)/1000000</f>
        <v>0</v>
      </c>
      <c r="G45" s="209">
        <f ca="1">SUMIFS(OFFSET($V$30:$V$177,,G$28,,),OFFSET($U$30:$U$177,,G$28,,),$D45,OFFSET($T$30:$T$177,,G$28,,),$C45,OFFSET($S$30:$S$177,,G$28,,),$B45)/1000000</f>
        <v>0</v>
      </c>
      <c r="H45" s="209">
        <f ca="1">SUMIFS(OFFSET($V$30:$V$177,,H$28,,),OFFSET($U$30:$U$177,,H$28,,),$D45,OFFSET($T$30:$T$177,,H$28,,),$C45,OFFSET($S$30:$S$177,,H$28,,),$B45)/1000000</f>
        <v>0</v>
      </c>
      <c r="I45" s="209">
        <f ca="1">SUMIFS(OFFSET($V$30:$V$177,,I$28,,),OFFSET($U$30:$U$177,,I$28,,),$D45,OFFSET($T$30:$T$177,,I$28,,),$C45,OFFSET($S$30:$S$177,,I$28,,),$B45)/1000000</f>
        <v>0</v>
      </c>
      <c r="J45" s="209">
        <f ca="1">SUMIFS(OFFSET($V$30:$V$177,,J$28,,),OFFSET($U$30:$U$177,,J$28,,),$D45,OFFSET($T$30:$T$177,,J$28,,),$C45,OFFSET($S$30:$S$177,,J$28,,),$B45)/1000000</f>
        <v>0</v>
      </c>
      <c r="K45" s="209">
        <f ca="1">SUMIFS(OFFSET($V$30:$V$177,,K$28,,),OFFSET($U$30:$U$177,,K$28,,),$D45,OFFSET($T$30:$T$177,,K$28,,),$C45,OFFSET($S$30:$S$177,,K$28,,),$B45)/1000000</f>
        <v>0</v>
      </c>
      <c r="L45" s="209">
        <f ca="1">SUMIFS(OFFSET($V$30:$V$177,,L$28,,),OFFSET($U$30:$U$177,,L$28,,),$D45,OFFSET($T$30:$T$177,,L$28,,),$C45,OFFSET($S$30:$S$177,,L$28,,),$B45)/1000000</f>
        <v>0</v>
      </c>
      <c r="M45" s="209">
        <f ca="1">SUMIFS(OFFSET($V$30:$V$177,,M$28,,),OFFSET($U$30:$U$177,,M$28,,),$D45,OFFSET($T$30:$T$177,,M$28,,),$C45,OFFSET($S$30:$S$177,,M$28,,),$B45)/1000000</f>
        <v>0</v>
      </c>
      <c r="N45" s="209">
        <f ca="1">SUMIFS(OFFSET($V$30:$V$177,,N$28,,),OFFSET($U$30:$U$177,,N$28,,),$D45,OFFSET($T$30:$T$177,,N$28,,),$C45,OFFSET($S$30:$S$177,,N$28,,),$B45)/1000000</f>
        <v>0</v>
      </c>
      <c r="O45" s="209">
        <f ca="1">SUMIFS(OFFSET($V$30:$V$177,,O$28,,),OFFSET($U$30:$U$177,,O$28,,),$D45,OFFSET($T$30:$T$177,,O$28,,),$C45,OFFSET($S$30:$S$177,,O$28,,),$B45)/1000000</f>
        <v>0</v>
      </c>
      <c r="P45" s="210">
        <f ca="1">SUMIFS(OFFSET($V$30:$V$177,,P$28,,),OFFSET($U$30:$U$177,,P$28,,),$D45,OFFSET($T$30:$T$177,,P$28,,),$C45,OFFSET($S$30:$S$177,,P$28,,),$B45)/1000000</f>
        <v>0</v>
      </c>
      <c r="Q45" s="288">
        <f ca="1">IF(COUNTIF($B$30:$B45,$B45)=1,SUM(OFFSET(E45:P45,,,2,)),0)</f>
        <v>0</v>
      </c>
      <c r="S45" s="198" t="s">
        <v>61</v>
      </c>
      <c r="T45" s="199" t="s">
        <v>69</v>
      </c>
      <c r="U45" s="199" t="s">
        <v>103</v>
      </c>
      <c r="V45" s="201">
        <v>31875.7</v>
      </c>
      <c r="W45" s="198"/>
      <c r="X45" s="199"/>
      <c r="Y45" s="199"/>
      <c r="Z45" s="200"/>
      <c r="AA45" s="198"/>
      <c r="AB45" s="199"/>
      <c r="AC45" s="199"/>
      <c r="AD45" s="200"/>
      <c r="AE45" s="198"/>
      <c r="AF45" s="199"/>
      <c r="AG45" s="199"/>
      <c r="AH45" s="201"/>
      <c r="AI45" s="198"/>
      <c r="AJ45" s="199"/>
      <c r="AK45" s="199"/>
      <c r="AL45" s="200"/>
      <c r="AM45" s="198"/>
      <c r="AN45" s="199"/>
      <c r="AO45" s="199"/>
      <c r="AP45" s="200"/>
      <c r="AQ45" s="198"/>
      <c r="AR45" s="199"/>
      <c r="AS45" s="199"/>
      <c r="AT45" s="201"/>
      <c r="AU45" s="198"/>
      <c r="AV45" s="199"/>
      <c r="AW45" s="199"/>
      <c r="AX45" s="200"/>
      <c r="AY45" s="198"/>
      <c r="AZ45" s="199"/>
      <c r="BA45" s="199"/>
      <c r="BB45" s="200"/>
      <c r="BC45" s="198"/>
      <c r="BD45" s="199"/>
      <c r="BE45" s="199"/>
      <c r="BF45" s="201"/>
      <c r="BG45" s="198"/>
      <c r="BH45" s="199"/>
      <c r="BI45" s="199"/>
      <c r="BJ45" s="200"/>
      <c r="BK45" s="198"/>
      <c r="BL45" s="199"/>
      <c r="BM45" s="199"/>
      <c r="BN45" s="200"/>
    </row>
    <row r="46" spans="1:66" x14ac:dyDescent="0.25">
      <c r="A46" s="286">
        <f t="shared" ca="1" si="12"/>
        <v>13</v>
      </c>
      <c r="B46" s="188" t="s">
        <v>126</v>
      </c>
      <c r="C46" s="188" t="str">
        <f>IF(COUNTIF($B$30:B46,B46)=1,"NB Total","RN Total")</f>
        <v>NB Total</v>
      </c>
      <c r="D46" s="188" t="s">
        <v>103</v>
      </c>
      <c r="E46" s="208">
        <f ca="1">SUMIFS(OFFSET($V$30:$V$177,,E$28,,),OFFSET($U$30:$U$177,,E$28,,),$D46,OFFSET($T$30:$T$177,,E$28,,),$C46,OFFSET($S$30:$S$177,,E$28,,),$B46)/1000000</f>
        <v>0</v>
      </c>
      <c r="F46" s="209">
        <f ca="1">SUMIFS(OFFSET($V$30:$V$177,,F$28,,),OFFSET($U$30:$U$177,,F$28,,),$D46,OFFSET($T$30:$T$177,,F$28,,),$C46,OFFSET($S$30:$S$177,,F$28,,),$B46)/1000000</f>
        <v>0</v>
      </c>
      <c r="G46" s="209">
        <f ca="1">SUMIFS(OFFSET($V$30:$V$177,,G$28,,),OFFSET($U$30:$U$177,,G$28,,),$D46,OFFSET($T$30:$T$177,,G$28,,),$C46,OFFSET($S$30:$S$177,,G$28,,),$B46)/1000000</f>
        <v>0</v>
      </c>
      <c r="H46" s="209">
        <f ca="1">SUMIFS(OFFSET($V$30:$V$177,,H$28,,),OFFSET($U$30:$U$177,,H$28,,),$D46,OFFSET($T$30:$T$177,,H$28,,),$C46,OFFSET($S$30:$S$177,,H$28,,),$B46)/1000000</f>
        <v>0</v>
      </c>
      <c r="I46" s="209">
        <f ca="1">SUMIFS(OFFSET($V$30:$V$177,,I$28,,),OFFSET($U$30:$U$177,,I$28,,),$D46,OFFSET($T$30:$T$177,,I$28,,),$C46,OFFSET($S$30:$S$177,,I$28,,),$B46)/1000000</f>
        <v>0</v>
      </c>
      <c r="J46" s="209">
        <f ca="1">SUMIFS(OFFSET($V$30:$V$177,,J$28,,),OFFSET($U$30:$U$177,,J$28,,),$D46,OFFSET($T$30:$T$177,,J$28,,),$C46,OFFSET($S$30:$S$177,,J$28,,),$B46)/1000000</f>
        <v>0</v>
      </c>
      <c r="K46" s="209">
        <f ca="1">SUMIFS(OFFSET($V$30:$V$177,,K$28,,),OFFSET($U$30:$U$177,,K$28,,),$D46,OFFSET($T$30:$T$177,,K$28,,),$C46,OFFSET($S$30:$S$177,,K$28,,),$B46)/1000000</f>
        <v>0</v>
      </c>
      <c r="L46" s="209">
        <f ca="1">SUMIFS(OFFSET($V$30:$V$177,,L$28,,),OFFSET($U$30:$U$177,,L$28,,),$D46,OFFSET($T$30:$T$177,,L$28,,),$C46,OFFSET($S$30:$S$177,,L$28,,),$B46)/1000000</f>
        <v>0</v>
      </c>
      <c r="M46" s="209">
        <f ca="1">SUMIFS(OFFSET($V$30:$V$177,,M$28,,),OFFSET($U$30:$U$177,,M$28,,),$D46,OFFSET($T$30:$T$177,,M$28,,),$C46,OFFSET($S$30:$S$177,,M$28,,),$B46)/1000000</f>
        <v>0</v>
      </c>
      <c r="N46" s="209">
        <f ca="1">SUMIFS(OFFSET($V$30:$V$177,,N$28,,),OFFSET($U$30:$U$177,,N$28,,),$D46,OFFSET($T$30:$T$177,,N$28,,),$C46,OFFSET($S$30:$S$177,,N$28,,),$B46)/1000000</f>
        <v>0</v>
      </c>
      <c r="O46" s="209">
        <f ca="1">SUMIFS(OFFSET($V$30:$V$177,,O$28,,),OFFSET($U$30:$U$177,,O$28,,),$D46,OFFSET($T$30:$T$177,,O$28,,),$C46,OFFSET($S$30:$S$177,,O$28,,),$B46)/1000000</f>
        <v>0</v>
      </c>
      <c r="P46" s="210">
        <f ca="1">SUMIFS(OFFSET($V$30:$V$177,,P$28,,),OFFSET($U$30:$U$177,,P$28,,),$D46,OFFSET($T$30:$T$177,,P$28,,),$C46,OFFSET($S$30:$S$177,,P$28,,),$B46)/1000000</f>
        <v>0</v>
      </c>
      <c r="Q46" s="288">
        <f ca="1">IF(COUNTIF($B$30:$B46,$B46)=1,SUM(OFFSET(E46:P46,,,2,)),0)</f>
        <v>0</v>
      </c>
      <c r="S46" s="198" t="s">
        <v>64</v>
      </c>
      <c r="T46" s="199" t="s">
        <v>70</v>
      </c>
      <c r="U46" s="199" t="s">
        <v>105</v>
      </c>
      <c r="V46" s="201">
        <v>486674.39</v>
      </c>
      <c r="W46" s="198"/>
      <c r="X46" s="199"/>
      <c r="Y46" s="199"/>
      <c r="Z46" s="200"/>
      <c r="AA46" s="198"/>
      <c r="AB46" s="199"/>
      <c r="AC46" s="199"/>
      <c r="AD46" s="200"/>
      <c r="AE46" s="198"/>
      <c r="AF46" s="199"/>
      <c r="AG46" s="199"/>
      <c r="AH46" s="201"/>
      <c r="AI46" s="198"/>
      <c r="AJ46" s="199"/>
      <c r="AK46" s="199"/>
      <c r="AL46" s="200"/>
      <c r="AM46" s="198"/>
      <c r="AN46" s="199"/>
      <c r="AO46" s="199"/>
      <c r="AP46" s="200"/>
      <c r="AQ46" s="198"/>
      <c r="AR46" s="199"/>
      <c r="AS46" s="199"/>
      <c r="AT46" s="201"/>
      <c r="AU46" s="198"/>
      <c r="AV46" s="199"/>
      <c r="AW46" s="199"/>
      <c r="AX46" s="200"/>
      <c r="AY46" s="198"/>
      <c r="AZ46" s="199"/>
      <c r="BA46" s="199"/>
      <c r="BB46" s="200"/>
      <c r="BC46" s="198"/>
      <c r="BD46" s="199"/>
      <c r="BE46" s="199"/>
      <c r="BF46" s="201"/>
      <c r="BG46" s="198"/>
      <c r="BH46" s="199"/>
      <c r="BI46" s="199"/>
      <c r="BJ46" s="200"/>
      <c r="BK46" s="198"/>
      <c r="BL46" s="199"/>
      <c r="BM46" s="199"/>
      <c r="BN46" s="200"/>
    </row>
    <row r="47" spans="1:66" x14ac:dyDescent="0.25">
      <c r="A47" s="286">
        <f t="shared" ca="1" si="12"/>
        <v>13</v>
      </c>
      <c r="B47" s="188" t="s">
        <v>126</v>
      </c>
      <c r="C47" s="188" t="str">
        <f>IF(COUNTIF($B$30:B47,B47)=1,"NB Total","RN Total")</f>
        <v>RN Total</v>
      </c>
      <c r="D47" s="188" t="s">
        <v>103</v>
      </c>
      <c r="E47" s="208">
        <f ca="1">SUMIFS(OFFSET($V$30:$V$177,,E$28,,),OFFSET($U$30:$U$177,,E$28,,),$D47,OFFSET($T$30:$T$177,,E$28,,),$C47,OFFSET($S$30:$S$177,,E$28,,),$B47)/1000000</f>
        <v>0</v>
      </c>
      <c r="F47" s="209">
        <f ca="1">SUMIFS(OFFSET($V$30:$V$177,,F$28,,),OFFSET($U$30:$U$177,,F$28,,),$D47,OFFSET($T$30:$T$177,,F$28,,),$C47,OFFSET($S$30:$S$177,,F$28,,),$B47)/1000000</f>
        <v>0</v>
      </c>
      <c r="G47" s="209">
        <f ca="1">SUMIFS(OFFSET($V$30:$V$177,,G$28,,),OFFSET($U$30:$U$177,,G$28,,),$D47,OFFSET($T$30:$T$177,,G$28,,),$C47,OFFSET($S$30:$S$177,,G$28,,),$B47)/1000000</f>
        <v>0</v>
      </c>
      <c r="H47" s="209">
        <f ca="1">SUMIFS(OFFSET($V$30:$V$177,,H$28,,),OFFSET($U$30:$U$177,,H$28,,),$D47,OFFSET($T$30:$T$177,,H$28,,),$C47,OFFSET($S$30:$S$177,,H$28,,),$B47)/1000000</f>
        <v>0</v>
      </c>
      <c r="I47" s="209">
        <f ca="1">SUMIFS(OFFSET($V$30:$V$177,,I$28,,),OFFSET($U$30:$U$177,,I$28,,),$D47,OFFSET($T$30:$T$177,,I$28,,),$C47,OFFSET($S$30:$S$177,,I$28,,),$B47)/1000000</f>
        <v>0</v>
      </c>
      <c r="J47" s="209">
        <f ca="1">SUMIFS(OFFSET($V$30:$V$177,,J$28,,),OFFSET($U$30:$U$177,,J$28,,),$D47,OFFSET($T$30:$T$177,,J$28,,),$C47,OFFSET($S$30:$S$177,,J$28,,),$B47)/1000000</f>
        <v>0</v>
      </c>
      <c r="K47" s="209">
        <f ca="1">SUMIFS(OFFSET($V$30:$V$177,,K$28,,),OFFSET($U$30:$U$177,,K$28,,),$D47,OFFSET($T$30:$T$177,,K$28,,),$C47,OFFSET($S$30:$S$177,,K$28,,),$B47)/1000000</f>
        <v>0</v>
      </c>
      <c r="L47" s="209">
        <f ca="1">SUMIFS(OFFSET($V$30:$V$177,,L$28,,),OFFSET($U$30:$U$177,,L$28,,),$D47,OFFSET($T$30:$T$177,,L$28,,),$C47,OFFSET($S$30:$S$177,,L$28,,),$B47)/1000000</f>
        <v>0</v>
      </c>
      <c r="M47" s="209">
        <f ca="1">SUMIFS(OFFSET($V$30:$V$177,,M$28,,),OFFSET($U$30:$U$177,,M$28,,),$D47,OFFSET($T$30:$T$177,,M$28,,),$C47,OFFSET($S$30:$S$177,,M$28,,),$B47)/1000000</f>
        <v>0</v>
      </c>
      <c r="N47" s="209">
        <f ca="1">SUMIFS(OFFSET($V$30:$V$177,,N$28,,),OFFSET($U$30:$U$177,,N$28,,),$D47,OFFSET($T$30:$T$177,,N$28,,),$C47,OFFSET($S$30:$S$177,,N$28,,),$B47)/1000000</f>
        <v>0</v>
      </c>
      <c r="O47" s="209">
        <f ca="1">SUMIFS(OFFSET($V$30:$V$177,,O$28,,),OFFSET($U$30:$U$177,,O$28,,),$D47,OFFSET($T$30:$T$177,,O$28,,),$C47,OFFSET($S$30:$S$177,,O$28,,),$B47)/1000000</f>
        <v>0</v>
      </c>
      <c r="P47" s="210">
        <f ca="1">SUMIFS(OFFSET($V$30:$V$177,,P$28,,),OFFSET($U$30:$U$177,,P$28,,),$D47,OFFSET($T$30:$T$177,,P$28,,),$C47,OFFSET($S$30:$S$177,,P$28,,),$B47)/1000000</f>
        <v>0</v>
      </c>
      <c r="Q47" s="288">
        <f ca="1">IF(COUNTIF($B$30:$B47,$B47)=1,SUM(OFFSET(E47:P47,,,2,)),0)</f>
        <v>0</v>
      </c>
      <c r="S47" s="198" t="s">
        <v>64</v>
      </c>
      <c r="T47" s="199" t="s">
        <v>70</v>
      </c>
      <c r="U47" s="199" t="s">
        <v>103</v>
      </c>
      <c r="V47" s="201">
        <v>444543.6</v>
      </c>
      <c r="W47" s="198"/>
      <c r="X47" s="199"/>
      <c r="Y47" s="199"/>
      <c r="Z47" s="200"/>
      <c r="AA47" s="198"/>
      <c r="AB47" s="199"/>
      <c r="AC47" s="199"/>
      <c r="AD47" s="200"/>
      <c r="AE47" s="198"/>
      <c r="AF47" s="199"/>
      <c r="AG47" s="199"/>
      <c r="AH47" s="201"/>
      <c r="AI47" s="198"/>
      <c r="AJ47" s="199"/>
      <c r="AK47" s="199"/>
      <c r="AL47" s="200"/>
      <c r="AM47" s="198"/>
      <c r="AN47" s="199"/>
      <c r="AO47" s="199"/>
      <c r="AP47" s="200"/>
      <c r="AQ47" s="198"/>
      <c r="AR47" s="199"/>
      <c r="AS47" s="199"/>
      <c r="AT47" s="201"/>
      <c r="AU47" s="198"/>
      <c r="AV47" s="199"/>
      <c r="AW47" s="199"/>
      <c r="AX47" s="200"/>
      <c r="AY47" s="198"/>
      <c r="AZ47" s="199"/>
      <c r="BA47" s="199"/>
      <c r="BB47" s="200"/>
      <c r="BC47" s="198"/>
      <c r="BD47" s="199"/>
      <c r="BE47" s="199"/>
      <c r="BF47" s="201"/>
      <c r="BG47" s="198"/>
      <c r="BH47" s="199"/>
      <c r="BI47" s="199"/>
      <c r="BJ47" s="200"/>
      <c r="BK47" s="198"/>
      <c r="BL47" s="199"/>
      <c r="BM47" s="199"/>
      <c r="BN47" s="200"/>
    </row>
    <row r="48" spans="1:66" x14ac:dyDescent="0.25">
      <c r="A48" s="286">
        <f t="shared" ca="1" si="12"/>
        <v>13</v>
      </c>
      <c r="B48" s="188" t="s">
        <v>127</v>
      </c>
      <c r="C48" s="188" t="str">
        <f>IF(COUNTIF($B$30:B48,B48)=1,"NB Total","RN Total")</f>
        <v>NB Total</v>
      </c>
      <c r="D48" s="188" t="s">
        <v>103</v>
      </c>
      <c r="E48" s="208">
        <f ca="1">SUMIFS(OFFSET($V$30:$V$177,,E$28,,),OFFSET($U$30:$U$177,,E$28,,),$D48,OFFSET($T$30:$T$177,,E$28,,),$C48,OFFSET($S$30:$S$177,,E$28,,),$B48)/1000000</f>
        <v>0</v>
      </c>
      <c r="F48" s="209">
        <f ca="1">SUMIFS(OFFSET($V$30:$V$177,,F$28,,),OFFSET($U$30:$U$177,,F$28,,),$D48,OFFSET($T$30:$T$177,,F$28,,),$C48,OFFSET($S$30:$S$177,,F$28,,),$B48)/1000000</f>
        <v>0</v>
      </c>
      <c r="G48" s="209">
        <f ca="1">SUMIFS(OFFSET($V$30:$V$177,,G$28,,),OFFSET($U$30:$U$177,,G$28,,),$D48,OFFSET($T$30:$T$177,,G$28,,),$C48,OFFSET($S$30:$S$177,,G$28,,),$B48)/1000000</f>
        <v>0</v>
      </c>
      <c r="H48" s="209">
        <f ca="1">SUMIFS(OFFSET($V$30:$V$177,,H$28,,),OFFSET($U$30:$U$177,,H$28,,),$D48,OFFSET($T$30:$T$177,,H$28,,),$C48,OFFSET($S$30:$S$177,,H$28,,),$B48)/1000000</f>
        <v>0</v>
      </c>
      <c r="I48" s="209">
        <f ca="1">SUMIFS(OFFSET($V$30:$V$177,,I$28,,),OFFSET($U$30:$U$177,,I$28,,),$D48,OFFSET($T$30:$T$177,,I$28,,),$C48,OFFSET($S$30:$S$177,,I$28,,),$B48)/1000000</f>
        <v>0</v>
      </c>
      <c r="J48" s="209">
        <f ca="1">SUMIFS(OFFSET($V$30:$V$177,,J$28,,),OFFSET($U$30:$U$177,,J$28,,),$D48,OFFSET($T$30:$T$177,,J$28,,),$C48,OFFSET($S$30:$S$177,,J$28,,),$B48)/1000000</f>
        <v>0</v>
      </c>
      <c r="K48" s="209">
        <f ca="1">SUMIFS(OFFSET($V$30:$V$177,,K$28,,),OFFSET($U$30:$U$177,,K$28,,),$D48,OFFSET($T$30:$T$177,,K$28,,),$C48,OFFSET($S$30:$S$177,,K$28,,),$B48)/1000000</f>
        <v>0</v>
      </c>
      <c r="L48" s="209">
        <f ca="1">SUMIFS(OFFSET($V$30:$V$177,,L$28,,),OFFSET($U$30:$U$177,,L$28,,),$D48,OFFSET($T$30:$T$177,,L$28,,),$C48,OFFSET($S$30:$S$177,,L$28,,),$B48)/1000000</f>
        <v>0</v>
      </c>
      <c r="M48" s="209">
        <f ca="1">SUMIFS(OFFSET($V$30:$V$177,,M$28,,),OFFSET($U$30:$U$177,,M$28,,),$D48,OFFSET($T$30:$T$177,,M$28,,),$C48,OFFSET($S$30:$S$177,,M$28,,),$B48)/1000000</f>
        <v>0</v>
      </c>
      <c r="N48" s="209">
        <f ca="1">SUMIFS(OFFSET($V$30:$V$177,,N$28,,),OFFSET($U$30:$U$177,,N$28,,),$D48,OFFSET($T$30:$T$177,,N$28,,),$C48,OFFSET($S$30:$S$177,,N$28,,),$B48)/1000000</f>
        <v>0</v>
      </c>
      <c r="O48" s="209">
        <f ca="1">SUMIFS(OFFSET($V$30:$V$177,,O$28,,),OFFSET($U$30:$U$177,,O$28,,),$D48,OFFSET($T$30:$T$177,,O$28,,),$C48,OFFSET($S$30:$S$177,,O$28,,),$B48)/1000000</f>
        <v>0</v>
      </c>
      <c r="P48" s="210">
        <f ca="1">SUMIFS(OFFSET($V$30:$V$177,,P$28,,),OFFSET($U$30:$U$177,,P$28,,),$D48,OFFSET($T$30:$T$177,,P$28,,),$C48,OFFSET($S$30:$S$177,,P$28,,),$B48)/1000000</f>
        <v>0</v>
      </c>
      <c r="Q48" s="288">
        <f ca="1">IF(COUNTIF($B$30:$B48,$B48)=1,SUM(OFFSET(E48:P48,,,2,)),0)</f>
        <v>0</v>
      </c>
      <c r="S48" s="198" t="s">
        <v>63</v>
      </c>
      <c r="T48" s="199" t="s">
        <v>70</v>
      </c>
      <c r="U48" s="199" t="s">
        <v>105</v>
      </c>
      <c r="V48" s="201">
        <v>178329.62</v>
      </c>
      <c r="W48" s="198"/>
      <c r="X48" s="199"/>
      <c r="Y48" s="199"/>
      <c r="Z48" s="200"/>
      <c r="AA48" s="198"/>
      <c r="AB48" s="199"/>
      <c r="AC48" s="199"/>
      <c r="AD48" s="200"/>
      <c r="AE48" s="198"/>
      <c r="AF48" s="199"/>
      <c r="AG48" s="199"/>
      <c r="AH48" s="201"/>
      <c r="AI48" s="198"/>
      <c r="AJ48" s="199"/>
      <c r="AK48" s="199"/>
      <c r="AL48" s="200"/>
      <c r="AM48" s="198"/>
      <c r="AN48" s="199"/>
      <c r="AO48" s="199"/>
      <c r="AP48" s="200"/>
      <c r="AQ48" s="198"/>
      <c r="AR48" s="199"/>
      <c r="AS48" s="199"/>
      <c r="AT48" s="201"/>
      <c r="AU48" s="198"/>
      <c r="AV48" s="199"/>
      <c r="AW48" s="199"/>
      <c r="AX48" s="200"/>
      <c r="AY48" s="198"/>
      <c r="AZ48" s="199"/>
      <c r="BA48" s="199"/>
      <c r="BB48" s="200"/>
      <c r="BC48" s="198"/>
      <c r="BD48" s="199"/>
      <c r="BE48" s="199"/>
      <c r="BF48" s="201"/>
      <c r="BG48" s="198"/>
      <c r="BH48" s="199"/>
      <c r="BI48" s="199"/>
      <c r="BJ48" s="200"/>
      <c r="BK48" s="198"/>
      <c r="BL48" s="199"/>
      <c r="BM48" s="199"/>
      <c r="BN48" s="200"/>
    </row>
    <row r="49" spans="1:66" x14ac:dyDescent="0.25">
      <c r="A49" s="286">
        <f t="shared" ca="1" si="12"/>
        <v>13</v>
      </c>
      <c r="B49" s="188" t="s">
        <v>127</v>
      </c>
      <c r="C49" s="188" t="str">
        <f>IF(COUNTIF($B$30:B49,B49)=1,"NB Total","RN Total")</f>
        <v>RN Total</v>
      </c>
      <c r="D49" s="188" t="s">
        <v>103</v>
      </c>
      <c r="E49" s="208">
        <f ca="1">SUMIFS(OFFSET($V$30:$V$177,,E$28,,),OFFSET($U$30:$U$177,,E$28,,),$D49,OFFSET($T$30:$T$177,,E$28,,),$C49,OFFSET($S$30:$S$177,,E$28,,),$B49)/1000000</f>
        <v>0</v>
      </c>
      <c r="F49" s="209">
        <f ca="1">SUMIFS(OFFSET($V$30:$V$177,,F$28,,),OFFSET($U$30:$U$177,,F$28,,),$D49,OFFSET($T$30:$T$177,,F$28,,),$C49,OFFSET($S$30:$S$177,,F$28,,),$B49)/1000000</f>
        <v>0</v>
      </c>
      <c r="G49" s="209">
        <f ca="1">SUMIFS(OFFSET($V$30:$V$177,,G$28,,),OFFSET($U$30:$U$177,,G$28,,),$D49,OFFSET($T$30:$T$177,,G$28,,),$C49,OFFSET($S$30:$S$177,,G$28,,),$B49)/1000000</f>
        <v>0</v>
      </c>
      <c r="H49" s="209">
        <f ca="1">SUMIFS(OFFSET($V$30:$V$177,,H$28,,),OFFSET($U$30:$U$177,,H$28,,),$D49,OFFSET($T$30:$T$177,,H$28,,),$C49,OFFSET($S$30:$S$177,,H$28,,),$B49)/1000000</f>
        <v>0</v>
      </c>
      <c r="I49" s="209">
        <f ca="1">SUMIFS(OFFSET($V$30:$V$177,,I$28,,),OFFSET($U$30:$U$177,,I$28,,),$D49,OFFSET($T$30:$T$177,,I$28,,),$C49,OFFSET($S$30:$S$177,,I$28,,),$B49)/1000000</f>
        <v>0</v>
      </c>
      <c r="J49" s="209">
        <f ca="1">SUMIFS(OFFSET($V$30:$V$177,,J$28,,),OFFSET($U$30:$U$177,,J$28,,),$D49,OFFSET($T$30:$T$177,,J$28,,),$C49,OFFSET($S$30:$S$177,,J$28,,),$B49)/1000000</f>
        <v>0</v>
      </c>
      <c r="K49" s="209">
        <f ca="1">SUMIFS(OFFSET($V$30:$V$177,,K$28,,),OFFSET($U$30:$U$177,,K$28,,),$D49,OFFSET($T$30:$T$177,,K$28,,),$C49,OFFSET($S$30:$S$177,,K$28,,),$B49)/1000000</f>
        <v>0</v>
      </c>
      <c r="L49" s="209">
        <f ca="1">SUMIFS(OFFSET($V$30:$V$177,,L$28,,),OFFSET($U$30:$U$177,,L$28,,),$D49,OFFSET($T$30:$T$177,,L$28,,),$C49,OFFSET($S$30:$S$177,,L$28,,),$B49)/1000000</f>
        <v>0</v>
      </c>
      <c r="M49" s="209">
        <f ca="1">SUMIFS(OFFSET($V$30:$V$177,,M$28,,),OFFSET($U$30:$U$177,,M$28,,),$D49,OFFSET($T$30:$T$177,,M$28,,),$C49,OFFSET($S$30:$S$177,,M$28,,),$B49)/1000000</f>
        <v>0</v>
      </c>
      <c r="N49" s="209">
        <f ca="1">SUMIFS(OFFSET($V$30:$V$177,,N$28,,),OFFSET($U$30:$U$177,,N$28,,),$D49,OFFSET($T$30:$T$177,,N$28,,),$C49,OFFSET($S$30:$S$177,,N$28,,),$B49)/1000000</f>
        <v>0</v>
      </c>
      <c r="O49" s="209">
        <f ca="1">SUMIFS(OFFSET($V$30:$V$177,,O$28,,),OFFSET($U$30:$U$177,,O$28,,),$D49,OFFSET($T$30:$T$177,,O$28,,),$C49,OFFSET($S$30:$S$177,,O$28,,),$B49)/1000000</f>
        <v>0</v>
      </c>
      <c r="P49" s="210">
        <f ca="1">SUMIFS(OFFSET($V$30:$V$177,,P$28,,),OFFSET($U$30:$U$177,,P$28,,),$D49,OFFSET($T$30:$T$177,,P$28,,),$C49,OFFSET($S$30:$S$177,,P$28,,),$B49)/1000000</f>
        <v>0</v>
      </c>
      <c r="Q49" s="288">
        <f ca="1">IF(COUNTIF($B$30:$B49,$B49)=1,SUM(OFFSET(E49:P49,,,2,)),0)</f>
        <v>0</v>
      </c>
      <c r="S49" s="198" t="s">
        <v>63</v>
      </c>
      <c r="T49" s="199" t="s">
        <v>69</v>
      </c>
      <c r="U49" s="199" t="s">
        <v>105</v>
      </c>
      <c r="V49" s="201">
        <v>13999.77</v>
      </c>
      <c r="W49" s="198"/>
      <c r="X49" s="199"/>
      <c r="Y49" s="199"/>
      <c r="Z49" s="200"/>
      <c r="AA49" s="198"/>
      <c r="AB49" s="199"/>
      <c r="AC49" s="199"/>
      <c r="AD49" s="200"/>
      <c r="AE49" s="198"/>
      <c r="AF49" s="199"/>
      <c r="AG49" s="199"/>
      <c r="AH49" s="201"/>
      <c r="AI49" s="198"/>
      <c r="AJ49" s="199"/>
      <c r="AK49" s="199"/>
      <c r="AL49" s="200"/>
      <c r="AM49" s="198"/>
      <c r="AN49" s="199"/>
      <c r="AO49" s="199"/>
      <c r="AP49" s="200"/>
      <c r="AQ49" s="198"/>
      <c r="AR49" s="199"/>
      <c r="AS49" s="199"/>
      <c r="AT49" s="201"/>
      <c r="AU49" s="198"/>
      <c r="AV49" s="199"/>
      <c r="AW49" s="199"/>
      <c r="AX49" s="200"/>
      <c r="AY49" s="198"/>
      <c r="AZ49" s="199"/>
      <c r="BA49" s="199"/>
      <c r="BB49" s="200"/>
      <c r="BC49" s="198"/>
      <c r="BD49" s="199"/>
      <c r="BE49" s="199"/>
      <c r="BF49" s="201"/>
      <c r="BG49" s="198"/>
      <c r="BH49" s="199"/>
      <c r="BI49" s="199"/>
      <c r="BJ49" s="200"/>
      <c r="BK49" s="198"/>
      <c r="BL49" s="199"/>
      <c r="BM49" s="199"/>
      <c r="BN49" s="200"/>
    </row>
    <row r="50" spans="1:66" x14ac:dyDescent="0.25">
      <c r="A50" s="286">
        <f t="shared" ca="1" si="12"/>
        <v>4</v>
      </c>
      <c r="B50" s="188" t="s">
        <v>112</v>
      </c>
      <c r="C50" s="188" t="str">
        <f>IF(COUNTIF($B$30:B50,B50)=1,"NB Total","RN Total")</f>
        <v>NB Total</v>
      </c>
      <c r="D50" s="188" t="s">
        <v>103</v>
      </c>
      <c r="E50" s="208">
        <f ca="1">SUMIFS(OFFSET($V$30:$V$177,,E$28,,),OFFSET($U$30:$U$177,,E$28,,),$D50,OFFSET($T$30:$T$177,,E$28,,),$C50,OFFSET($S$30:$S$177,,E$28,,),$B50)/1000000</f>
        <v>6.9499309999999995E-2</v>
      </c>
      <c r="F50" s="209">
        <f ca="1">SUMIFS(OFFSET($V$30:$V$177,,F$28,,),OFFSET($U$30:$U$177,,F$28,,),$D50,OFFSET($T$30:$T$177,,F$28,,),$C50,OFFSET($S$30:$S$177,,F$28,,),$B50)/1000000</f>
        <v>0</v>
      </c>
      <c r="G50" s="209">
        <f ca="1">SUMIFS(OFFSET($V$30:$V$177,,G$28,,),OFFSET($U$30:$U$177,,G$28,,),$D50,OFFSET($T$30:$T$177,,G$28,,),$C50,OFFSET($S$30:$S$177,,G$28,,),$B50)/1000000</f>
        <v>0</v>
      </c>
      <c r="H50" s="209">
        <f ca="1">SUMIFS(OFFSET($V$30:$V$177,,H$28,,),OFFSET($U$30:$U$177,,H$28,,),$D50,OFFSET($T$30:$T$177,,H$28,,),$C50,OFFSET($S$30:$S$177,,H$28,,),$B50)/1000000</f>
        <v>0</v>
      </c>
      <c r="I50" s="209">
        <f ca="1">SUMIFS(OFFSET($V$30:$V$177,,I$28,,),OFFSET($U$30:$U$177,,I$28,,),$D50,OFFSET($T$30:$T$177,,I$28,,),$C50,OFFSET($S$30:$S$177,,I$28,,),$B50)/1000000</f>
        <v>0</v>
      </c>
      <c r="J50" s="209">
        <f ca="1">SUMIFS(OFFSET($V$30:$V$177,,J$28,,),OFFSET($U$30:$U$177,,J$28,,),$D50,OFFSET($T$30:$T$177,,J$28,,),$C50,OFFSET($S$30:$S$177,,J$28,,),$B50)/1000000</f>
        <v>0</v>
      </c>
      <c r="K50" s="209">
        <f ca="1">SUMIFS(OFFSET($V$30:$V$177,,K$28,,),OFFSET($U$30:$U$177,,K$28,,),$D50,OFFSET($T$30:$T$177,,K$28,,),$C50,OFFSET($S$30:$S$177,,K$28,,),$B50)/1000000</f>
        <v>0</v>
      </c>
      <c r="L50" s="209">
        <f ca="1">SUMIFS(OFFSET($V$30:$V$177,,L$28,,),OFFSET($U$30:$U$177,,L$28,,),$D50,OFFSET($T$30:$T$177,,L$28,,),$C50,OFFSET($S$30:$S$177,,L$28,,),$B50)/1000000</f>
        <v>0</v>
      </c>
      <c r="M50" s="209">
        <f ca="1">SUMIFS(OFFSET($V$30:$V$177,,M$28,,),OFFSET($U$30:$U$177,,M$28,,),$D50,OFFSET($T$30:$T$177,,M$28,,),$C50,OFFSET($S$30:$S$177,,M$28,,),$B50)/1000000</f>
        <v>0</v>
      </c>
      <c r="N50" s="209">
        <f ca="1">SUMIFS(OFFSET($V$30:$V$177,,N$28,,),OFFSET($U$30:$U$177,,N$28,,),$D50,OFFSET($T$30:$T$177,,N$28,,),$C50,OFFSET($S$30:$S$177,,N$28,,),$B50)/1000000</f>
        <v>0</v>
      </c>
      <c r="O50" s="209">
        <f ca="1">SUMIFS(OFFSET($V$30:$V$177,,O$28,,),OFFSET($U$30:$U$177,,O$28,,),$D50,OFFSET($T$30:$T$177,,O$28,,),$C50,OFFSET($S$30:$S$177,,O$28,,),$B50)/1000000</f>
        <v>0</v>
      </c>
      <c r="P50" s="210">
        <f ca="1">SUMIFS(OFFSET($V$30:$V$177,,P$28,,),OFFSET($U$30:$U$177,,P$28,,),$D50,OFFSET($T$30:$T$177,,P$28,,),$C50,OFFSET($S$30:$S$177,,P$28,,),$B50)/1000000</f>
        <v>0</v>
      </c>
      <c r="Q50" s="288">
        <f ca="1">IF(COUNTIF($B$30:$B50,$B50)=1,SUM(OFFSET(E50:P50,,,2,)),0)</f>
        <v>0.64252743000000001</v>
      </c>
      <c r="S50" s="198" t="s">
        <v>63</v>
      </c>
      <c r="T50" s="199" t="s">
        <v>70</v>
      </c>
      <c r="U50" s="199" t="s">
        <v>103</v>
      </c>
      <c r="V50" s="201">
        <v>134698.96</v>
      </c>
      <c r="W50" s="198"/>
      <c r="X50" s="199"/>
      <c r="Y50" s="199"/>
      <c r="Z50" s="200"/>
      <c r="AA50" s="198"/>
      <c r="AB50" s="199"/>
      <c r="AC50" s="199"/>
      <c r="AD50" s="200"/>
      <c r="AE50" s="198"/>
      <c r="AF50" s="199"/>
      <c r="AG50" s="199"/>
      <c r="AH50" s="201"/>
      <c r="AI50" s="198"/>
      <c r="AJ50" s="199"/>
      <c r="AK50" s="199"/>
      <c r="AL50" s="200"/>
      <c r="AM50" s="198"/>
      <c r="AN50" s="199"/>
      <c r="AO50" s="199"/>
      <c r="AP50" s="200"/>
      <c r="AQ50" s="198"/>
      <c r="AR50" s="199"/>
      <c r="AS50" s="199"/>
      <c r="AT50" s="201"/>
      <c r="AU50" s="198"/>
      <c r="AV50" s="199"/>
      <c r="AW50" s="199"/>
      <c r="AX50" s="200"/>
      <c r="AY50" s="198"/>
      <c r="AZ50" s="199"/>
      <c r="BA50" s="199"/>
      <c r="BB50" s="200"/>
      <c r="BC50" s="198"/>
      <c r="BD50" s="199"/>
      <c r="BE50" s="199"/>
      <c r="BF50" s="201"/>
      <c r="BG50" s="198"/>
      <c r="BH50" s="199"/>
      <c r="BI50" s="199"/>
      <c r="BJ50" s="200"/>
      <c r="BK50" s="198"/>
      <c r="BL50" s="199"/>
      <c r="BM50" s="199"/>
      <c r="BN50" s="200"/>
    </row>
    <row r="51" spans="1:66" x14ac:dyDescent="0.25">
      <c r="A51" s="286">
        <f t="shared" ca="1" si="12"/>
        <v>13</v>
      </c>
      <c r="B51" s="188" t="s">
        <v>112</v>
      </c>
      <c r="C51" s="188" t="str">
        <f>IF(COUNTIF($B$30:B51,B51)=1,"NB Total","RN Total")</f>
        <v>RN Total</v>
      </c>
      <c r="D51" s="188" t="s">
        <v>103</v>
      </c>
      <c r="E51" s="208">
        <f ca="1">SUMIFS(OFFSET($V$30:$V$177,,E$28,,),OFFSET($U$30:$U$177,,E$28,,),$D51,OFFSET($T$30:$T$177,,E$28,,),$C51,OFFSET($S$30:$S$177,,E$28,,),$B51)/1000000</f>
        <v>0.57302812000000003</v>
      </c>
      <c r="F51" s="209">
        <f ca="1">SUMIFS(OFFSET($V$30:$V$177,,F$28,,),OFFSET($U$30:$U$177,,F$28,,),$D51,OFFSET($T$30:$T$177,,F$28,,),$C51,OFFSET($S$30:$S$177,,F$28,,),$B51)/1000000</f>
        <v>0</v>
      </c>
      <c r="G51" s="209">
        <f ca="1">SUMIFS(OFFSET($V$30:$V$177,,G$28,,),OFFSET($U$30:$U$177,,G$28,,),$D51,OFFSET($T$30:$T$177,,G$28,,),$C51,OFFSET($S$30:$S$177,,G$28,,),$B51)/1000000</f>
        <v>0</v>
      </c>
      <c r="H51" s="209">
        <f ca="1">SUMIFS(OFFSET($V$30:$V$177,,H$28,,),OFFSET($U$30:$U$177,,H$28,,),$D51,OFFSET($T$30:$T$177,,H$28,,),$C51,OFFSET($S$30:$S$177,,H$28,,),$B51)/1000000</f>
        <v>0</v>
      </c>
      <c r="I51" s="209">
        <f ca="1">SUMIFS(OFFSET($V$30:$V$177,,I$28,,),OFFSET($U$30:$U$177,,I$28,,),$D51,OFFSET($T$30:$T$177,,I$28,,),$C51,OFFSET($S$30:$S$177,,I$28,,),$B51)/1000000</f>
        <v>0</v>
      </c>
      <c r="J51" s="209">
        <f ca="1">SUMIFS(OFFSET($V$30:$V$177,,J$28,,),OFFSET($U$30:$U$177,,J$28,,),$D51,OFFSET($T$30:$T$177,,J$28,,),$C51,OFFSET($S$30:$S$177,,J$28,,),$B51)/1000000</f>
        <v>0</v>
      </c>
      <c r="K51" s="209">
        <f ca="1">SUMIFS(OFFSET($V$30:$V$177,,K$28,,),OFFSET($U$30:$U$177,,K$28,,),$D51,OFFSET($T$30:$T$177,,K$28,,),$C51,OFFSET($S$30:$S$177,,K$28,,),$B51)/1000000</f>
        <v>0</v>
      </c>
      <c r="L51" s="209">
        <f ca="1">SUMIFS(OFFSET($V$30:$V$177,,L$28,,),OFFSET($U$30:$U$177,,L$28,,),$D51,OFFSET($T$30:$T$177,,L$28,,),$C51,OFFSET($S$30:$S$177,,L$28,,),$B51)/1000000</f>
        <v>0</v>
      </c>
      <c r="M51" s="209">
        <f ca="1">SUMIFS(OFFSET($V$30:$V$177,,M$28,,),OFFSET($U$30:$U$177,,M$28,,),$D51,OFFSET($T$30:$T$177,,M$28,,),$C51,OFFSET($S$30:$S$177,,M$28,,),$B51)/1000000</f>
        <v>0</v>
      </c>
      <c r="N51" s="209">
        <f ca="1">SUMIFS(OFFSET($V$30:$V$177,,N$28,,),OFFSET($U$30:$U$177,,N$28,,),$D51,OFFSET($T$30:$T$177,,N$28,,),$C51,OFFSET($S$30:$S$177,,N$28,,),$B51)/1000000</f>
        <v>0</v>
      </c>
      <c r="O51" s="209">
        <f ca="1">SUMIFS(OFFSET($V$30:$V$177,,O$28,,),OFFSET($U$30:$U$177,,O$28,,),$D51,OFFSET($T$30:$T$177,,O$28,,),$C51,OFFSET($S$30:$S$177,,O$28,,),$B51)/1000000</f>
        <v>0</v>
      </c>
      <c r="P51" s="210">
        <f ca="1">SUMIFS(OFFSET($V$30:$V$177,,P$28,,),OFFSET($U$30:$U$177,,P$28,,),$D51,OFFSET($T$30:$T$177,,P$28,,),$C51,OFFSET($S$30:$S$177,,P$28,,),$B51)/1000000</f>
        <v>0</v>
      </c>
      <c r="Q51" s="288">
        <f ca="1">IF(COUNTIF($B$30:$B51,$B51)=1,SUM(OFFSET(E51:P51,,,2,)),0)</f>
        <v>0</v>
      </c>
      <c r="S51" s="202" t="s">
        <v>63</v>
      </c>
      <c r="T51" s="199" t="s">
        <v>69</v>
      </c>
      <c r="U51" s="199" t="s">
        <v>103</v>
      </c>
      <c r="V51" s="201">
        <v>13499.98</v>
      </c>
      <c r="W51" s="198"/>
      <c r="X51" s="199"/>
      <c r="Y51" s="199"/>
      <c r="Z51" s="200"/>
      <c r="AA51" s="198"/>
      <c r="AB51" s="199"/>
      <c r="AC51" s="199"/>
      <c r="AD51" s="200"/>
      <c r="AE51" s="202"/>
      <c r="AF51" s="199"/>
      <c r="AG51" s="199"/>
      <c r="AH51" s="201"/>
      <c r="AI51" s="198"/>
      <c r="AJ51" s="199"/>
      <c r="AK51" s="199"/>
      <c r="AL51" s="200"/>
      <c r="AM51" s="198"/>
      <c r="AN51" s="199"/>
      <c r="AO51" s="199"/>
      <c r="AP51" s="200"/>
      <c r="AQ51" s="202"/>
      <c r="AR51" s="199"/>
      <c r="AS51" s="199"/>
      <c r="AT51" s="201"/>
      <c r="AU51" s="198"/>
      <c r="AV51" s="199"/>
      <c r="AW51" s="199"/>
      <c r="AX51" s="200"/>
      <c r="AY51" s="198"/>
      <c r="AZ51" s="199"/>
      <c r="BA51" s="199"/>
      <c r="BB51" s="200"/>
      <c r="BC51" s="202"/>
      <c r="BD51" s="199"/>
      <c r="BE51" s="199"/>
      <c r="BF51" s="201"/>
      <c r="BG51" s="198"/>
      <c r="BH51" s="199"/>
      <c r="BI51" s="199"/>
      <c r="BJ51" s="200"/>
      <c r="BK51" s="198"/>
      <c r="BL51" s="199"/>
      <c r="BM51" s="199"/>
      <c r="BN51" s="200"/>
    </row>
    <row r="52" spans="1:66" x14ac:dyDescent="0.25">
      <c r="A52" s="286">
        <f t="shared" ca="1" si="12"/>
        <v>13</v>
      </c>
      <c r="B52" s="188" t="s">
        <v>128</v>
      </c>
      <c r="C52" s="188" t="str">
        <f>IF(COUNTIF($B$30:B52,B52)=1,"NB Total","RN Total")</f>
        <v>NB Total</v>
      </c>
      <c r="D52" s="188" t="s">
        <v>103</v>
      </c>
      <c r="E52" s="208">
        <f ca="1">SUMIFS(OFFSET($V$30:$V$177,,E$28,,),OFFSET($U$30:$U$177,,E$28,,),$D52,OFFSET($T$30:$T$177,,E$28,,),$C52,OFFSET($S$30:$S$177,,E$28,,),$B52)/1000000</f>
        <v>0</v>
      </c>
      <c r="F52" s="209">
        <f ca="1">SUMIFS(OFFSET($V$30:$V$177,,F$28,,),OFFSET($U$30:$U$177,,F$28,,),$D52,OFFSET($T$30:$T$177,,F$28,,),$C52,OFFSET($S$30:$S$177,,F$28,,),$B52)/1000000</f>
        <v>0</v>
      </c>
      <c r="G52" s="209">
        <f ca="1">SUMIFS(OFFSET($V$30:$V$177,,G$28,,),OFFSET($U$30:$U$177,,G$28,,),$D52,OFFSET($T$30:$T$177,,G$28,,),$C52,OFFSET($S$30:$S$177,,G$28,,),$B52)/1000000</f>
        <v>0</v>
      </c>
      <c r="H52" s="209">
        <f ca="1">SUMIFS(OFFSET($V$30:$V$177,,H$28,,),OFFSET($U$30:$U$177,,H$28,,),$D52,OFFSET($T$30:$T$177,,H$28,,),$C52,OFFSET($S$30:$S$177,,H$28,,),$B52)/1000000</f>
        <v>0</v>
      </c>
      <c r="I52" s="209">
        <f ca="1">SUMIFS(OFFSET($V$30:$V$177,,I$28,,),OFFSET($U$30:$U$177,,I$28,,),$D52,OFFSET($T$30:$T$177,,I$28,,),$C52,OFFSET($S$30:$S$177,,I$28,,),$B52)/1000000</f>
        <v>0</v>
      </c>
      <c r="J52" s="209">
        <f ca="1">SUMIFS(OFFSET($V$30:$V$177,,J$28,,),OFFSET($U$30:$U$177,,J$28,,),$D52,OFFSET($T$30:$T$177,,J$28,,),$C52,OFFSET($S$30:$S$177,,J$28,,),$B52)/1000000</f>
        <v>0</v>
      </c>
      <c r="K52" s="209">
        <f ca="1">SUMIFS(OFFSET($V$30:$V$177,,K$28,,),OFFSET($U$30:$U$177,,K$28,,),$D52,OFFSET($T$30:$T$177,,K$28,,),$C52,OFFSET($S$30:$S$177,,K$28,,),$B52)/1000000</f>
        <v>0</v>
      </c>
      <c r="L52" s="209">
        <f ca="1">SUMIFS(OFFSET($V$30:$V$177,,L$28,,),OFFSET($U$30:$U$177,,L$28,,),$D52,OFFSET($T$30:$T$177,,L$28,,),$C52,OFFSET($S$30:$S$177,,L$28,,),$B52)/1000000</f>
        <v>0</v>
      </c>
      <c r="M52" s="209">
        <f ca="1">SUMIFS(OFFSET($V$30:$V$177,,M$28,,),OFFSET($U$30:$U$177,,M$28,,),$D52,OFFSET($T$30:$T$177,,M$28,,),$C52,OFFSET($S$30:$S$177,,M$28,,),$B52)/1000000</f>
        <v>0</v>
      </c>
      <c r="N52" s="209">
        <f ca="1">SUMIFS(OFFSET($V$30:$V$177,,N$28,,),OFFSET($U$30:$U$177,,N$28,,),$D52,OFFSET($T$30:$T$177,,N$28,,),$C52,OFFSET($S$30:$S$177,,N$28,,),$B52)/1000000</f>
        <v>0</v>
      </c>
      <c r="O52" s="209">
        <f ca="1">SUMIFS(OFFSET($V$30:$V$177,,O$28,,),OFFSET($U$30:$U$177,,O$28,,),$D52,OFFSET($T$30:$T$177,,O$28,,),$C52,OFFSET($S$30:$S$177,,O$28,,),$B52)/1000000</f>
        <v>0</v>
      </c>
      <c r="P52" s="210">
        <f ca="1">SUMIFS(OFFSET($V$30:$V$177,,P$28,,),OFFSET($U$30:$U$177,,P$28,,),$D52,OFFSET($T$30:$T$177,,P$28,,),$C52,OFFSET($S$30:$S$177,,P$28,,),$B52)/1000000</f>
        <v>0</v>
      </c>
      <c r="Q52" s="288">
        <f ca="1">IF(COUNTIF($B$30:$B52,$B52)=1,SUM(OFFSET(E52:P52,,,2,)),0)</f>
        <v>0</v>
      </c>
      <c r="S52" s="198" t="s">
        <v>62</v>
      </c>
      <c r="T52" s="199" t="s">
        <v>70</v>
      </c>
      <c r="U52" s="199" t="s">
        <v>105</v>
      </c>
      <c r="V52" s="201">
        <v>152423.25</v>
      </c>
      <c r="W52" s="198"/>
      <c r="X52" s="199"/>
      <c r="Y52" s="199"/>
      <c r="Z52" s="200"/>
      <c r="AA52" s="198"/>
      <c r="AB52" s="199"/>
      <c r="AC52" s="199"/>
      <c r="AD52" s="200"/>
      <c r="AE52" s="198"/>
      <c r="AF52" s="199"/>
      <c r="AG52" s="199"/>
      <c r="AH52" s="201"/>
      <c r="AI52" s="198"/>
      <c r="AJ52" s="199"/>
      <c r="AK52" s="199"/>
      <c r="AL52" s="200"/>
      <c r="AM52" s="198"/>
      <c r="AN52" s="199"/>
      <c r="AO52" s="199"/>
      <c r="AP52" s="200"/>
      <c r="AQ52" s="198"/>
      <c r="AR52" s="199"/>
      <c r="AS52" s="199"/>
      <c r="AT52" s="201"/>
      <c r="AU52" s="198"/>
      <c r="AV52" s="199"/>
      <c r="AW52" s="199"/>
      <c r="AX52" s="200"/>
      <c r="AY52" s="198"/>
      <c r="AZ52" s="199"/>
      <c r="BA52" s="199"/>
      <c r="BB52" s="200"/>
      <c r="BC52" s="198"/>
      <c r="BD52" s="199"/>
      <c r="BE52" s="199"/>
      <c r="BF52" s="201"/>
      <c r="BG52" s="198"/>
      <c r="BH52" s="199"/>
      <c r="BI52" s="199"/>
      <c r="BJ52" s="200"/>
      <c r="BK52" s="198"/>
      <c r="BL52" s="199"/>
      <c r="BM52" s="199"/>
      <c r="BN52" s="200"/>
    </row>
    <row r="53" spans="1:66" x14ac:dyDescent="0.25">
      <c r="A53" s="286">
        <f t="shared" ca="1" si="12"/>
        <v>13</v>
      </c>
      <c r="B53" s="188" t="s">
        <v>128</v>
      </c>
      <c r="C53" s="188" t="str">
        <f>IF(COUNTIF($B$30:B53,B53)=1,"NB Total","RN Total")</f>
        <v>RN Total</v>
      </c>
      <c r="D53" s="188" t="s">
        <v>103</v>
      </c>
      <c r="E53" s="208">
        <f ca="1">SUMIFS(OFFSET($V$30:$V$177,,E$28,,),OFFSET($U$30:$U$177,,E$28,,),$D53,OFFSET($T$30:$T$177,,E$28,,),$C53,OFFSET($S$30:$S$177,,E$28,,),$B53)/1000000</f>
        <v>0</v>
      </c>
      <c r="F53" s="209">
        <f ca="1">SUMIFS(OFFSET($V$30:$V$177,,F$28,,),OFFSET($U$30:$U$177,,F$28,,),$D53,OFFSET($T$30:$T$177,,F$28,,),$C53,OFFSET($S$30:$S$177,,F$28,,),$B53)/1000000</f>
        <v>0</v>
      </c>
      <c r="G53" s="209">
        <f ca="1">SUMIFS(OFFSET($V$30:$V$177,,G$28,,),OFFSET($U$30:$U$177,,G$28,,),$D53,OFFSET($T$30:$T$177,,G$28,,),$C53,OFFSET($S$30:$S$177,,G$28,,),$B53)/1000000</f>
        <v>0</v>
      </c>
      <c r="H53" s="209">
        <f ca="1">SUMIFS(OFFSET($V$30:$V$177,,H$28,,),OFFSET($U$30:$U$177,,H$28,,),$D53,OFFSET($T$30:$T$177,,H$28,,),$C53,OFFSET($S$30:$S$177,,H$28,,),$B53)/1000000</f>
        <v>0</v>
      </c>
      <c r="I53" s="209">
        <f ca="1">SUMIFS(OFFSET($V$30:$V$177,,I$28,,),OFFSET($U$30:$U$177,,I$28,,),$D53,OFFSET($T$30:$T$177,,I$28,,),$C53,OFFSET($S$30:$S$177,,I$28,,),$B53)/1000000</f>
        <v>0</v>
      </c>
      <c r="J53" s="209">
        <f ca="1">SUMIFS(OFFSET($V$30:$V$177,,J$28,,),OFFSET($U$30:$U$177,,J$28,,),$D53,OFFSET($T$30:$T$177,,J$28,,),$C53,OFFSET($S$30:$S$177,,J$28,,),$B53)/1000000</f>
        <v>0</v>
      </c>
      <c r="K53" s="209">
        <f ca="1">SUMIFS(OFFSET($V$30:$V$177,,K$28,,),OFFSET($U$30:$U$177,,K$28,,),$D53,OFFSET($T$30:$T$177,,K$28,,),$C53,OFFSET($S$30:$S$177,,K$28,,),$B53)/1000000</f>
        <v>0</v>
      </c>
      <c r="L53" s="209">
        <f ca="1">SUMIFS(OFFSET($V$30:$V$177,,L$28,,),OFFSET($U$30:$U$177,,L$28,,),$D53,OFFSET($T$30:$T$177,,L$28,,),$C53,OFFSET($S$30:$S$177,,L$28,,),$B53)/1000000</f>
        <v>0</v>
      </c>
      <c r="M53" s="209">
        <f ca="1">SUMIFS(OFFSET($V$30:$V$177,,M$28,,),OFFSET($U$30:$U$177,,M$28,,),$D53,OFFSET($T$30:$T$177,,M$28,,),$C53,OFFSET($S$30:$S$177,,M$28,,),$B53)/1000000</f>
        <v>0</v>
      </c>
      <c r="N53" s="209">
        <f ca="1">SUMIFS(OFFSET($V$30:$V$177,,N$28,,),OFFSET($U$30:$U$177,,N$28,,),$D53,OFFSET($T$30:$T$177,,N$28,,),$C53,OFFSET($S$30:$S$177,,N$28,,),$B53)/1000000</f>
        <v>0</v>
      </c>
      <c r="O53" s="209">
        <f ca="1">SUMIFS(OFFSET($V$30:$V$177,,O$28,,),OFFSET($U$30:$U$177,,O$28,,),$D53,OFFSET($T$30:$T$177,,O$28,,),$C53,OFFSET($S$30:$S$177,,O$28,,),$B53)/1000000</f>
        <v>0</v>
      </c>
      <c r="P53" s="210">
        <f ca="1">SUMIFS(OFFSET($V$30:$V$177,,P$28,,),OFFSET($U$30:$U$177,,P$28,,),$D53,OFFSET($T$30:$T$177,,P$28,,),$C53,OFFSET($S$30:$S$177,,P$28,,),$B53)/1000000</f>
        <v>0</v>
      </c>
      <c r="Q53" s="288">
        <f ca="1">IF(COUNTIF($B$30:$B53,$B53)=1,SUM(OFFSET(E53:P53,,,2,)),0)</f>
        <v>0</v>
      </c>
      <c r="S53" s="198" t="s">
        <v>62</v>
      </c>
      <c r="T53" s="199" t="s">
        <v>69</v>
      </c>
      <c r="U53" s="199" t="s">
        <v>105</v>
      </c>
      <c r="V53" s="201">
        <v>6531.84</v>
      </c>
      <c r="W53" s="198"/>
      <c r="X53" s="199"/>
      <c r="Y53" s="199"/>
      <c r="Z53" s="200"/>
      <c r="AA53" s="198"/>
      <c r="AB53" s="199"/>
      <c r="AC53" s="199"/>
      <c r="AD53" s="200"/>
      <c r="AE53" s="198"/>
      <c r="AF53" s="199"/>
      <c r="AG53" s="199"/>
      <c r="AH53" s="201"/>
      <c r="AI53" s="198"/>
      <c r="AJ53" s="199"/>
      <c r="AK53" s="199"/>
      <c r="AL53" s="200"/>
      <c r="AM53" s="198"/>
      <c r="AN53" s="199"/>
      <c r="AO53" s="199"/>
      <c r="AP53" s="200"/>
      <c r="AQ53" s="198"/>
      <c r="AR53" s="199"/>
      <c r="AS53" s="199"/>
      <c r="AT53" s="201"/>
      <c r="AU53" s="198"/>
      <c r="AV53" s="199"/>
      <c r="AW53" s="199"/>
      <c r="AX53" s="200"/>
      <c r="AY53" s="198"/>
      <c r="AZ53" s="199"/>
      <c r="BA53" s="199"/>
      <c r="BB53" s="200"/>
      <c r="BC53" s="198"/>
      <c r="BD53" s="199"/>
      <c r="BE53" s="199"/>
      <c r="BF53" s="201"/>
      <c r="BG53" s="198"/>
      <c r="BH53" s="199"/>
      <c r="BI53" s="199"/>
      <c r="BJ53" s="200"/>
      <c r="BK53" s="198"/>
      <c r="BL53" s="199"/>
      <c r="BM53" s="199"/>
      <c r="BN53" s="200"/>
    </row>
    <row r="54" spans="1:66" x14ac:dyDescent="0.25">
      <c r="A54" s="286">
        <f t="shared" ca="1" si="12"/>
        <v>12</v>
      </c>
      <c r="B54" s="188" t="s">
        <v>113</v>
      </c>
      <c r="C54" s="188" t="str">
        <f>IF(COUNTIF($B$30:B54,B54)=1,"NB Total","RN Total")</f>
        <v>NB Total</v>
      </c>
      <c r="D54" s="188" t="s">
        <v>103</v>
      </c>
      <c r="E54" s="208">
        <f ca="1">SUMIFS(OFFSET($V$30:$V$177,,E$28,,),OFFSET($U$30:$U$177,,E$28,,),$D54,OFFSET($T$30:$T$177,,E$28,,),$C54,OFFSET($S$30:$S$177,,E$28,,),$B54)/1000000</f>
        <v>0</v>
      </c>
      <c r="F54" s="209">
        <f ca="1">SUMIFS(OFFSET($V$30:$V$177,,F$28,,),OFFSET($U$30:$U$177,,F$28,,),$D54,OFFSET($T$30:$T$177,,F$28,,),$C54,OFFSET($S$30:$S$177,,F$28,,),$B54)/1000000</f>
        <v>0</v>
      </c>
      <c r="G54" s="209">
        <f ca="1">SUMIFS(OFFSET($V$30:$V$177,,G$28,,),OFFSET($U$30:$U$177,,G$28,,),$D54,OFFSET($T$30:$T$177,,G$28,,),$C54,OFFSET($S$30:$S$177,,G$28,,),$B54)/1000000</f>
        <v>0</v>
      </c>
      <c r="H54" s="209">
        <f ca="1">SUMIFS(OFFSET($V$30:$V$177,,H$28,,),OFFSET($U$30:$U$177,,H$28,,),$D54,OFFSET($T$30:$T$177,,H$28,,),$C54,OFFSET($S$30:$S$177,,H$28,,),$B54)/1000000</f>
        <v>0</v>
      </c>
      <c r="I54" s="209">
        <f ca="1">SUMIFS(OFFSET($V$30:$V$177,,I$28,,),OFFSET($U$30:$U$177,,I$28,,),$D54,OFFSET($T$30:$T$177,,I$28,,),$C54,OFFSET($S$30:$S$177,,I$28,,),$B54)/1000000</f>
        <v>0</v>
      </c>
      <c r="J54" s="209">
        <f ca="1">SUMIFS(OFFSET($V$30:$V$177,,J$28,,),OFFSET($U$30:$U$177,,J$28,,),$D54,OFFSET($T$30:$T$177,,J$28,,),$C54,OFFSET($S$30:$S$177,,J$28,,),$B54)/1000000</f>
        <v>0</v>
      </c>
      <c r="K54" s="209">
        <f ca="1">SUMIFS(OFFSET($V$30:$V$177,,K$28,,),OFFSET($U$30:$U$177,,K$28,,),$D54,OFFSET($T$30:$T$177,,K$28,,),$C54,OFFSET($S$30:$S$177,,K$28,,),$B54)/1000000</f>
        <v>0</v>
      </c>
      <c r="L54" s="209">
        <f ca="1">SUMIFS(OFFSET($V$30:$V$177,,L$28,,),OFFSET($U$30:$U$177,,L$28,,),$D54,OFFSET($T$30:$T$177,,L$28,,),$C54,OFFSET($S$30:$S$177,,L$28,,),$B54)/1000000</f>
        <v>0</v>
      </c>
      <c r="M54" s="209">
        <f ca="1">SUMIFS(OFFSET($V$30:$V$177,,M$28,,),OFFSET($U$30:$U$177,,M$28,,),$D54,OFFSET($T$30:$T$177,,M$28,,),$C54,OFFSET($S$30:$S$177,,M$28,,),$B54)/1000000</f>
        <v>0</v>
      </c>
      <c r="N54" s="209">
        <f ca="1">SUMIFS(OFFSET($V$30:$V$177,,N$28,,),OFFSET($U$30:$U$177,,N$28,,),$D54,OFFSET($T$30:$T$177,,N$28,,),$C54,OFFSET($S$30:$S$177,,N$28,,),$B54)/1000000</f>
        <v>0</v>
      </c>
      <c r="O54" s="209">
        <f ca="1">SUMIFS(OFFSET($V$30:$V$177,,O$28,,),OFFSET($U$30:$U$177,,O$28,,),$D54,OFFSET($T$30:$T$177,,O$28,,),$C54,OFFSET($S$30:$S$177,,O$28,,),$B54)/1000000</f>
        <v>0</v>
      </c>
      <c r="P54" s="210">
        <f ca="1">SUMIFS(OFFSET($V$30:$V$177,,P$28,,),OFFSET($U$30:$U$177,,P$28,,),$D54,OFFSET($T$30:$T$177,,P$28,,),$C54,OFFSET($S$30:$S$177,,P$28,,),$B54)/1000000</f>
        <v>0</v>
      </c>
      <c r="Q54" s="288">
        <f ca="1">IF(COUNTIF($B$30:$B54,$B54)=1,SUM(OFFSET(E54:P54,,,2,)),0)</f>
        <v>1.5E-3</v>
      </c>
      <c r="S54" s="198" t="s">
        <v>62</v>
      </c>
      <c r="T54" s="199" t="s">
        <v>70</v>
      </c>
      <c r="U54" s="199" t="s">
        <v>103</v>
      </c>
      <c r="V54" s="201">
        <v>114026.23</v>
      </c>
      <c r="W54" s="198"/>
      <c r="X54" s="199"/>
      <c r="Y54" s="199"/>
      <c r="Z54" s="200"/>
      <c r="AA54" s="198"/>
      <c r="AB54" s="199"/>
      <c r="AC54" s="199"/>
      <c r="AD54" s="200"/>
      <c r="AE54" s="198"/>
      <c r="AF54" s="199"/>
      <c r="AG54" s="199"/>
      <c r="AH54" s="201"/>
      <c r="AI54" s="198"/>
      <c r="AJ54" s="199"/>
      <c r="AK54" s="199"/>
      <c r="AL54" s="200"/>
      <c r="AM54" s="198"/>
      <c r="AN54" s="199"/>
      <c r="AO54" s="199"/>
      <c r="AP54" s="200"/>
      <c r="AQ54" s="198"/>
      <c r="AR54" s="199"/>
      <c r="AS54" s="199"/>
      <c r="AT54" s="201"/>
      <c r="AU54" s="198"/>
      <c r="AV54" s="199"/>
      <c r="AW54" s="199"/>
      <c r="AX54" s="200"/>
      <c r="AY54" s="198"/>
      <c r="AZ54" s="199"/>
      <c r="BA54" s="199"/>
      <c r="BB54" s="200"/>
      <c r="BC54" s="198"/>
      <c r="BD54" s="199"/>
      <c r="BE54" s="199"/>
      <c r="BF54" s="201"/>
      <c r="BG54" s="198"/>
      <c r="BH54" s="199"/>
      <c r="BI54" s="199"/>
      <c r="BJ54" s="200"/>
      <c r="BK54" s="198"/>
      <c r="BL54" s="199"/>
      <c r="BM54" s="199"/>
      <c r="BN54" s="200"/>
    </row>
    <row r="55" spans="1:66" x14ac:dyDescent="0.25">
      <c r="A55" s="286">
        <f t="shared" ca="1" si="12"/>
        <v>13</v>
      </c>
      <c r="B55" s="188" t="s">
        <v>113</v>
      </c>
      <c r="C55" s="188" t="str">
        <f>IF(COUNTIF($B$30:B55,B55)=1,"NB Total","RN Total")</f>
        <v>RN Total</v>
      </c>
      <c r="D55" s="188" t="s">
        <v>103</v>
      </c>
      <c r="E55" s="208">
        <f ca="1">SUMIFS(OFFSET($V$30:$V$177,,E$28,,),OFFSET($U$30:$U$177,,E$28,,),$D55,OFFSET($T$30:$T$177,,E$28,,),$C55,OFFSET($S$30:$S$177,,E$28,,),$B55)/1000000</f>
        <v>1.5E-3</v>
      </c>
      <c r="F55" s="209">
        <f ca="1">SUMIFS(OFFSET($V$30:$V$177,,F$28,,),OFFSET($U$30:$U$177,,F$28,,),$D55,OFFSET($T$30:$T$177,,F$28,,),$C55,OFFSET($S$30:$S$177,,F$28,,),$B55)/1000000</f>
        <v>0</v>
      </c>
      <c r="G55" s="209">
        <f ca="1">SUMIFS(OFFSET($V$30:$V$177,,G$28,,),OFFSET($U$30:$U$177,,G$28,,),$D55,OFFSET($T$30:$T$177,,G$28,,),$C55,OFFSET($S$30:$S$177,,G$28,,),$B55)/1000000</f>
        <v>0</v>
      </c>
      <c r="H55" s="209">
        <f ca="1">SUMIFS(OFFSET($V$30:$V$177,,H$28,,),OFFSET($U$30:$U$177,,H$28,,),$D55,OFFSET($T$30:$T$177,,H$28,,),$C55,OFFSET($S$30:$S$177,,H$28,,),$B55)/1000000</f>
        <v>0</v>
      </c>
      <c r="I55" s="209">
        <f ca="1">SUMIFS(OFFSET($V$30:$V$177,,I$28,,),OFFSET($U$30:$U$177,,I$28,,),$D55,OFFSET($T$30:$T$177,,I$28,,),$C55,OFFSET($S$30:$S$177,,I$28,,),$B55)/1000000</f>
        <v>0</v>
      </c>
      <c r="J55" s="209">
        <f ca="1">SUMIFS(OFFSET($V$30:$V$177,,J$28,,),OFFSET($U$30:$U$177,,J$28,,),$D55,OFFSET($T$30:$T$177,,J$28,,),$C55,OFFSET($S$30:$S$177,,J$28,,),$B55)/1000000</f>
        <v>0</v>
      </c>
      <c r="K55" s="209">
        <f ca="1">SUMIFS(OFFSET($V$30:$V$177,,K$28,,),OFFSET($U$30:$U$177,,K$28,,),$D55,OFFSET($T$30:$T$177,,K$28,,),$C55,OFFSET($S$30:$S$177,,K$28,,),$B55)/1000000</f>
        <v>0</v>
      </c>
      <c r="L55" s="209">
        <f ca="1">SUMIFS(OFFSET($V$30:$V$177,,L$28,,),OFFSET($U$30:$U$177,,L$28,,),$D55,OFFSET($T$30:$T$177,,L$28,,),$C55,OFFSET($S$30:$S$177,,L$28,,),$B55)/1000000</f>
        <v>0</v>
      </c>
      <c r="M55" s="209">
        <f ca="1">SUMIFS(OFFSET($V$30:$V$177,,M$28,,),OFFSET($U$30:$U$177,,M$28,,),$D55,OFFSET($T$30:$T$177,,M$28,,),$C55,OFFSET($S$30:$S$177,,M$28,,),$B55)/1000000</f>
        <v>0</v>
      </c>
      <c r="N55" s="209">
        <f ca="1">SUMIFS(OFFSET($V$30:$V$177,,N$28,,),OFFSET($U$30:$U$177,,N$28,,),$D55,OFFSET($T$30:$T$177,,N$28,,),$C55,OFFSET($S$30:$S$177,,N$28,,),$B55)/1000000</f>
        <v>0</v>
      </c>
      <c r="O55" s="209">
        <f ca="1">SUMIFS(OFFSET($V$30:$V$177,,O$28,,),OFFSET($U$30:$U$177,,O$28,,),$D55,OFFSET($T$30:$T$177,,O$28,,),$C55,OFFSET($S$30:$S$177,,O$28,,),$B55)/1000000</f>
        <v>0</v>
      </c>
      <c r="P55" s="210">
        <f ca="1">SUMIFS(OFFSET($V$30:$V$177,,P$28,,),OFFSET($U$30:$U$177,,P$28,,),$D55,OFFSET($T$30:$T$177,,P$28,,),$C55,OFFSET($S$30:$S$177,,P$28,,),$B55)/1000000</f>
        <v>0</v>
      </c>
      <c r="Q55" s="288">
        <f ca="1">IF(COUNTIF($B$30:$B55,$B55)=1,SUM(OFFSET(E55:P55,,,2,)),0)</f>
        <v>0</v>
      </c>
      <c r="S55" s="198" t="s">
        <v>62</v>
      </c>
      <c r="T55" s="199" t="s">
        <v>69</v>
      </c>
      <c r="U55" s="199" t="s">
        <v>103</v>
      </c>
      <c r="V55" s="201">
        <v>23307.759999999998</v>
      </c>
      <c r="W55" s="198"/>
      <c r="X55" s="199"/>
      <c r="Y55" s="199"/>
      <c r="Z55" s="200"/>
      <c r="AA55" s="198"/>
      <c r="AB55" s="199"/>
      <c r="AC55" s="199"/>
      <c r="AD55" s="200"/>
      <c r="AE55" s="198"/>
      <c r="AF55" s="199"/>
      <c r="AG55" s="199"/>
      <c r="AH55" s="201"/>
      <c r="AI55" s="198"/>
      <c r="AJ55" s="199"/>
      <c r="AK55" s="199"/>
      <c r="AL55" s="200"/>
      <c r="AM55" s="198"/>
      <c r="AN55" s="199"/>
      <c r="AO55" s="199"/>
      <c r="AP55" s="200"/>
      <c r="AQ55" s="198"/>
      <c r="AR55" s="199"/>
      <c r="AS55" s="199"/>
      <c r="AT55" s="201"/>
      <c r="AU55" s="198"/>
      <c r="AV55" s="199"/>
      <c r="AW55" s="199"/>
      <c r="AX55" s="200"/>
      <c r="AY55" s="198"/>
      <c r="AZ55" s="199"/>
      <c r="BA55" s="199"/>
      <c r="BB55" s="200"/>
      <c r="BC55" s="198"/>
      <c r="BD55" s="199"/>
      <c r="BE55" s="199"/>
      <c r="BF55" s="201"/>
      <c r="BG55" s="198"/>
      <c r="BH55" s="199"/>
      <c r="BI55" s="199"/>
      <c r="BJ55" s="200"/>
      <c r="BK55" s="198"/>
      <c r="BL55" s="199"/>
      <c r="BM55" s="199"/>
      <c r="BN55" s="200"/>
    </row>
    <row r="56" spans="1:66" x14ac:dyDescent="0.25">
      <c r="A56" s="286">
        <f t="shared" ca="1" si="12"/>
        <v>13</v>
      </c>
      <c r="B56" s="188" t="s">
        <v>129</v>
      </c>
      <c r="C56" s="188" t="str">
        <f>IF(COUNTIF($B$30:B56,B56)=1,"NB Total","RN Total")</f>
        <v>NB Total</v>
      </c>
      <c r="D56" s="188" t="s">
        <v>103</v>
      </c>
      <c r="E56" s="208">
        <f ca="1">SUMIFS(OFFSET($V$30:$V$177,,E$28,,),OFFSET($U$30:$U$177,,E$28,,),$D56,OFFSET($T$30:$T$177,,E$28,,),$C56,OFFSET($S$30:$S$177,,E$28,,),$B56)/1000000</f>
        <v>0</v>
      </c>
      <c r="F56" s="209">
        <f ca="1">SUMIFS(OFFSET($V$30:$V$177,,F$28,,),OFFSET($U$30:$U$177,,F$28,,),$D56,OFFSET($T$30:$T$177,,F$28,,),$C56,OFFSET($S$30:$S$177,,F$28,,),$B56)/1000000</f>
        <v>0</v>
      </c>
      <c r="G56" s="209">
        <f ca="1">SUMIFS(OFFSET($V$30:$V$177,,G$28,,),OFFSET($U$30:$U$177,,G$28,,),$D56,OFFSET($T$30:$T$177,,G$28,,),$C56,OFFSET($S$30:$S$177,,G$28,,),$B56)/1000000</f>
        <v>0</v>
      </c>
      <c r="H56" s="209">
        <f ca="1">SUMIFS(OFFSET($V$30:$V$177,,H$28,,),OFFSET($U$30:$U$177,,H$28,,),$D56,OFFSET($T$30:$T$177,,H$28,,),$C56,OFFSET($S$30:$S$177,,H$28,,),$B56)/1000000</f>
        <v>0</v>
      </c>
      <c r="I56" s="209">
        <f ca="1">SUMIFS(OFFSET($V$30:$V$177,,I$28,,),OFFSET($U$30:$U$177,,I$28,,),$D56,OFFSET($T$30:$T$177,,I$28,,),$C56,OFFSET($S$30:$S$177,,I$28,,),$B56)/1000000</f>
        <v>0</v>
      </c>
      <c r="J56" s="209">
        <f ca="1">SUMIFS(OFFSET($V$30:$V$177,,J$28,,),OFFSET($U$30:$U$177,,J$28,,),$D56,OFFSET($T$30:$T$177,,J$28,,),$C56,OFFSET($S$30:$S$177,,J$28,,),$B56)/1000000</f>
        <v>0</v>
      </c>
      <c r="K56" s="209">
        <f ca="1">SUMIFS(OFFSET($V$30:$V$177,,K$28,,),OFFSET($U$30:$U$177,,K$28,,),$D56,OFFSET($T$30:$T$177,,K$28,,),$C56,OFFSET($S$30:$S$177,,K$28,,),$B56)/1000000</f>
        <v>0</v>
      </c>
      <c r="L56" s="209">
        <f ca="1">SUMIFS(OFFSET($V$30:$V$177,,L$28,,),OFFSET($U$30:$U$177,,L$28,,),$D56,OFFSET($T$30:$T$177,,L$28,,),$C56,OFFSET($S$30:$S$177,,L$28,,),$B56)/1000000</f>
        <v>0</v>
      </c>
      <c r="M56" s="209">
        <f ca="1">SUMIFS(OFFSET($V$30:$V$177,,M$28,,),OFFSET($U$30:$U$177,,M$28,,),$D56,OFFSET($T$30:$T$177,,M$28,,),$C56,OFFSET($S$30:$S$177,,M$28,,),$B56)/1000000</f>
        <v>0</v>
      </c>
      <c r="N56" s="209">
        <f ca="1">SUMIFS(OFFSET($V$30:$V$177,,N$28,,),OFFSET($U$30:$U$177,,N$28,,),$D56,OFFSET($T$30:$T$177,,N$28,,),$C56,OFFSET($S$30:$S$177,,N$28,,),$B56)/1000000</f>
        <v>0</v>
      </c>
      <c r="O56" s="209">
        <f ca="1">SUMIFS(OFFSET($V$30:$V$177,,O$28,,),OFFSET($U$30:$U$177,,O$28,,),$D56,OFFSET($T$30:$T$177,,O$28,,),$C56,OFFSET($S$30:$S$177,,O$28,,),$B56)/1000000</f>
        <v>0</v>
      </c>
      <c r="P56" s="210">
        <f ca="1">SUMIFS(OFFSET($V$30:$V$177,,P$28,,),OFFSET($U$30:$U$177,,P$28,,),$D56,OFFSET($T$30:$T$177,,P$28,,),$C56,OFFSET($S$30:$S$177,,P$28,,),$B56)/1000000</f>
        <v>0</v>
      </c>
      <c r="Q56" s="288">
        <f ca="1">IF(COUNTIF($B$30:$B56,$B56)=1,SUM(OFFSET(E56:P56,,,2,)),0)</f>
        <v>0</v>
      </c>
      <c r="S56" s="198" t="s">
        <v>112</v>
      </c>
      <c r="T56" s="199" t="s">
        <v>70</v>
      </c>
      <c r="U56" s="199" t="s">
        <v>105</v>
      </c>
      <c r="V56" s="201">
        <v>1179052.45</v>
      </c>
      <c r="W56" s="198"/>
      <c r="X56" s="199"/>
      <c r="Y56" s="199"/>
      <c r="Z56" s="200"/>
      <c r="AA56" s="198"/>
      <c r="AB56" s="199"/>
      <c r="AC56" s="199"/>
      <c r="AD56" s="200"/>
      <c r="AE56" s="198"/>
      <c r="AF56" s="199"/>
      <c r="AG56" s="199"/>
      <c r="AH56" s="201"/>
      <c r="AI56" s="198"/>
      <c r="AJ56" s="199"/>
      <c r="AK56" s="199"/>
      <c r="AL56" s="200"/>
      <c r="AM56" s="198"/>
      <c r="AN56" s="199"/>
      <c r="AO56" s="199"/>
      <c r="AP56" s="200"/>
      <c r="AQ56" s="198"/>
      <c r="AR56" s="199"/>
      <c r="AS56" s="199"/>
      <c r="AT56" s="201"/>
      <c r="AU56" s="198"/>
      <c r="AV56" s="199"/>
      <c r="AW56" s="199"/>
      <c r="AX56" s="200"/>
      <c r="AY56" s="198"/>
      <c r="AZ56" s="199"/>
      <c r="BA56" s="199"/>
      <c r="BB56" s="200"/>
      <c r="BC56" s="198"/>
      <c r="BD56" s="199"/>
      <c r="BE56" s="199"/>
      <c r="BF56" s="201"/>
      <c r="BG56" s="198"/>
      <c r="BH56" s="199"/>
      <c r="BI56" s="199"/>
      <c r="BJ56" s="200"/>
      <c r="BK56" s="198"/>
      <c r="BL56" s="199"/>
      <c r="BM56" s="199"/>
      <c r="BN56" s="200"/>
    </row>
    <row r="57" spans="1:66" x14ac:dyDescent="0.25">
      <c r="A57" s="286">
        <f t="shared" ca="1" si="12"/>
        <v>13</v>
      </c>
      <c r="B57" s="188" t="s">
        <v>129</v>
      </c>
      <c r="C57" s="188" t="str">
        <f>IF(COUNTIF($B$30:B57,B57)=1,"NB Total","RN Total")</f>
        <v>RN Total</v>
      </c>
      <c r="D57" s="188" t="s">
        <v>103</v>
      </c>
      <c r="E57" s="208">
        <f ca="1">SUMIFS(OFFSET($V$30:$V$177,,E$28,,),OFFSET($U$30:$U$177,,E$28,,),$D57,OFFSET($T$30:$T$177,,E$28,,),$C57,OFFSET($S$30:$S$177,,E$28,,),$B57)/1000000</f>
        <v>0</v>
      </c>
      <c r="F57" s="209">
        <f ca="1">SUMIFS(OFFSET($V$30:$V$177,,F$28,,),OFFSET($U$30:$U$177,,F$28,,),$D57,OFFSET($T$30:$T$177,,F$28,,),$C57,OFFSET($S$30:$S$177,,F$28,,),$B57)/1000000</f>
        <v>0</v>
      </c>
      <c r="G57" s="209">
        <f ca="1">SUMIFS(OFFSET($V$30:$V$177,,G$28,,),OFFSET($U$30:$U$177,,G$28,,),$D57,OFFSET($T$30:$T$177,,G$28,,),$C57,OFFSET($S$30:$S$177,,G$28,,),$B57)/1000000</f>
        <v>0</v>
      </c>
      <c r="H57" s="209">
        <f ca="1">SUMIFS(OFFSET($V$30:$V$177,,H$28,,),OFFSET($U$30:$U$177,,H$28,,),$D57,OFFSET($T$30:$T$177,,H$28,,),$C57,OFFSET($S$30:$S$177,,H$28,,),$B57)/1000000</f>
        <v>0</v>
      </c>
      <c r="I57" s="209">
        <f ca="1">SUMIFS(OFFSET($V$30:$V$177,,I$28,,),OFFSET($U$30:$U$177,,I$28,,),$D57,OFFSET($T$30:$T$177,,I$28,,),$C57,OFFSET($S$30:$S$177,,I$28,,),$B57)/1000000</f>
        <v>0</v>
      </c>
      <c r="J57" s="209">
        <f ca="1">SUMIFS(OFFSET($V$30:$V$177,,J$28,,),OFFSET($U$30:$U$177,,J$28,,),$D57,OFFSET($T$30:$T$177,,J$28,,),$C57,OFFSET($S$30:$S$177,,J$28,,),$B57)/1000000</f>
        <v>0</v>
      </c>
      <c r="K57" s="209">
        <f ca="1">SUMIFS(OFFSET($V$30:$V$177,,K$28,,),OFFSET($U$30:$U$177,,K$28,,),$D57,OFFSET($T$30:$T$177,,K$28,,),$C57,OFFSET($S$30:$S$177,,K$28,,),$B57)/1000000</f>
        <v>0</v>
      </c>
      <c r="L57" s="209">
        <f ca="1">SUMIFS(OFFSET($V$30:$V$177,,L$28,,),OFFSET($U$30:$U$177,,L$28,,),$D57,OFFSET($T$30:$T$177,,L$28,,),$C57,OFFSET($S$30:$S$177,,L$28,,),$B57)/1000000</f>
        <v>0</v>
      </c>
      <c r="M57" s="209">
        <f ca="1">SUMIFS(OFFSET($V$30:$V$177,,M$28,,),OFFSET($U$30:$U$177,,M$28,,),$D57,OFFSET($T$30:$T$177,,M$28,,),$C57,OFFSET($S$30:$S$177,,M$28,,),$B57)/1000000</f>
        <v>0</v>
      </c>
      <c r="N57" s="209">
        <f ca="1">SUMIFS(OFFSET($V$30:$V$177,,N$28,,),OFFSET($U$30:$U$177,,N$28,,),$D57,OFFSET($T$30:$T$177,,N$28,,),$C57,OFFSET($S$30:$S$177,,N$28,,),$B57)/1000000</f>
        <v>0</v>
      </c>
      <c r="O57" s="209">
        <f ca="1">SUMIFS(OFFSET($V$30:$V$177,,O$28,,),OFFSET($U$30:$U$177,,O$28,,),$D57,OFFSET($T$30:$T$177,,O$28,,),$C57,OFFSET($S$30:$S$177,,O$28,,),$B57)/1000000</f>
        <v>0</v>
      </c>
      <c r="P57" s="210">
        <f ca="1">SUMIFS(OFFSET($V$30:$V$177,,P$28,,),OFFSET($U$30:$U$177,,P$28,,),$D57,OFFSET($T$30:$T$177,,P$28,,),$C57,OFFSET($S$30:$S$177,,P$28,,),$B57)/1000000</f>
        <v>0</v>
      </c>
      <c r="Q57" s="288">
        <f ca="1">IF(COUNTIF($B$30:$B57,$B57)=1,SUM(OFFSET(E57:P57,,,2,)),0)</f>
        <v>0</v>
      </c>
      <c r="S57" s="198" t="s">
        <v>112</v>
      </c>
      <c r="T57" s="199" t="s">
        <v>69</v>
      </c>
      <c r="U57" s="199" t="s">
        <v>105</v>
      </c>
      <c r="V57" s="201">
        <v>67003.81</v>
      </c>
      <c r="W57" s="198"/>
      <c r="X57" s="199"/>
      <c r="Y57" s="199"/>
      <c r="Z57" s="200"/>
      <c r="AA57" s="198"/>
      <c r="AB57" s="199"/>
      <c r="AC57" s="199"/>
      <c r="AD57" s="200"/>
      <c r="AE57" s="198"/>
      <c r="AF57" s="199"/>
      <c r="AG57" s="199"/>
      <c r="AH57" s="201"/>
      <c r="AI57" s="198"/>
      <c r="AJ57" s="199"/>
      <c r="AK57" s="199"/>
      <c r="AL57" s="200"/>
      <c r="AM57" s="198"/>
      <c r="AN57" s="199"/>
      <c r="AO57" s="199"/>
      <c r="AP57" s="200"/>
      <c r="AQ57" s="198"/>
      <c r="AR57" s="199"/>
      <c r="AS57" s="199"/>
      <c r="AT57" s="201"/>
      <c r="AU57" s="198"/>
      <c r="AV57" s="199"/>
      <c r="AW57" s="199"/>
      <c r="AX57" s="200"/>
      <c r="AY57" s="198"/>
      <c r="AZ57" s="199"/>
      <c r="BA57" s="199"/>
      <c r="BB57" s="200"/>
      <c r="BC57" s="198"/>
      <c r="BD57" s="199"/>
      <c r="BE57" s="199"/>
      <c r="BF57" s="201"/>
      <c r="BG57" s="198"/>
      <c r="BH57" s="199"/>
      <c r="BI57" s="199"/>
      <c r="BJ57" s="200"/>
      <c r="BK57" s="198"/>
      <c r="BL57" s="199"/>
      <c r="BM57" s="199"/>
      <c r="BN57" s="200"/>
    </row>
    <row r="58" spans="1:66" x14ac:dyDescent="0.25">
      <c r="A58" s="286">
        <f t="shared" ca="1" si="12"/>
        <v>13</v>
      </c>
      <c r="B58" s="188" t="s">
        <v>130</v>
      </c>
      <c r="C58" s="188" t="str">
        <f>IF(COUNTIF($B$30:B58,B58)=1,"NB Total","RN Total")</f>
        <v>NB Total</v>
      </c>
      <c r="D58" s="188" t="s">
        <v>103</v>
      </c>
      <c r="E58" s="208">
        <f ca="1">SUMIFS(OFFSET($V$30:$V$177,,E$28,,),OFFSET($U$30:$U$177,,E$28,,),$D58,OFFSET($T$30:$T$177,,E$28,,),$C58,OFFSET($S$30:$S$177,,E$28,,),$B58)/1000000</f>
        <v>0</v>
      </c>
      <c r="F58" s="209">
        <f ca="1">SUMIFS(OFFSET($V$30:$V$177,,F$28,,),OFFSET($U$30:$U$177,,F$28,,),$D58,OFFSET($T$30:$T$177,,F$28,,),$C58,OFFSET($S$30:$S$177,,F$28,,),$B58)/1000000</f>
        <v>0</v>
      </c>
      <c r="G58" s="209">
        <f ca="1">SUMIFS(OFFSET($V$30:$V$177,,G$28,,),OFFSET($U$30:$U$177,,G$28,,),$D58,OFFSET($T$30:$T$177,,G$28,,),$C58,OFFSET($S$30:$S$177,,G$28,,),$B58)/1000000</f>
        <v>0</v>
      </c>
      <c r="H58" s="209">
        <f ca="1">SUMIFS(OFFSET($V$30:$V$177,,H$28,,),OFFSET($U$30:$U$177,,H$28,,),$D58,OFFSET($T$30:$T$177,,H$28,,),$C58,OFFSET($S$30:$S$177,,H$28,,),$B58)/1000000</f>
        <v>0</v>
      </c>
      <c r="I58" s="209">
        <f ca="1">SUMIFS(OFFSET($V$30:$V$177,,I$28,,),OFFSET($U$30:$U$177,,I$28,,),$D58,OFFSET($T$30:$T$177,,I$28,,),$C58,OFFSET($S$30:$S$177,,I$28,,),$B58)/1000000</f>
        <v>0</v>
      </c>
      <c r="J58" s="209">
        <f ca="1">SUMIFS(OFFSET($V$30:$V$177,,J$28,,),OFFSET($U$30:$U$177,,J$28,,),$D58,OFFSET($T$30:$T$177,,J$28,,),$C58,OFFSET($S$30:$S$177,,J$28,,),$B58)/1000000</f>
        <v>0</v>
      </c>
      <c r="K58" s="209">
        <f ca="1">SUMIFS(OFFSET($V$30:$V$177,,K$28,,),OFFSET($U$30:$U$177,,K$28,,),$D58,OFFSET($T$30:$T$177,,K$28,,),$C58,OFFSET($S$30:$S$177,,K$28,,),$B58)/1000000</f>
        <v>0</v>
      </c>
      <c r="L58" s="209">
        <f ca="1">SUMIFS(OFFSET($V$30:$V$177,,L$28,,),OFFSET($U$30:$U$177,,L$28,,),$D58,OFFSET($T$30:$T$177,,L$28,,),$C58,OFFSET($S$30:$S$177,,L$28,,),$B58)/1000000</f>
        <v>0</v>
      </c>
      <c r="M58" s="209">
        <f ca="1">SUMIFS(OFFSET($V$30:$V$177,,M$28,,),OFFSET($U$30:$U$177,,M$28,,),$D58,OFFSET($T$30:$T$177,,M$28,,),$C58,OFFSET($S$30:$S$177,,M$28,,),$B58)/1000000</f>
        <v>0</v>
      </c>
      <c r="N58" s="209">
        <f ca="1">SUMIFS(OFFSET($V$30:$V$177,,N$28,,),OFFSET($U$30:$U$177,,N$28,,),$D58,OFFSET($T$30:$T$177,,N$28,,),$C58,OFFSET($S$30:$S$177,,N$28,,),$B58)/1000000</f>
        <v>0</v>
      </c>
      <c r="O58" s="209">
        <f ca="1">SUMIFS(OFFSET($V$30:$V$177,,O$28,,),OFFSET($U$30:$U$177,,O$28,,),$D58,OFFSET($T$30:$T$177,,O$28,,),$C58,OFFSET($S$30:$S$177,,O$28,,),$B58)/1000000</f>
        <v>0</v>
      </c>
      <c r="P58" s="210">
        <f ca="1">SUMIFS(OFFSET($V$30:$V$177,,P$28,,),OFFSET($U$30:$U$177,,P$28,,),$D58,OFFSET($T$30:$T$177,,P$28,,),$C58,OFFSET($S$30:$S$177,,P$28,,),$B58)/1000000</f>
        <v>0</v>
      </c>
      <c r="Q58" s="288">
        <f ca="1">IF(COUNTIF($B$30:$B58,$B58)=1,SUM(OFFSET(E58:P58,,,2,)),0)</f>
        <v>0</v>
      </c>
      <c r="S58" s="198" t="s">
        <v>112</v>
      </c>
      <c r="T58" s="199" t="s">
        <v>70</v>
      </c>
      <c r="U58" s="199" t="s">
        <v>103</v>
      </c>
      <c r="V58" s="201">
        <v>573028.12</v>
      </c>
      <c r="W58" s="198"/>
      <c r="X58" s="199"/>
      <c r="Y58" s="199"/>
      <c r="Z58" s="200"/>
      <c r="AA58" s="198"/>
      <c r="AB58" s="199"/>
      <c r="AC58" s="199"/>
      <c r="AD58" s="200"/>
      <c r="AE58" s="198"/>
      <c r="AF58" s="199"/>
      <c r="AG58" s="199"/>
      <c r="AH58" s="201"/>
      <c r="AI58" s="198"/>
      <c r="AJ58" s="199"/>
      <c r="AK58" s="199"/>
      <c r="AL58" s="200"/>
      <c r="AM58" s="198"/>
      <c r="AN58" s="199"/>
      <c r="AO58" s="199"/>
      <c r="AP58" s="200"/>
      <c r="AQ58" s="198"/>
      <c r="AR58" s="199"/>
      <c r="AS58" s="199"/>
      <c r="AT58" s="201"/>
      <c r="AU58" s="198"/>
      <c r="AV58" s="199"/>
      <c r="AW58" s="199"/>
      <c r="AX58" s="200"/>
      <c r="AY58" s="198"/>
      <c r="AZ58" s="199"/>
      <c r="BA58" s="199"/>
      <c r="BB58" s="200"/>
      <c r="BC58" s="198"/>
      <c r="BD58" s="199"/>
      <c r="BE58" s="199"/>
      <c r="BF58" s="201"/>
      <c r="BG58" s="198"/>
      <c r="BH58" s="199"/>
      <c r="BI58" s="199"/>
      <c r="BJ58" s="200"/>
      <c r="BK58" s="198"/>
      <c r="BL58" s="199"/>
      <c r="BM58" s="199"/>
      <c r="BN58" s="200"/>
    </row>
    <row r="59" spans="1:66" x14ac:dyDescent="0.25">
      <c r="A59" s="286">
        <f t="shared" ca="1" si="12"/>
        <v>13</v>
      </c>
      <c r="B59" s="188" t="s">
        <v>130</v>
      </c>
      <c r="C59" s="188" t="str">
        <f>IF(COUNTIF($B$30:B59,B59)=1,"NB Total","RN Total")</f>
        <v>RN Total</v>
      </c>
      <c r="D59" s="188" t="s">
        <v>103</v>
      </c>
      <c r="E59" s="208">
        <f ca="1">SUMIFS(OFFSET($V$30:$V$177,,E$28,,),OFFSET($U$30:$U$177,,E$28,,),$D59,OFFSET($T$30:$T$177,,E$28,,),$C59,OFFSET($S$30:$S$177,,E$28,,),$B59)/1000000</f>
        <v>0</v>
      </c>
      <c r="F59" s="209">
        <f ca="1">SUMIFS(OFFSET($V$30:$V$177,,F$28,,),OFFSET($U$30:$U$177,,F$28,,),$D59,OFFSET($T$30:$T$177,,F$28,,),$C59,OFFSET($S$30:$S$177,,F$28,,),$B59)/1000000</f>
        <v>0</v>
      </c>
      <c r="G59" s="209">
        <f ca="1">SUMIFS(OFFSET($V$30:$V$177,,G$28,,),OFFSET($U$30:$U$177,,G$28,,),$D59,OFFSET($T$30:$T$177,,G$28,,),$C59,OFFSET($S$30:$S$177,,G$28,,),$B59)/1000000</f>
        <v>0</v>
      </c>
      <c r="H59" s="209">
        <f ca="1">SUMIFS(OFFSET($V$30:$V$177,,H$28,,),OFFSET($U$30:$U$177,,H$28,,),$D59,OFFSET($T$30:$T$177,,H$28,,),$C59,OFFSET($S$30:$S$177,,H$28,,),$B59)/1000000</f>
        <v>0</v>
      </c>
      <c r="I59" s="209">
        <f ca="1">SUMIFS(OFFSET($V$30:$V$177,,I$28,,),OFFSET($U$30:$U$177,,I$28,,),$D59,OFFSET($T$30:$T$177,,I$28,,),$C59,OFFSET($S$30:$S$177,,I$28,,),$B59)/1000000</f>
        <v>0</v>
      </c>
      <c r="J59" s="209">
        <f ca="1">SUMIFS(OFFSET($V$30:$V$177,,J$28,,),OFFSET($U$30:$U$177,,J$28,,),$D59,OFFSET($T$30:$T$177,,J$28,,),$C59,OFFSET($S$30:$S$177,,J$28,,),$B59)/1000000</f>
        <v>0</v>
      </c>
      <c r="K59" s="209">
        <f ca="1">SUMIFS(OFFSET($V$30:$V$177,,K$28,,),OFFSET($U$30:$U$177,,K$28,,),$D59,OFFSET($T$30:$T$177,,K$28,,),$C59,OFFSET($S$30:$S$177,,K$28,,),$B59)/1000000</f>
        <v>0</v>
      </c>
      <c r="L59" s="209">
        <f ca="1">SUMIFS(OFFSET($V$30:$V$177,,L$28,,),OFFSET($U$30:$U$177,,L$28,,),$D59,OFFSET($T$30:$T$177,,L$28,,),$C59,OFFSET($S$30:$S$177,,L$28,,),$B59)/1000000</f>
        <v>0</v>
      </c>
      <c r="M59" s="209">
        <f ca="1">SUMIFS(OFFSET($V$30:$V$177,,M$28,,),OFFSET($U$30:$U$177,,M$28,,),$D59,OFFSET($T$30:$T$177,,M$28,,),$C59,OFFSET($S$30:$S$177,,M$28,,),$B59)/1000000</f>
        <v>0</v>
      </c>
      <c r="N59" s="209">
        <f ca="1">SUMIFS(OFFSET($V$30:$V$177,,N$28,,),OFFSET($U$30:$U$177,,N$28,,),$D59,OFFSET($T$30:$T$177,,N$28,,),$C59,OFFSET($S$30:$S$177,,N$28,,),$B59)/1000000</f>
        <v>0</v>
      </c>
      <c r="O59" s="209">
        <f ca="1">SUMIFS(OFFSET($V$30:$V$177,,O$28,,),OFFSET($U$30:$U$177,,O$28,,),$D59,OFFSET($T$30:$T$177,,O$28,,),$C59,OFFSET($S$30:$S$177,,O$28,,),$B59)/1000000</f>
        <v>0</v>
      </c>
      <c r="P59" s="210">
        <f ca="1">SUMIFS(OFFSET($V$30:$V$177,,P$28,,),OFFSET($U$30:$U$177,,P$28,,),$D59,OFFSET($T$30:$T$177,,P$28,,),$C59,OFFSET($S$30:$S$177,,P$28,,),$B59)/1000000</f>
        <v>0</v>
      </c>
      <c r="Q59" s="288">
        <f ca="1">IF(COUNTIF($B$30:$B59,$B59)=1,SUM(OFFSET(E59:P59,,,2,)),0)</f>
        <v>0</v>
      </c>
      <c r="S59" s="198" t="s">
        <v>112</v>
      </c>
      <c r="T59" s="199" t="s">
        <v>69</v>
      </c>
      <c r="U59" s="199" t="s">
        <v>103</v>
      </c>
      <c r="V59" s="201">
        <v>69499.31</v>
      </c>
      <c r="W59" s="198"/>
      <c r="X59" s="199"/>
      <c r="Y59" s="199"/>
      <c r="Z59" s="200"/>
      <c r="AA59" s="198"/>
      <c r="AB59" s="199"/>
      <c r="AC59" s="199"/>
      <c r="AD59" s="200"/>
      <c r="AE59" s="198"/>
      <c r="AF59" s="199"/>
      <c r="AG59" s="199"/>
      <c r="AH59" s="201"/>
      <c r="AI59" s="198"/>
      <c r="AJ59" s="199"/>
      <c r="AK59" s="199"/>
      <c r="AL59" s="200"/>
      <c r="AM59" s="198"/>
      <c r="AN59" s="199"/>
      <c r="AO59" s="199"/>
      <c r="AP59" s="200"/>
      <c r="AQ59" s="198"/>
      <c r="AR59" s="199"/>
      <c r="AS59" s="199"/>
      <c r="AT59" s="201"/>
      <c r="AU59" s="198"/>
      <c r="AV59" s="199"/>
      <c r="AW59" s="199"/>
      <c r="AX59" s="200"/>
      <c r="AY59" s="198"/>
      <c r="AZ59" s="199"/>
      <c r="BA59" s="199"/>
      <c r="BB59" s="200"/>
      <c r="BC59" s="198"/>
      <c r="BD59" s="199"/>
      <c r="BE59" s="199"/>
      <c r="BF59" s="201"/>
      <c r="BG59" s="198"/>
      <c r="BH59" s="199"/>
      <c r="BI59" s="199"/>
      <c r="BJ59" s="200"/>
      <c r="BK59" s="198"/>
      <c r="BL59" s="199"/>
      <c r="BM59" s="199"/>
      <c r="BN59" s="200"/>
    </row>
    <row r="60" spans="1:66" x14ac:dyDescent="0.25">
      <c r="A60" s="286">
        <f t="shared" ca="1" si="12"/>
        <v>1</v>
      </c>
      <c r="B60" s="188" t="s">
        <v>60</v>
      </c>
      <c r="C60" s="188" t="str">
        <f>IF(COUNTIF($B$30:B60,B60)=1,"NB Total","RN Total")</f>
        <v>NB Total</v>
      </c>
      <c r="D60" s="188" t="s">
        <v>103</v>
      </c>
      <c r="E60" s="208">
        <f ca="1">SUMIFS(OFFSET($V$30:$V$177,,E$28,,),OFFSET($U$30:$U$177,,E$28,,),$D60,OFFSET($T$30:$T$177,,E$28,,),$C60,OFFSET($S$30:$S$177,,E$28,,),$B60)/1000000</f>
        <v>3.4673320000000001E-2</v>
      </c>
      <c r="F60" s="209">
        <f ca="1">SUMIFS(OFFSET($V$30:$V$177,,F$28,,),OFFSET($U$30:$U$177,,F$28,,),$D60,OFFSET($T$30:$T$177,,F$28,,),$C60,OFFSET($S$30:$S$177,,F$28,,),$B60)/1000000</f>
        <v>0</v>
      </c>
      <c r="G60" s="209">
        <f ca="1">SUMIFS(OFFSET($V$30:$V$177,,G$28,,),OFFSET($U$30:$U$177,,G$28,,),$D60,OFFSET($T$30:$T$177,,G$28,,),$C60,OFFSET($S$30:$S$177,,G$28,,),$B60)/1000000</f>
        <v>0</v>
      </c>
      <c r="H60" s="209">
        <f ca="1">SUMIFS(OFFSET($V$30:$V$177,,H$28,,),OFFSET($U$30:$U$177,,H$28,,),$D60,OFFSET($T$30:$T$177,,H$28,,),$C60,OFFSET($S$30:$S$177,,H$28,,),$B60)/1000000</f>
        <v>0</v>
      </c>
      <c r="I60" s="209">
        <f ca="1">SUMIFS(OFFSET($V$30:$V$177,,I$28,,),OFFSET($U$30:$U$177,,I$28,,),$D60,OFFSET($T$30:$T$177,,I$28,,),$C60,OFFSET($S$30:$S$177,,I$28,,),$B60)/1000000</f>
        <v>0</v>
      </c>
      <c r="J60" s="209">
        <f ca="1">SUMIFS(OFFSET($V$30:$V$177,,J$28,,),OFFSET($U$30:$U$177,,J$28,,),$D60,OFFSET($T$30:$T$177,,J$28,,),$C60,OFFSET($S$30:$S$177,,J$28,,),$B60)/1000000</f>
        <v>0</v>
      </c>
      <c r="K60" s="209">
        <f ca="1">SUMIFS(OFFSET($V$30:$V$177,,K$28,,),OFFSET($U$30:$U$177,,K$28,,),$D60,OFFSET($T$30:$T$177,,K$28,,),$C60,OFFSET($S$30:$S$177,,K$28,,),$B60)/1000000</f>
        <v>0</v>
      </c>
      <c r="L60" s="209">
        <f ca="1">SUMIFS(OFFSET($V$30:$V$177,,L$28,,),OFFSET($U$30:$U$177,,L$28,,),$D60,OFFSET($T$30:$T$177,,L$28,,),$C60,OFFSET($S$30:$S$177,,L$28,,),$B60)/1000000</f>
        <v>0</v>
      </c>
      <c r="M60" s="209">
        <f ca="1">SUMIFS(OFFSET($V$30:$V$177,,M$28,,),OFFSET($U$30:$U$177,,M$28,,),$D60,OFFSET($T$30:$T$177,,M$28,,),$C60,OFFSET($S$30:$S$177,,M$28,,),$B60)/1000000</f>
        <v>0</v>
      </c>
      <c r="N60" s="209">
        <f ca="1">SUMIFS(OFFSET($V$30:$V$177,,N$28,,),OFFSET($U$30:$U$177,,N$28,,),$D60,OFFSET($T$30:$T$177,,N$28,,),$C60,OFFSET($S$30:$S$177,,N$28,,),$B60)/1000000</f>
        <v>0</v>
      </c>
      <c r="O60" s="209">
        <f ca="1">SUMIFS(OFFSET($V$30:$V$177,,O$28,,),OFFSET($U$30:$U$177,,O$28,,),$D60,OFFSET($T$30:$T$177,,O$28,,),$C60,OFFSET($S$30:$S$177,,O$28,,),$B60)/1000000</f>
        <v>0</v>
      </c>
      <c r="P60" s="210">
        <f ca="1">SUMIFS(OFFSET($V$30:$V$177,,P$28,,),OFFSET($U$30:$U$177,,P$28,,),$D60,OFFSET($T$30:$T$177,,P$28,,),$C60,OFFSET($S$30:$S$177,,P$28,,),$B60)/1000000</f>
        <v>0</v>
      </c>
      <c r="Q60" s="288">
        <f ca="1">IF(COUNTIF($B$30:$B60,$B60)=1,SUM(OFFSET(E60:P60,,,2,)),0)</f>
        <v>8.7990969000000003</v>
      </c>
      <c r="S60" s="198" t="s">
        <v>113</v>
      </c>
      <c r="T60" s="199" t="s">
        <v>70</v>
      </c>
      <c r="U60" s="199" t="s">
        <v>105</v>
      </c>
      <c r="V60" s="203">
        <v>1500</v>
      </c>
      <c r="W60" s="198"/>
      <c r="X60" s="199"/>
      <c r="Y60" s="199"/>
      <c r="Z60" s="200"/>
      <c r="AA60" s="198"/>
      <c r="AB60" s="199"/>
      <c r="AC60" s="199"/>
      <c r="AD60" s="200"/>
      <c r="AE60" s="198"/>
      <c r="AF60" s="199"/>
      <c r="AG60" s="199"/>
      <c r="AH60" s="203"/>
      <c r="AI60" s="198"/>
      <c r="AJ60" s="199"/>
      <c r="AK60" s="199"/>
      <c r="AL60" s="200"/>
      <c r="AM60" s="198"/>
      <c r="AN60" s="199"/>
      <c r="AO60" s="199"/>
      <c r="AP60" s="200"/>
      <c r="AQ60" s="198"/>
      <c r="AR60" s="199"/>
      <c r="AS60" s="199"/>
      <c r="AT60" s="203"/>
      <c r="AU60" s="198"/>
      <c r="AV60" s="199"/>
      <c r="AW60" s="199"/>
      <c r="AX60" s="200"/>
      <c r="AY60" s="198"/>
      <c r="AZ60" s="199"/>
      <c r="BA60" s="199"/>
      <c r="BB60" s="200"/>
      <c r="BC60" s="198"/>
      <c r="BD60" s="199"/>
      <c r="BE60" s="199"/>
      <c r="BF60" s="203"/>
      <c r="BG60" s="198"/>
      <c r="BH60" s="199"/>
      <c r="BI60" s="199"/>
      <c r="BJ60" s="200"/>
      <c r="BK60" s="198"/>
      <c r="BL60" s="199"/>
      <c r="BM60" s="199"/>
      <c r="BN60" s="200"/>
    </row>
    <row r="61" spans="1:66" x14ac:dyDescent="0.25">
      <c r="A61" s="286">
        <f t="shared" ca="1" si="12"/>
        <v>13</v>
      </c>
      <c r="B61" s="188" t="s">
        <v>60</v>
      </c>
      <c r="C61" s="188" t="str">
        <f>IF(COUNTIF($B$30:B61,B61)=1,"NB Total","RN Total")</f>
        <v>RN Total</v>
      </c>
      <c r="D61" s="188" t="s">
        <v>103</v>
      </c>
      <c r="E61" s="208">
        <f ca="1">SUMIFS(OFFSET($V$30:$V$177,,E$28,,),OFFSET($U$30:$U$177,,E$28,,),$D61,OFFSET($T$30:$T$177,,E$28,,),$C61,OFFSET($S$30:$S$177,,E$28,,),$B61)/1000000</f>
        <v>8.7644235800000008</v>
      </c>
      <c r="F61" s="209">
        <f ca="1">SUMIFS(OFFSET($V$30:$V$177,,F$28,,),OFFSET($U$30:$U$177,,F$28,,),$D61,OFFSET($T$30:$T$177,,F$28,,),$C61,OFFSET($S$30:$S$177,,F$28,,),$B61)/1000000</f>
        <v>0</v>
      </c>
      <c r="G61" s="209">
        <f ca="1">SUMIFS(OFFSET($V$30:$V$177,,G$28,,),OFFSET($U$30:$U$177,,G$28,,),$D61,OFFSET($T$30:$T$177,,G$28,,),$C61,OFFSET($S$30:$S$177,,G$28,,),$B61)/1000000</f>
        <v>0</v>
      </c>
      <c r="H61" s="209">
        <f ca="1">SUMIFS(OFFSET($V$30:$V$177,,H$28,,),OFFSET($U$30:$U$177,,H$28,,),$D61,OFFSET($T$30:$T$177,,H$28,,),$C61,OFFSET($S$30:$S$177,,H$28,,),$B61)/1000000</f>
        <v>0</v>
      </c>
      <c r="I61" s="209">
        <f ca="1">SUMIFS(OFFSET($V$30:$V$177,,I$28,,),OFFSET($U$30:$U$177,,I$28,,),$D61,OFFSET($T$30:$T$177,,I$28,,),$C61,OFFSET($S$30:$S$177,,I$28,,),$B61)/1000000</f>
        <v>0</v>
      </c>
      <c r="J61" s="209">
        <f ca="1">SUMIFS(OFFSET($V$30:$V$177,,J$28,,),OFFSET($U$30:$U$177,,J$28,,),$D61,OFFSET($T$30:$T$177,,J$28,,),$C61,OFFSET($S$30:$S$177,,J$28,,),$B61)/1000000</f>
        <v>0</v>
      </c>
      <c r="K61" s="209">
        <f ca="1">SUMIFS(OFFSET($V$30:$V$177,,K$28,,),OFFSET($U$30:$U$177,,K$28,,),$D61,OFFSET($T$30:$T$177,,K$28,,),$C61,OFFSET($S$30:$S$177,,K$28,,),$B61)/1000000</f>
        <v>0</v>
      </c>
      <c r="L61" s="209">
        <f ca="1">SUMIFS(OFFSET($V$30:$V$177,,L$28,,),OFFSET($U$30:$U$177,,L$28,,),$D61,OFFSET($T$30:$T$177,,L$28,,),$C61,OFFSET($S$30:$S$177,,L$28,,),$B61)/1000000</f>
        <v>0</v>
      </c>
      <c r="M61" s="209">
        <f ca="1">SUMIFS(OFFSET($V$30:$V$177,,M$28,,),OFFSET($U$30:$U$177,,M$28,,),$D61,OFFSET($T$30:$T$177,,M$28,,),$C61,OFFSET($S$30:$S$177,,M$28,,),$B61)/1000000</f>
        <v>0</v>
      </c>
      <c r="N61" s="209">
        <f ca="1">SUMIFS(OFFSET($V$30:$V$177,,N$28,,),OFFSET($U$30:$U$177,,N$28,,),$D61,OFFSET($T$30:$T$177,,N$28,,),$C61,OFFSET($S$30:$S$177,,N$28,,),$B61)/1000000</f>
        <v>0</v>
      </c>
      <c r="O61" s="209">
        <f ca="1">SUMIFS(OFFSET($V$30:$V$177,,O$28,,),OFFSET($U$30:$U$177,,O$28,,),$D61,OFFSET($T$30:$T$177,,O$28,,),$C61,OFFSET($S$30:$S$177,,O$28,,),$B61)/1000000</f>
        <v>0</v>
      </c>
      <c r="P61" s="210">
        <f ca="1">SUMIFS(OFFSET($V$30:$V$177,,P$28,,),OFFSET($U$30:$U$177,,P$28,,),$D61,OFFSET($T$30:$T$177,,P$28,,),$C61,OFFSET($S$30:$S$177,,P$28,,),$B61)/1000000</f>
        <v>0</v>
      </c>
      <c r="Q61" s="288">
        <f ca="1">IF(COUNTIF($B$30:$B61,$B61)=1,SUM(OFFSET(E61:P61,,,2,)),0)</f>
        <v>0</v>
      </c>
      <c r="S61" s="198" t="s">
        <v>113</v>
      </c>
      <c r="T61" s="199" t="s">
        <v>70</v>
      </c>
      <c r="U61" s="199" t="s">
        <v>103</v>
      </c>
      <c r="V61" s="203">
        <v>1500</v>
      </c>
      <c r="W61" s="198"/>
      <c r="X61" s="199"/>
      <c r="Y61" s="199"/>
      <c r="Z61" s="200"/>
      <c r="AA61" s="198"/>
      <c r="AB61" s="199"/>
      <c r="AC61" s="199"/>
      <c r="AD61" s="200"/>
      <c r="AE61" s="198"/>
      <c r="AF61" s="199"/>
      <c r="AG61" s="199"/>
      <c r="AH61" s="203"/>
      <c r="AI61" s="198"/>
      <c r="AJ61" s="199"/>
      <c r="AK61" s="199"/>
      <c r="AL61" s="200"/>
      <c r="AM61" s="198"/>
      <c r="AN61" s="199"/>
      <c r="AO61" s="199"/>
      <c r="AP61" s="200"/>
      <c r="AQ61" s="198"/>
      <c r="AR61" s="199"/>
      <c r="AS61" s="199"/>
      <c r="AT61" s="203"/>
      <c r="AU61" s="198"/>
      <c r="AV61" s="199"/>
      <c r="AW61" s="199"/>
      <c r="AX61" s="200"/>
      <c r="AY61" s="198"/>
      <c r="AZ61" s="199"/>
      <c r="BA61" s="199"/>
      <c r="BB61" s="200"/>
      <c r="BC61" s="198"/>
      <c r="BD61" s="199"/>
      <c r="BE61" s="199"/>
      <c r="BF61" s="203"/>
      <c r="BG61" s="198"/>
      <c r="BH61" s="199"/>
      <c r="BI61" s="199"/>
      <c r="BJ61" s="200"/>
      <c r="BK61" s="198"/>
      <c r="BL61" s="199"/>
      <c r="BM61" s="199"/>
      <c r="BN61" s="200"/>
    </row>
    <row r="62" spans="1:66" x14ac:dyDescent="0.25">
      <c r="A62" s="286">
        <f t="shared" ca="1" si="12"/>
        <v>2</v>
      </c>
      <c r="B62" s="188" t="s">
        <v>59</v>
      </c>
      <c r="C62" s="188" t="str">
        <f>IF(COUNTIF($B$30:B62,B62)=1,"NB Total","RN Total")</f>
        <v>NB Total</v>
      </c>
      <c r="D62" s="188" t="s">
        <v>103</v>
      </c>
      <c r="E62" s="208">
        <f ca="1">SUMIFS(OFFSET($V$30:$V$177,,E$28,,),OFFSET($U$30:$U$177,,E$28,,),$D62,OFFSET($T$30:$T$177,,E$28,,),$C62,OFFSET($S$30:$S$177,,E$28,,),$B62)/1000000</f>
        <v>0.37621921999999997</v>
      </c>
      <c r="F62" s="209">
        <f ca="1">SUMIFS(OFFSET($V$30:$V$177,,F$28,,),OFFSET($U$30:$U$177,,F$28,,),$D62,OFFSET($T$30:$T$177,,F$28,,),$C62,OFFSET($S$30:$S$177,,F$28,,),$B62)/1000000</f>
        <v>0</v>
      </c>
      <c r="G62" s="209">
        <f ca="1">SUMIFS(OFFSET($V$30:$V$177,,G$28,,),OFFSET($U$30:$U$177,,G$28,,),$D62,OFFSET($T$30:$T$177,,G$28,,),$C62,OFFSET($S$30:$S$177,,G$28,,),$B62)/1000000</f>
        <v>0</v>
      </c>
      <c r="H62" s="209">
        <f ca="1">SUMIFS(OFFSET($V$30:$V$177,,H$28,,),OFFSET($U$30:$U$177,,H$28,,),$D62,OFFSET($T$30:$T$177,,H$28,,),$C62,OFFSET($S$30:$S$177,,H$28,,),$B62)/1000000</f>
        <v>0</v>
      </c>
      <c r="I62" s="209">
        <f ca="1">SUMIFS(OFFSET($V$30:$V$177,,I$28,,),OFFSET($U$30:$U$177,,I$28,,),$D62,OFFSET($T$30:$T$177,,I$28,,),$C62,OFFSET($S$30:$S$177,,I$28,,),$B62)/1000000</f>
        <v>0</v>
      </c>
      <c r="J62" s="209">
        <f ca="1">SUMIFS(OFFSET($V$30:$V$177,,J$28,,),OFFSET($U$30:$U$177,,J$28,,),$D62,OFFSET($T$30:$T$177,,J$28,,),$C62,OFFSET($S$30:$S$177,,J$28,,),$B62)/1000000</f>
        <v>0</v>
      </c>
      <c r="K62" s="209">
        <f ca="1">SUMIFS(OFFSET($V$30:$V$177,,K$28,,),OFFSET($U$30:$U$177,,K$28,,),$D62,OFFSET($T$30:$T$177,,K$28,,),$C62,OFFSET($S$30:$S$177,,K$28,,),$B62)/1000000</f>
        <v>0</v>
      </c>
      <c r="L62" s="209">
        <f ca="1">SUMIFS(OFFSET($V$30:$V$177,,L$28,,),OFFSET($U$30:$U$177,,L$28,,),$D62,OFFSET($T$30:$T$177,,L$28,,),$C62,OFFSET($S$30:$S$177,,L$28,,),$B62)/1000000</f>
        <v>0</v>
      </c>
      <c r="M62" s="209">
        <f ca="1">SUMIFS(OFFSET($V$30:$V$177,,M$28,,),OFFSET($U$30:$U$177,,M$28,,),$D62,OFFSET($T$30:$T$177,,M$28,,),$C62,OFFSET($S$30:$S$177,,M$28,,),$B62)/1000000</f>
        <v>0</v>
      </c>
      <c r="N62" s="209">
        <f ca="1">SUMIFS(OFFSET($V$30:$V$177,,N$28,,),OFFSET($U$30:$U$177,,N$28,,),$D62,OFFSET($T$30:$T$177,,N$28,,),$C62,OFFSET($S$30:$S$177,,N$28,,),$B62)/1000000</f>
        <v>0</v>
      </c>
      <c r="O62" s="209">
        <f ca="1">SUMIFS(OFFSET($V$30:$V$177,,O$28,,),OFFSET($U$30:$U$177,,O$28,,),$D62,OFFSET($T$30:$T$177,,O$28,,),$C62,OFFSET($S$30:$S$177,,O$28,,),$B62)/1000000</f>
        <v>0</v>
      </c>
      <c r="P62" s="210">
        <f ca="1">SUMIFS(OFFSET($V$30:$V$177,,P$28,,),OFFSET($U$30:$U$177,,P$28,,),$D62,OFFSET($T$30:$T$177,,P$28,,),$C62,OFFSET($S$30:$S$177,,P$28,,),$B62)/1000000</f>
        <v>0</v>
      </c>
      <c r="Q62" s="288">
        <f ca="1">IF(COUNTIF($B$30:$B62,$B62)=1,SUM(OFFSET(E62:P62,,,2,)),0)</f>
        <v>5.9268856799999998</v>
      </c>
      <c r="S62" s="198" t="s">
        <v>114</v>
      </c>
      <c r="T62" s="199" t="s">
        <v>70</v>
      </c>
      <c r="U62" s="199" t="s">
        <v>105</v>
      </c>
      <c r="V62" s="203">
        <v>1650</v>
      </c>
      <c r="W62" s="198"/>
      <c r="X62" s="199"/>
      <c r="Y62" s="199"/>
      <c r="Z62" s="200"/>
      <c r="AA62" s="198"/>
      <c r="AB62" s="199"/>
      <c r="AC62" s="199"/>
      <c r="AD62" s="200"/>
      <c r="AE62" s="198"/>
      <c r="AF62" s="199"/>
      <c r="AG62" s="199"/>
      <c r="AH62" s="203"/>
      <c r="AI62" s="198"/>
      <c r="AJ62" s="199"/>
      <c r="AK62" s="199"/>
      <c r="AL62" s="200"/>
      <c r="AM62" s="198"/>
      <c r="AN62" s="199"/>
      <c r="AO62" s="199"/>
      <c r="AP62" s="200"/>
      <c r="AQ62" s="198"/>
      <c r="AR62" s="199"/>
      <c r="AS62" s="199"/>
      <c r="AT62" s="203"/>
      <c r="AU62" s="198"/>
      <c r="AV62" s="199"/>
      <c r="AW62" s="199"/>
      <c r="AX62" s="200"/>
      <c r="AY62" s="198"/>
      <c r="AZ62" s="199"/>
      <c r="BA62" s="199"/>
      <c r="BB62" s="200"/>
      <c r="BC62" s="198"/>
      <c r="BD62" s="199"/>
      <c r="BE62" s="199"/>
      <c r="BF62" s="203"/>
      <c r="BG62" s="198"/>
      <c r="BH62" s="199"/>
      <c r="BI62" s="199"/>
      <c r="BJ62" s="200"/>
      <c r="BK62" s="198"/>
      <c r="BL62" s="199"/>
      <c r="BM62" s="199"/>
      <c r="BN62" s="200"/>
    </row>
    <row r="63" spans="1:66" x14ac:dyDescent="0.25">
      <c r="A63" s="286">
        <f t="shared" ca="1" si="12"/>
        <v>13</v>
      </c>
      <c r="B63" s="188" t="s">
        <v>59</v>
      </c>
      <c r="C63" s="188" t="str">
        <f>IF(COUNTIF($B$30:B63,B63)=1,"NB Total","RN Total")</f>
        <v>RN Total</v>
      </c>
      <c r="D63" s="188" t="s">
        <v>103</v>
      </c>
      <c r="E63" s="208">
        <f ca="1">SUMIFS(OFFSET($V$30:$V$177,,E$28,,),OFFSET($U$30:$U$177,,E$28,,),$D63,OFFSET($T$30:$T$177,,E$28,,),$C63,OFFSET($S$30:$S$177,,E$28,,),$B63)/1000000</f>
        <v>5.5506664599999995</v>
      </c>
      <c r="F63" s="209">
        <f ca="1">SUMIFS(OFFSET($V$30:$V$177,,F$28,,),OFFSET($U$30:$U$177,,F$28,,),$D63,OFFSET($T$30:$T$177,,F$28,,),$C63,OFFSET($S$30:$S$177,,F$28,,),$B63)/1000000</f>
        <v>0</v>
      </c>
      <c r="G63" s="209">
        <f ca="1">SUMIFS(OFFSET($V$30:$V$177,,G$28,,),OFFSET($U$30:$U$177,,G$28,,),$D63,OFFSET($T$30:$T$177,,G$28,,),$C63,OFFSET($S$30:$S$177,,G$28,,),$B63)/1000000</f>
        <v>0</v>
      </c>
      <c r="H63" s="209">
        <f ca="1">SUMIFS(OFFSET($V$30:$V$177,,H$28,,),OFFSET($U$30:$U$177,,H$28,,),$D63,OFFSET($T$30:$T$177,,H$28,,),$C63,OFFSET($S$30:$S$177,,H$28,,),$B63)/1000000</f>
        <v>0</v>
      </c>
      <c r="I63" s="209">
        <f ca="1">SUMIFS(OFFSET($V$30:$V$177,,I$28,,),OFFSET($U$30:$U$177,,I$28,,),$D63,OFFSET($T$30:$T$177,,I$28,,),$C63,OFFSET($S$30:$S$177,,I$28,,),$B63)/1000000</f>
        <v>0</v>
      </c>
      <c r="J63" s="209">
        <f ca="1">SUMIFS(OFFSET($V$30:$V$177,,J$28,,),OFFSET($U$30:$U$177,,J$28,,),$D63,OFFSET($T$30:$T$177,,J$28,,),$C63,OFFSET($S$30:$S$177,,J$28,,),$B63)/1000000</f>
        <v>0</v>
      </c>
      <c r="K63" s="209">
        <f ca="1">SUMIFS(OFFSET($V$30:$V$177,,K$28,,),OFFSET($U$30:$U$177,,K$28,,),$D63,OFFSET($T$30:$T$177,,K$28,,),$C63,OFFSET($S$30:$S$177,,K$28,,),$B63)/1000000</f>
        <v>0</v>
      </c>
      <c r="L63" s="209">
        <f ca="1">SUMIFS(OFFSET($V$30:$V$177,,L$28,,),OFFSET($U$30:$U$177,,L$28,,),$D63,OFFSET($T$30:$T$177,,L$28,,),$C63,OFFSET($S$30:$S$177,,L$28,,),$B63)/1000000</f>
        <v>0</v>
      </c>
      <c r="M63" s="209">
        <f ca="1">SUMIFS(OFFSET($V$30:$V$177,,M$28,,),OFFSET($U$30:$U$177,,M$28,,),$D63,OFFSET($T$30:$T$177,,M$28,,),$C63,OFFSET($S$30:$S$177,,M$28,,),$B63)/1000000</f>
        <v>0</v>
      </c>
      <c r="N63" s="209">
        <f ca="1">SUMIFS(OFFSET($V$30:$V$177,,N$28,,),OFFSET($U$30:$U$177,,N$28,,),$D63,OFFSET($T$30:$T$177,,N$28,,),$C63,OFFSET($S$30:$S$177,,N$28,,),$B63)/1000000</f>
        <v>0</v>
      </c>
      <c r="O63" s="209">
        <f ca="1">SUMIFS(OFFSET($V$30:$V$177,,O$28,,),OFFSET($U$30:$U$177,,O$28,,),$D63,OFFSET($T$30:$T$177,,O$28,,),$C63,OFFSET($S$30:$S$177,,O$28,,),$B63)/1000000</f>
        <v>0</v>
      </c>
      <c r="P63" s="210">
        <f ca="1">SUMIFS(OFFSET($V$30:$V$177,,P$28,,),OFFSET($U$30:$U$177,,P$28,,),$D63,OFFSET($T$30:$T$177,,P$28,,),$C63,OFFSET($S$30:$S$177,,P$28,,),$B63)/1000000</f>
        <v>0</v>
      </c>
      <c r="Q63" s="288">
        <f ca="1">IF(COUNTIF($B$30:$B63,$B63)=1,SUM(OFFSET(E63:P63,,,2,)),0)</f>
        <v>0</v>
      </c>
      <c r="S63" s="198" t="s">
        <v>114</v>
      </c>
      <c r="T63" s="199" t="s">
        <v>70</v>
      </c>
      <c r="U63" s="199" t="s">
        <v>103</v>
      </c>
      <c r="V63" s="203">
        <v>2150</v>
      </c>
      <c r="W63" s="198"/>
      <c r="X63" s="199"/>
      <c r="Y63" s="199"/>
      <c r="Z63" s="200"/>
      <c r="AA63" s="198"/>
      <c r="AB63" s="199"/>
      <c r="AC63" s="199"/>
      <c r="AD63" s="200"/>
      <c r="AE63" s="198"/>
      <c r="AF63" s="199"/>
      <c r="AG63" s="199"/>
      <c r="AH63" s="203"/>
      <c r="AI63" s="198"/>
      <c r="AJ63" s="199"/>
      <c r="AK63" s="199"/>
      <c r="AL63" s="200"/>
      <c r="AM63" s="198"/>
      <c r="AN63" s="199"/>
      <c r="AO63" s="199"/>
      <c r="AP63" s="200"/>
      <c r="AQ63" s="198"/>
      <c r="AR63" s="199"/>
      <c r="AS63" s="199"/>
      <c r="AT63" s="203"/>
      <c r="AU63" s="198"/>
      <c r="AV63" s="199"/>
      <c r="AW63" s="199"/>
      <c r="AX63" s="200"/>
      <c r="AY63" s="198"/>
      <c r="AZ63" s="199"/>
      <c r="BA63" s="199"/>
      <c r="BB63" s="200"/>
      <c r="BC63" s="198"/>
      <c r="BD63" s="199"/>
      <c r="BE63" s="199"/>
      <c r="BF63" s="203"/>
      <c r="BG63" s="198"/>
      <c r="BH63" s="199"/>
      <c r="BI63" s="199"/>
      <c r="BJ63" s="200"/>
      <c r="BK63" s="198"/>
      <c r="BL63" s="199"/>
      <c r="BM63" s="199"/>
      <c r="BN63" s="200"/>
    </row>
    <row r="64" spans="1:66" x14ac:dyDescent="0.25">
      <c r="A64" s="286">
        <f t="shared" ca="1" si="12"/>
        <v>11</v>
      </c>
      <c r="B64" s="188" t="s">
        <v>114</v>
      </c>
      <c r="C64" s="188" t="str">
        <f>IF(COUNTIF($B$30:B64,B64)=1,"NB Total","RN Total")</f>
        <v>NB Total</v>
      </c>
      <c r="D64" s="188" t="s">
        <v>103</v>
      </c>
      <c r="E64" s="208">
        <f ca="1">SUMIFS(OFFSET($V$30:$V$177,,E$28,,),OFFSET($U$30:$U$177,,E$28,,),$D64,OFFSET($T$30:$T$177,,E$28,,),$C64,OFFSET($S$30:$S$177,,E$28,,),$B64)/1000000</f>
        <v>0</v>
      </c>
      <c r="F64" s="209">
        <f ca="1">SUMIFS(OFFSET($V$30:$V$177,,F$28,,),OFFSET($U$30:$U$177,,F$28,,),$D64,OFFSET($T$30:$T$177,,F$28,,),$C64,OFFSET($S$30:$S$177,,F$28,,),$B64)/1000000</f>
        <v>0</v>
      </c>
      <c r="G64" s="209">
        <f ca="1">SUMIFS(OFFSET($V$30:$V$177,,G$28,,),OFFSET($U$30:$U$177,,G$28,,),$D64,OFFSET($T$30:$T$177,,G$28,,),$C64,OFFSET($S$30:$S$177,,G$28,,),$B64)/1000000</f>
        <v>0</v>
      </c>
      <c r="H64" s="209">
        <f ca="1">SUMIFS(OFFSET($V$30:$V$177,,H$28,,),OFFSET($U$30:$U$177,,H$28,,),$D64,OFFSET($T$30:$T$177,,H$28,,),$C64,OFFSET($S$30:$S$177,,H$28,,),$B64)/1000000</f>
        <v>0</v>
      </c>
      <c r="I64" s="209">
        <f ca="1">SUMIFS(OFFSET($V$30:$V$177,,I$28,,),OFFSET($U$30:$U$177,,I$28,,),$D64,OFFSET($T$30:$T$177,,I$28,,),$C64,OFFSET($S$30:$S$177,,I$28,,),$B64)/1000000</f>
        <v>0</v>
      </c>
      <c r="J64" s="209">
        <f ca="1">SUMIFS(OFFSET($V$30:$V$177,,J$28,,),OFFSET($U$30:$U$177,,J$28,,),$D64,OFFSET($T$30:$T$177,,J$28,,),$C64,OFFSET($S$30:$S$177,,J$28,,),$B64)/1000000</f>
        <v>0</v>
      </c>
      <c r="K64" s="209">
        <f ca="1">SUMIFS(OFFSET($V$30:$V$177,,K$28,,),OFFSET($U$30:$U$177,,K$28,,),$D64,OFFSET($T$30:$T$177,,K$28,,),$C64,OFFSET($S$30:$S$177,,K$28,,),$B64)/1000000</f>
        <v>0</v>
      </c>
      <c r="L64" s="209">
        <f ca="1">SUMIFS(OFFSET($V$30:$V$177,,L$28,,),OFFSET($U$30:$U$177,,L$28,,),$D64,OFFSET($T$30:$T$177,,L$28,,),$C64,OFFSET($S$30:$S$177,,L$28,,),$B64)/1000000</f>
        <v>0</v>
      </c>
      <c r="M64" s="209">
        <f ca="1">SUMIFS(OFFSET($V$30:$V$177,,M$28,,),OFFSET($U$30:$U$177,,M$28,,),$D64,OFFSET($T$30:$T$177,,M$28,,),$C64,OFFSET($S$30:$S$177,,M$28,,),$B64)/1000000</f>
        <v>0</v>
      </c>
      <c r="N64" s="209">
        <f ca="1">SUMIFS(OFFSET($V$30:$V$177,,N$28,,),OFFSET($U$30:$U$177,,N$28,,),$D64,OFFSET($T$30:$T$177,,N$28,,),$C64,OFFSET($S$30:$S$177,,N$28,,),$B64)/1000000</f>
        <v>0</v>
      </c>
      <c r="O64" s="209">
        <f ca="1">SUMIFS(OFFSET($V$30:$V$177,,O$28,,),OFFSET($U$30:$U$177,,O$28,,),$D64,OFFSET($T$30:$T$177,,O$28,,),$C64,OFFSET($S$30:$S$177,,O$28,,),$B64)/1000000</f>
        <v>0</v>
      </c>
      <c r="P64" s="210">
        <f ca="1">SUMIFS(OFFSET($V$30:$V$177,,P$28,,),OFFSET($U$30:$U$177,,P$28,,),$D64,OFFSET($T$30:$T$177,,P$28,,),$C64,OFFSET($S$30:$S$177,,P$28,,),$B64)/1000000</f>
        <v>0</v>
      </c>
      <c r="Q64" s="288">
        <f ca="1">IF(COUNTIF($B$30:$B64,$B64)=1,SUM(OFFSET(E64:P64,,,2,)),0)</f>
        <v>2.15E-3</v>
      </c>
      <c r="S64" s="198" t="s">
        <v>115</v>
      </c>
      <c r="T64" s="199" t="s">
        <v>70</v>
      </c>
      <c r="U64" s="199" t="s">
        <v>105</v>
      </c>
      <c r="V64" s="203">
        <v>2200</v>
      </c>
      <c r="W64" s="198"/>
      <c r="X64" s="199"/>
      <c r="Y64" s="199"/>
      <c r="Z64" s="200"/>
      <c r="AA64" s="198"/>
      <c r="AB64" s="199"/>
      <c r="AC64" s="199"/>
      <c r="AD64" s="200"/>
      <c r="AE64" s="198"/>
      <c r="AF64" s="199"/>
      <c r="AG64" s="199"/>
      <c r="AH64" s="203"/>
      <c r="AI64" s="198"/>
      <c r="AJ64" s="199"/>
      <c r="AK64" s="199"/>
      <c r="AL64" s="200"/>
      <c r="AM64" s="198"/>
      <c r="AN64" s="199"/>
      <c r="AO64" s="199"/>
      <c r="AP64" s="200"/>
      <c r="AQ64" s="198"/>
      <c r="AR64" s="199"/>
      <c r="AS64" s="199"/>
      <c r="AT64" s="203"/>
      <c r="AU64" s="198"/>
      <c r="AV64" s="199"/>
      <c r="AW64" s="199"/>
      <c r="AX64" s="200"/>
      <c r="AY64" s="198"/>
      <c r="AZ64" s="199"/>
      <c r="BA64" s="199"/>
      <c r="BB64" s="200"/>
      <c r="BC64" s="198"/>
      <c r="BD64" s="199"/>
      <c r="BE64" s="199"/>
      <c r="BF64" s="203"/>
      <c r="BG64" s="198"/>
      <c r="BH64" s="199"/>
      <c r="BI64" s="199"/>
      <c r="BJ64" s="200"/>
      <c r="BK64" s="198"/>
      <c r="BL64" s="199"/>
      <c r="BM64" s="199"/>
      <c r="BN64" s="200"/>
    </row>
    <row r="65" spans="1:66" x14ac:dyDescent="0.25">
      <c r="A65" s="286">
        <f t="shared" ca="1" si="12"/>
        <v>13</v>
      </c>
      <c r="B65" s="188" t="s">
        <v>114</v>
      </c>
      <c r="C65" s="188" t="str">
        <f>IF(COUNTIF($B$30:B65,B65)=1,"NB Total","RN Total")</f>
        <v>RN Total</v>
      </c>
      <c r="D65" s="188" t="s">
        <v>103</v>
      </c>
      <c r="E65" s="208">
        <f ca="1">SUMIFS(OFFSET($V$30:$V$177,,E$28,,),OFFSET($U$30:$U$177,,E$28,,),$D65,OFFSET($T$30:$T$177,,E$28,,),$C65,OFFSET($S$30:$S$177,,E$28,,),$B65)/1000000</f>
        <v>2.15E-3</v>
      </c>
      <c r="F65" s="209">
        <f ca="1">SUMIFS(OFFSET($V$30:$V$177,,F$28,,),OFFSET($U$30:$U$177,,F$28,,),$D65,OFFSET($T$30:$T$177,,F$28,,),$C65,OFFSET($S$30:$S$177,,F$28,,),$B65)/1000000</f>
        <v>0</v>
      </c>
      <c r="G65" s="209">
        <f ca="1">SUMIFS(OFFSET($V$30:$V$177,,G$28,,),OFFSET($U$30:$U$177,,G$28,,),$D65,OFFSET($T$30:$T$177,,G$28,,),$C65,OFFSET($S$30:$S$177,,G$28,,),$B65)/1000000</f>
        <v>0</v>
      </c>
      <c r="H65" s="209">
        <f ca="1">SUMIFS(OFFSET($V$30:$V$177,,H$28,,),OFFSET($U$30:$U$177,,H$28,,),$D65,OFFSET($T$30:$T$177,,H$28,,),$C65,OFFSET($S$30:$S$177,,H$28,,),$B65)/1000000</f>
        <v>0</v>
      </c>
      <c r="I65" s="209">
        <f ca="1">SUMIFS(OFFSET($V$30:$V$177,,I$28,,),OFFSET($U$30:$U$177,,I$28,,),$D65,OFFSET($T$30:$T$177,,I$28,,),$C65,OFFSET($S$30:$S$177,,I$28,,),$B65)/1000000</f>
        <v>0</v>
      </c>
      <c r="J65" s="209">
        <f ca="1">SUMIFS(OFFSET($V$30:$V$177,,J$28,,),OFFSET($U$30:$U$177,,J$28,,),$D65,OFFSET($T$30:$T$177,,J$28,,),$C65,OFFSET($S$30:$S$177,,J$28,,),$B65)/1000000</f>
        <v>0</v>
      </c>
      <c r="K65" s="209">
        <f ca="1">SUMIFS(OFFSET($V$30:$V$177,,K$28,,),OFFSET($U$30:$U$177,,K$28,,),$D65,OFFSET($T$30:$T$177,,K$28,,),$C65,OFFSET($S$30:$S$177,,K$28,,),$B65)/1000000</f>
        <v>0</v>
      </c>
      <c r="L65" s="209">
        <f ca="1">SUMIFS(OFFSET($V$30:$V$177,,L$28,,),OFFSET($U$30:$U$177,,L$28,,),$D65,OFFSET($T$30:$T$177,,L$28,,),$C65,OFFSET($S$30:$S$177,,L$28,,),$B65)/1000000</f>
        <v>0</v>
      </c>
      <c r="M65" s="209">
        <f ca="1">SUMIFS(OFFSET($V$30:$V$177,,M$28,,),OFFSET($U$30:$U$177,,M$28,,),$D65,OFFSET($T$30:$T$177,,M$28,,),$C65,OFFSET($S$30:$S$177,,M$28,,),$B65)/1000000</f>
        <v>0</v>
      </c>
      <c r="N65" s="209">
        <f ca="1">SUMIFS(OFFSET($V$30:$V$177,,N$28,,),OFFSET($U$30:$U$177,,N$28,,),$D65,OFFSET($T$30:$T$177,,N$28,,),$C65,OFFSET($S$30:$S$177,,N$28,,),$B65)/1000000</f>
        <v>0</v>
      </c>
      <c r="O65" s="209">
        <f ca="1">SUMIFS(OFFSET($V$30:$V$177,,O$28,,),OFFSET($U$30:$U$177,,O$28,,),$D65,OFFSET($T$30:$T$177,,O$28,,),$C65,OFFSET($S$30:$S$177,,O$28,,),$B65)/1000000</f>
        <v>0</v>
      </c>
      <c r="P65" s="210">
        <f ca="1">SUMIFS(OFFSET($V$30:$V$177,,P$28,,),OFFSET($U$30:$U$177,,P$28,,),$D65,OFFSET($T$30:$T$177,,P$28,,),$C65,OFFSET($S$30:$S$177,,P$28,,),$B65)/1000000</f>
        <v>0</v>
      </c>
      <c r="Q65" s="288">
        <f ca="1">IF(COUNTIF($B$30:$B65,$B65)=1,SUM(OFFSET(E65:P65,,,2,)),0)</f>
        <v>0</v>
      </c>
      <c r="S65" s="198" t="s">
        <v>115</v>
      </c>
      <c r="T65" s="199" t="s">
        <v>70</v>
      </c>
      <c r="U65" s="199" t="s">
        <v>103</v>
      </c>
      <c r="V65" s="200">
        <v>0</v>
      </c>
      <c r="W65" s="198"/>
      <c r="X65" s="199"/>
      <c r="Y65" s="199"/>
      <c r="Z65" s="200"/>
      <c r="AA65" s="198"/>
      <c r="AB65" s="199"/>
      <c r="AC65" s="199"/>
      <c r="AD65" s="200"/>
      <c r="AE65" s="198"/>
      <c r="AF65" s="199"/>
      <c r="AG65" s="199"/>
      <c r="AH65" s="200"/>
      <c r="AI65" s="198"/>
      <c r="AJ65" s="199"/>
      <c r="AK65" s="199"/>
      <c r="AL65" s="200"/>
      <c r="AM65" s="198"/>
      <c r="AN65" s="199"/>
      <c r="AO65" s="199"/>
      <c r="AP65" s="200"/>
      <c r="AQ65" s="198"/>
      <c r="AR65" s="199"/>
      <c r="AS65" s="199"/>
      <c r="AT65" s="200"/>
      <c r="AU65" s="198"/>
      <c r="AV65" s="199"/>
      <c r="AW65" s="199"/>
      <c r="AX65" s="200"/>
      <c r="AY65" s="198"/>
      <c r="AZ65" s="199"/>
      <c r="BA65" s="199"/>
      <c r="BB65" s="200"/>
      <c r="BC65" s="198"/>
      <c r="BD65" s="199"/>
      <c r="BE65" s="199"/>
      <c r="BF65" s="200"/>
      <c r="BG65" s="198"/>
      <c r="BH65" s="199"/>
      <c r="BI65" s="199"/>
      <c r="BJ65" s="200"/>
      <c r="BK65" s="198"/>
      <c r="BL65" s="199"/>
      <c r="BM65" s="199"/>
      <c r="BN65" s="200"/>
    </row>
    <row r="66" spans="1:66" x14ac:dyDescent="0.25">
      <c r="A66" s="286">
        <f t="shared" ca="1" si="12"/>
        <v>13</v>
      </c>
      <c r="B66" s="188" t="s">
        <v>131</v>
      </c>
      <c r="C66" s="188" t="str">
        <f>IF(COUNTIF($B$30:B66,B66)=1,"NB Total","RN Total")</f>
        <v>NB Total</v>
      </c>
      <c r="D66" s="188" t="s">
        <v>103</v>
      </c>
      <c r="E66" s="208">
        <f ca="1">SUMIFS(OFFSET($V$30:$V$177,,E$28,,),OFFSET($U$30:$U$177,,E$28,,),$D66,OFFSET($T$30:$T$177,,E$28,,),$C66,OFFSET($S$30:$S$177,,E$28,,),$B66)/1000000</f>
        <v>0</v>
      </c>
      <c r="F66" s="209">
        <f ca="1">SUMIFS(OFFSET($V$30:$V$177,,F$28,,),OFFSET($U$30:$U$177,,F$28,,),$D66,OFFSET($T$30:$T$177,,F$28,,),$C66,OFFSET($S$30:$S$177,,F$28,,),$B66)/1000000</f>
        <v>0</v>
      </c>
      <c r="G66" s="209">
        <f ca="1">SUMIFS(OFFSET($V$30:$V$177,,G$28,,),OFFSET($U$30:$U$177,,G$28,,),$D66,OFFSET($T$30:$T$177,,G$28,,),$C66,OFFSET($S$30:$S$177,,G$28,,),$B66)/1000000</f>
        <v>0</v>
      </c>
      <c r="H66" s="209">
        <f ca="1">SUMIFS(OFFSET($V$30:$V$177,,H$28,,),OFFSET($U$30:$U$177,,H$28,,),$D66,OFFSET($T$30:$T$177,,H$28,,),$C66,OFFSET($S$30:$S$177,,H$28,,),$B66)/1000000</f>
        <v>0</v>
      </c>
      <c r="I66" s="209">
        <f ca="1">SUMIFS(OFFSET($V$30:$V$177,,I$28,,),OFFSET($U$30:$U$177,,I$28,,),$D66,OFFSET($T$30:$T$177,,I$28,,),$C66,OFFSET($S$30:$S$177,,I$28,,),$B66)/1000000</f>
        <v>0</v>
      </c>
      <c r="J66" s="209">
        <f ca="1">SUMIFS(OFFSET($V$30:$V$177,,J$28,,),OFFSET($U$30:$U$177,,J$28,,),$D66,OFFSET($T$30:$T$177,,J$28,,),$C66,OFFSET($S$30:$S$177,,J$28,,),$B66)/1000000</f>
        <v>0</v>
      </c>
      <c r="K66" s="209">
        <f ca="1">SUMIFS(OFFSET($V$30:$V$177,,K$28,,),OFFSET($U$30:$U$177,,K$28,,),$D66,OFFSET($T$30:$T$177,,K$28,,),$C66,OFFSET($S$30:$S$177,,K$28,,),$B66)/1000000</f>
        <v>0</v>
      </c>
      <c r="L66" s="209">
        <f ca="1">SUMIFS(OFFSET($V$30:$V$177,,L$28,,),OFFSET($U$30:$U$177,,L$28,,),$D66,OFFSET($T$30:$T$177,,L$28,,),$C66,OFFSET($S$30:$S$177,,L$28,,),$B66)/1000000</f>
        <v>0</v>
      </c>
      <c r="M66" s="209">
        <f ca="1">SUMIFS(OFFSET($V$30:$V$177,,M$28,,),OFFSET($U$30:$U$177,,M$28,,),$D66,OFFSET($T$30:$T$177,,M$28,,),$C66,OFFSET($S$30:$S$177,,M$28,,),$B66)/1000000</f>
        <v>0</v>
      </c>
      <c r="N66" s="209">
        <f ca="1">SUMIFS(OFFSET($V$30:$V$177,,N$28,,),OFFSET($U$30:$U$177,,N$28,,),$D66,OFFSET($T$30:$T$177,,N$28,,),$C66,OFFSET($S$30:$S$177,,N$28,,),$B66)/1000000</f>
        <v>0</v>
      </c>
      <c r="O66" s="209">
        <f ca="1">SUMIFS(OFFSET($V$30:$V$177,,O$28,,),OFFSET($U$30:$U$177,,O$28,,),$D66,OFFSET($T$30:$T$177,,O$28,,),$C66,OFFSET($S$30:$S$177,,O$28,,),$B66)/1000000</f>
        <v>0</v>
      </c>
      <c r="P66" s="210">
        <f ca="1">SUMIFS(OFFSET($V$30:$V$177,,P$28,,),OFFSET($U$30:$U$177,,P$28,,),$D66,OFFSET($T$30:$T$177,,P$28,,),$C66,OFFSET($S$30:$S$177,,P$28,,),$B66)/1000000</f>
        <v>0</v>
      </c>
      <c r="Q66" s="288">
        <f ca="1">IF(COUNTIF($B$30:$B66,$B66)=1,SUM(OFFSET(E66:P66,,,2,)),0)</f>
        <v>0</v>
      </c>
      <c r="S66" s="198" t="s">
        <v>116</v>
      </c>
      <c r="T66" s="199" t="s">
        <v>70</v>
      </c>
      <c r="U66" s="199" t="s">
        <v>105</v>
      </c>
      <c r="V66" s="201">
        <v>-9745.5300000000007</v>
      </c>
      <c r="W66" s="198"/>
      <c r="X66" s="199"/>
      <c r="Y66" s="199"/>
      <c r="Z66" s="200"/>
      <c r="AA66" s="198"/>
      <c r="AB66" s="199"/>
      <c r="AC66" s="199"/>
      <c r="AD66" s="200"/>
      <c r="AE66" s="198"/>
      <c r="AF66" s="199"/>
      <c r="AG66" s="199"/>
      <c r="AH66" s="201"/>
      <c r="AI66" s="198"/>
      <c r="AJ66" s="199"/>
      <c r="AK66" s="199"/>
      <c r="AL66" s="200"/>
      <c r="AM66" s="198"/>
      <c r="AN66" s="199"/>
      <c r="AO66" s="199"/>
      <c r="AP66" s="200"/>
      <c r="AQ66" s="198"/>
      <c r="AR66" s="199"/>
      <c r="AS66" s="199"/>
      <c r="AT66" s="201"/>
      <c r="AU66" s="198"/>
      <c r="AV66" s="199"/>
      <c r="AW66" s="199"/>
      <c r="AX66" s="200"/>
      <c r="AY66" s="198"/>
      <c r="AZ66" s="199"/>
      <c r="BA66" s="199"/>
      <c r="BB66" s="200"/>
      <c r="BC66" s="198"/>
      <c r="BD66" s="199"/>
      <c r="BE66" s="199"/>
      <c r="BF66" s="201"/>
      <c r="BG66" s="198"/>
      <c r="BH66" s="199"/>
      <c r="BI66" s="199"/>
      <c r="BJ66" s="200"/>
      <c r="BK66" s="198"/>
      <c r="BL66" s="199"/>
      <c r="BM66" s="199"/>
      <c r="BN66" s="200"/>
    </row>
    <row r="67" spans="1:66" x14ac:dyDescent="0.25">
      <c r="A67" s="286">
        <f t="shared" ca="1" si="12"/>
        <v>13</v>
      </c>
      <c r="B67" s="188" t="s">
        <v>131</v>
      </c>
      <c r="C67" s="188" t="str">
        <f>IF(COUNTIF($B$30:B67,B67)=1,"NB Total","RN Total")</f>
        <v>RN Total</v>
      </c>
      <c r="D67" s="188" t="s">
        <v>103</v>
      </c>
      <c r="E67" s="208">
        <f ca="1">SUMIFS(OFFSET($V$30:$V$177,,E$28,,),OFFSET($U$30:$U$177,,E$28,,),$D67,OFFSET($T$30:$T$177,,E$28,,),$C67,OFFSET($S$30:$S$177,,E$28,,),$B67)/1000000</f>
        <v>0</v>
      </c>
      <c r="F67" s="209">
        <f ca="1">SUMIFS(OFFSET($V$30:$V$177,,F$28,,),OFFSET($U$30:$U$177,,F$28,,),$D67,OFFSET($T$30:$T$177,,F$28,,),$C67,OFFSET($S$30:$S$177,,F$28,,),$B67)/1000000</f>
        <v>0</v>
      </c>
      <c r="G67" s="209">
        <f ca="1">SUMIFS(OFFSET($V$30:$V$177,,G$28,,),OFFSET($U$30:$U$177,,G$28,,),$D67,OFFSET($T$30:$T$177,,G$28,,),$C67,OFFSET($S$30:$S$177,,G$28,,),$B67)/1000000</f>
        <v>0</v>
      </c>
      <c r="H67" s="209">
        <f ca="1">SUMIFS(OFFSET($V$30:$V$177,,H$28,,),OFFSET($U$30:$U$177,,H$28,,),$D67,OFFSET($T$30:$T$177,,H$28,,),$C67,OFFSET($S$30:$S$177,,H$28,,),$B67)/1000000</f>
        <v>0</v>
      </c>
      <c r="I67" s="209">
        <f ca="1">SUMIFS(OFFSET($V$30:$V$177,,I$28,,),OFFSET($U$30:$U$177,,I$28,,),$D67,OFFSET($T$30:$T$177,,I$28,,),$C67,OFFSET($S$30:$S$177,,I$28,,),$B67)/1000000</f>
        <v>0</v>
      </c>
      <c r="J67" s="209">
        <f ca="1">SUMIFS(OFFSET($V$30:$V$177,,J$28,,),OFFSET($U$30:$U$177,,J$28,,),$D67,OFFSET($T$30:$T$177,,J$28,,),$C67,OFFSET($S$30:$S$177,,J$28,,),$B67)/1000000</f>
        <v>0</v>
      </c>
      <c r="K67" s="209">
        <f ca="1">SUMIFS(OFFSET($V$30:$V$177,,K$28,,),OFFSET($U$30:$U$177,,K$28,,),$D67,OFFSET($T$30:$T$177,,K$28,,),$C67,OFFSET($S$30:$S$177,,K$28,,),$B67)/1000000</f>
        <v>0</v>
      </c>
      <c r="L67" s="209">
        <f ca="1">SUMIFS(OFFSET($V$30:$V$177,,L$28,,),OFFSET($U$30:$U$177,,L$28,,),$D67,OFFSET($T$30:$T$177,,L$28,,),$C67,OFFSET($S$30:$S$177,,L$28,,),$B67)/1000000</f>
        <v>0</v>
      </c>
      <c r="M67" s="209">
        <f ca="1">SUMIFS(OFFSET($V$30:$V$177,,M$28,,),OFFSET($U$30:$U$177,,M$28,,),$D67,OFFSET($T$30:$T$177,,M$28,,),$C67,OFFSET($S$30:$S$177,,M$28,,),$B67)/1000000</f>
        <v>0</v>
      </c>
      <c r="N67" s="209">
        <f ca="1">SUMIFS(OFFSET($V$30:$V$177,,N$28,,),OFFSET($U$30:$U$177,,N$28,,),$D67,OFFSET($T$30:$T$177,,N$28,,),$C67,OFFSET($S$30:$S$177,,N$28,,),$B67)/1000000</f>
        <v>0</v>
      </c>
      <c r="O67" s="209">
        <f ca="1">SUMIFS(OFFSET($V$30:$V$177,,O$28,,),OFFSET($U$30:$U$177,,O$28,,),$D67,OFFSET($T$30:$T$177,,O$28,,),$C67,OFFSET($S$30:$S$177,,O$28,,),$B67)/1000000</f>
        <v>0</v>
      </c>
      <c r="P67" s="210">
        <f ca="1">SUMIFS(OFFSET($V$30:$V$177,,P$28,,),OFFSET($U$30:$U$177,,P$28,,),$D67,OFFSET($T$30:$T$177,,P$28,,),$C67,OFFSET($S$30:$S$177,,P$28,,),$B67)/1000000</f>
        <v>0</v>
      </c>
      <c r="Q67" s="288">
        <f ca="1">IF(COUNTIF($B$30:$B67,$B67)=1,SUM(OFFSET(E67:P67,,,2,)),0)</f>
        <v>0</v>
      </c>
      <c r="S67" s="198" t="s">
        <v>116</v>
      </c>
      <c r="T67" s="199" t="s">
        <v>70</v>
      </c>
      <c r="U67" s="199" t="s">
        <v>103</v>
      </c>
      <c r="V67" s="201">
        <v>-5662.83</v>
      </c>
      <c r="W67" s="198"/>
      <c r="X67" s="199"/>
      <c r="Y67" s="199"/>
      <c r="Z67" s="200"/>
      <c r="AA67" s="198"/>
      <c r="AB67" s="199"/>
      <c r="AC67" s="199"/>
      <c r="AD67" s="200"/>
      <c r="AE67" s="198"/>
      <c r="AF67" s="199"/>
      <c r="AG67" s="199"/>
      <c r="AH67" s="201"/>
      <c r="AI67" s="198"/>
      <c r="AJ67" s="199"/>
      <c r="AK67" s="199"/>
      <c r="AL67" s="200"/>
      <c r="AM67" s="198"/>
      <c r="AN67" s="199"/>
      <c r="AO67" s="199"/>
      <c r="AP67" s="200"/>
      <c r="AQ67" s="198"/>
      <c r="AR67" s="199"/>
      <c r="AS67" s="199"/>
      <c r="AT67" s="201"/>
      <c r="AU67" s="198"/>
      <c r="AV67" s="199"/>
      <c r="AW67" s="199"/>
      <c r="AX67" s="200"/>
      <c r="AY67" s="198"/>
      <c r="AZ67" s="199"/>
      <c r="BA67" s="199"/>
      <c r="BB67" s="200"/>
      <c r="BC67" s="198"/>
      <c r="BD67" s="199"/>
      <c r="BE67" s="199"/>
      <c r="BF67" s="201"/>
      <c r="BG67" s="198"/>
      <c r="BH67" s="199"/>
      <c r="BI67" s="199"/>
      <c r="BJ67" s="200"/>
      <c r="BK67" s="198"/>
      <c r="BL67" s="199"/>
      <c r="BM67" s="199"/>
      <c r="BN67" s="200"/>
    </row>
    <row r="68" spans="1:66" x14ac:dyDescent="0.25">
      <c r="A68" s="286">
        <f t="shared" ca="1" si="12"/>
        <v>13</v>
      </c>
      <c r="B68" s="188" t="s">
        <v>132</v>
      </c>
      <c r="C68" s="188" t="str">
        <f>IF(COUNTIF($B$30:B68,B68)=1,"NB Total","RN Total")</f>
        <v>NB Total</v>
      </c>
      <c r="D68" s="188" t="s">
        <v>103</v>
      </c>
      <c r="E68" s="208">
        <f ca="1">SUMIFS(OFFSET($V$30:$V$177,,E$28,,),OFFSET($U$30:$U$177,,E$28,,),$D68,OFFSET($T$30:$T$177,,E$28,,),$C68,OFFSET($S$30:$S$177,,E$28,,),$B68)/1000000</f>
        <v>0</v>
      </c>
      <c r="F68" s="209">
        <f ca="1">SUMIFS(OFFSET($V$30:$V$177,,F$28,,),OFFSET($U$30:$U$177,,F$28,,),$D68,OFFSET($T$30:$T$177,,F$28,,),$C68,OFFSET($S$30:$S$177,,F$28,,),$B68)/1000000</f>
        <v>0</v>
      </c>
      <c r="G68" s="209">
        <f ca="1">SUMIFS(OFFSET($V$30:$V$177,,G$28,,),OFFSET($U$30:$U$177,,G$28,,),$D68,OFFSET($T$30:$T$177,,G$28,,),$C68,OFFSET($S$30:$S$177,,G$28,,),$B68)/1000000</f>
        <v>0</v>
      </c>
      <c r="H68" s="209">
        <f ca="1">SUMIFS(OFFSET($V$30:$V$177,,H$28,,),OFFSET($U$30:$U$177,,H$28,,),$D68,OFFSET($T$30:$T$177,,H$28,,),$C68,OFFSET($S$30:$S$177,,H$28,,),$B68)/1000000</f>
        <v>0</v>
      </c>
      <c r="I68" s="209">
        <f ca="1">SUMIFS(OFFSET($V$30:$V$177,,I$28,,),OFFSET($U$30:$U$177,,I$28,,),$D68,OFFSET($T$30:$T$177,,I$28,,),$C68,OFFSET($S$30:$S$177,,I$28,,),$B68)/1000000</f>
        <v>0</v>
      </c>
      <c r="J68" s="209">
        <f ca="1">SUMIFS(OFFSET($V$30:$V$177,,J$28,,),OFFSET($U$30:$U$177,,J$28,,),$D68,OFFSET($T$30:$T$177,,J$28,,),$C68,OFFSET($S$30:$S$177,,J$28,,),$B68)/1000000</f>
        <v>0</v>
      </c>
      <c r="K68" s="209">
        <f ca="1">SUMIFS(OFFSET($V$30:$V$177,,K$28,,),OFFSET($U$30:$U$177,,K$28,,),$D68,OFFSET($T$30:$T$177,,K$28,,),$C68,OFFSET($S$30:$S$177,,K$28,,),$B68)/1000000</f>
        <v>0</v>
      </c>
      <c r="L68" s="209">
        <f ca="1">SUMIFS(OFFSET($V$30:$V$177,,L$28,,),OFFSET($U$30:$U$177,,L$28,,),$D68,OFFSET($T$30:$T$177,,L$28,,),$C68,OFFSET($S$30:$S$177,,L$28,,),$B68)/1000000</f>
        <v>0</v>
      </c>
      <c r="M68" s="209">
        <f ca="1">SUMIFS(OFFSET($V$30:$V$177,,M$28,,),OFFSET($U$30:$U$177,,M$28,,),$D68,OFFSET($T$30:$T$177,,M$28,,),$C68,OFFSET($S$30:$S$177,,M$28,,),$B68)/1000000</f>
        <v>0</v>
      </c>
      <c r="N68" s="209">
        <f ca="1">SUMIFS(OFFSET($V$30:$V$177,,N$28,,),OFFSET($U$30:$U$177,,N$28,,),$D68,OFFSET($T$30:$T$177,,N$28,,),$C68,OFFSET($S$30:$S$177,,N$28,,),$B68)/1000000</f>
        <v>0</v>
      </c>
      <c r="O68" s="209">
        <f ca="1">SUMIFS(OFFSET($V$30:$V$177,,O$28,,),OFFSET($U$30:$U$177,,O$28,,),$D68,OFFSET($T$30:$T$177,,O$28,,),$C68,OFFSET($S$30:$S$177,,O$28,,),$B68)/1000000</f>
        <v>0</v>
      </c>
      <c r="P68" s="210">
        <f ca="1">SUMIFS(OFFSET($V$30:$V$177,,P$28,,),OFFSET($U$30:$U$177,,P$28,,),$D68,OFFSET($T$30:$T$177,,P$28,,),$C68,OFFSET($S$30:$S$177,,P$28,,),$B68)/1000000</f>
        <v>0</v>
      </c>
      <c r="Q68" s="288">
        <f ca="1">IF(COUNTIF($B$30:$B68,$B68)=1,SUM(OFFSET(E68:P68,,,2,)),0)</f>
        <v>0</v>
      </c>
      <c r="S68" s="198" t="s">
        <v>117</v>
      </c>
      <c r="T68" s="199" t="s">
        <v>70</v>
      </c>
      <c r="U68" s="199" t="s">
        <v>105</v>
      </c>
      <c r="V68" s="203">
        <v>14400</v>
      </c>
      <c r="W68" s="198"/>
      <c r="X68" s="199"/>
      <c r="Y68" s="199"/>
      <c r="Z68" s="200"/>
      <c r="AA68" s="198"/>
      <c r="AB68" s="199"/>
      <c r="AC68" s="199"/>
      <c r="AD68" s="200"/>
      <c r="AE68" s="198"/>
      <c r="AF68" s="199"/>
      <c r="AG68" s="199"/>
      <c r="AH68" s="203"/>
      <c r="AI68" s="198"/>
      <c r="AJ68" s="199"/>
      <c r="AK68" s="199"/>
      <c r="AL68" s="200"/>
      <c r="AM68" s="198"/>
      <c r="AN68" s="199"/>
      <c r="AO68" s="199"/>
      <c r="AP68" s="200"/>
      <c r="AQ68" s="198"/>
      <c r="AR68" s="199"/>
      <c r="AS68" s="199"/>
      <c r="AT68" s="203"/>
      <c r="AU68" s="198"/>
      <c r="AV68" s="199"/>
      <c r="AW68" s="199"/>
      <c r="AX68" s="200"/>
      <c r="AY68" s="198"/>
      <c r="AZ68" s="199"/>
      <c r="BA68" s="199"/>
      <c r="BB68" s="200"/>
      <c r="BC68" s="198"/>
      <c r="BD68" s="199"/>
      <c r="BE68" s="199"/>
      <c r="BF68" s="203"/>
      <c r="BG68" s="198"/>
      <c r="BH68" s="199"/>
      <c r="BI68" s="199"/>
      <c r="BJ68" s="200"/>
      <c r="BK68" s="198"/>
      <c r="BL68" s="199"/>
      <c r="BM68" s="199"/>
      <c r="BN68" s="200"/>
    </row>
    <row r="69" spans="1:66" x14ac:dyDescent="0.25">
      <c r="A69" s="286">
        <f t="shared" ca="1" si="12"/>
        <v>13</v>
      </c>
      <c r="B69" s="188" t="s">
        <v>132</v>
      </c>
      <c r="C69" s="188" t="str">
        <f>IF(COUNTIF($B$30:B69,B69)=1,"NB Total","RN Total")</f>
        <v>RN Total</v>
      </c>
      <c r="D69" s="188" t="s">
        <v>103</v>
      </c>
      <c r="E69" s="208">
        <f ca="1">SUMIFS(OFFSET($V$30:$V$177,,E$28,,),OFFSET($U$30:$U$177,,E$28,,),$D69,OFFSET($T$30:$T$177,,E$28,,),$C69,OFFSET($S$30:$S$177,,E$28,,),$B69)/1000000</f>
        <v>0</v>
      </c>
      <c r="F69" s="209">
        <f ca="1">SUMIFS(OFFSET($V$30:$V$177,,F$28,,),OFFSET($U$30:$U$177,,F$28,,),$D69,OFFSET($T$30:$T$177,,F$28,,),$C69,OFFSET($S$30:$S$177,,F$28,,),$B69)/1000000</f>
        <v>0</v>
      </c>
      <c r="G69" s="209">
        <f ca="1">SUMIFS(OFFSET($V$30:$V$177,,G$28,,),OFFSET($U$30:$U$177,,G$28,,),$D69,OFFSET($T$30:$T$177,,G$28,,),$C69,OFFSET($S$30:$S$177,,G$28,,),$B69)/1000000</f>
        <v>0</v>
      </c>
      <c r="H69" s="209">
        <f ca="1">SUMIFS(OFFSET($V$30:$V$177,,H$28,,),OFFSET($U$30:$U$177,,H$28,,),$D69,OFFSET($T$30:$T$177,,H$28,,),$C69,OFFSET($S$30:$S$177,,H$28,,),$B69)/1000000</f>
        <v>0</v>
      </c>
      <c r="I69" s="209">
        <f ca="1">SUMIFS(OFFSET($V$30:$V$177,,I$28,,),OFFSET($U$30:$U$177,,I$28,,),$D69,OFFSET($T$30:$T$177,,I$28,,),$C69,OFFSET($S$30:$S$177,,I$28,,),$B69)/1000000</f>
        <v>0</v>
      </c>
      <c r="J69" s="209">
        <f ca="1">SUMIFS(OFFSET($V$30:$V$177,,J$28,,),OFFSET($U$30:$U$177,,J$28,,),$D69,OFFSET($T$30:$T$177,,J$28,,),$C69,OFFSET($S$30:$S$177,,J$28,,),$B69)/1000000</f>
        <v>0</v>
      </c>
      <c r="K69" s="209">
        <f ca="1">SUMIFS(OFFSET($V$30:$V$177,,K$28,,),OFFSET($U$30:$U$177,,K$28,,),$D69,OFFSET($T$30:$T$177,,K$28,,),$C69,OFFSET($S$30:$S$177,,K$28,,),$B69)/1000000</f>
        <v>0</v>
      </c>
      <c r="L69" s="209">
        <f ca="1">SUMIFS(OFFSET($V$30:$V$177,,L$28,,),OFFSET($U$30:$U$177,,L$28,,),$D69,OFFSET($T$30:$T$177,,L$28,,),$C69,OFFSET($S$30:$S$177,,L$28,,),$B69)/1000000</f>
        <v>0</v>
      </c>
      <c r="M69" s="209">
        <f ca="1">SUMIFS(OFFSET($V$30:$V$177,,M$28,,),OFFSET($U$30:$U$177,,M$28,,),$D69,OFFSET($T$30:$T$177,,M$28,,),$C69,OFFSET($S$30:$S$177,,M$28,,),$B69)/1000000</f>
        <v>0</v>
      </c>
      <c r="N69" s="209">
        <f ca="1">SUMIFS(OFFSET($V$30:$V$177,,N$28,,),OFFSET($U$30:$U$177,,N$28,,),$D69,OFFSET($T$30:$T$177,,N$28,,),$C69,OFFSET($S$30:$S$177,,N$28,,),$B69)/1000000</f>
        <v>0</v>
      </c>
      <c r="O69" s="209">
        <f ca="1">SUMIFS(OFFSET($V$30:$V$177,,O$28,,),OFFSET($U$30:$U$177,,O$28,,),$D69,OFFSET($T$30:$T$177,,O$28,,),$C69,OFFSET($S$30:$S$177,,O$28,,),$B69)/1000000</f>
        <v>0</v>
      </c>
      <c r="P69" s="210">
        <f ca="1">SUMIFS(OFFSET($V$30:$V$177,,P$28,,),OFFSET($U$30:$U$177,,P$28,,),$D69,OFFSET($T$30:$T$177,,P$28,,),$C69,OFFSET($S$30:$S$177,,P$28,,),$B69)/1000000</f>
        <v>0</v>
      </c>
      <c r="Q69" s="288">
        <f ca="1">IF(COUNTIF($B$30:$B69,$B69)=1,SUM(OFFSET(E69:P69,,,2,)),0)</f>
        <v>0</v>
      </c>
      <c r="S69" s="198" t="s">
        <v>117</v>
      </c>
      <c r="T69" s="199" t="s">
        <v>69</v>
      </c>
      <c r="U69" s="199" t="s">
        <v>105</v>
      </c>
      <c r="V69" s="203">
        <v>3700</v>
      </c>
      <c r="W69" s="198"/>
      <c r="X69" s="199"/>
      <c r="Y69" s="199"/>
      <c r="Z69" s="200"/>
      <c r="AA69" s="198"/>
      <c r="AB69" s="199"/>
      <c r="AC69" s="199"/>
      <c r="AD69" s="200"/>
      <c r="AE69" s="198"/>
      <c r="AF69" s="199"/>
      <c r="AG69" s="199"/>
      <c r="AH69" s="203"/>
      <c r="AI69" s="198"/>
      <c r="AJ69" s="199"/>
      <c r="AK69" s="199"/>
      <c r="AL69" s="200"/>
      <c r="AM69" s="198"/>
      <c r="AN69" s="199"/>
      <c r="AO69" s="199"/>
      <c r="AP69" s="200"/>
      <c r="AQ69" s="198"/>
      <c r="AR69" s="199"/>
      <c r="AS69" s="199"/>
      <c r="AT69" s="203"/>
      <c r="AU69" s="198"/>
      <c r="AV69" s="199"/>
      <c r="AW69" s="199"/>
      <c r="AX69" s="200"/>
      <c r="AY69" s="198"/>
      <c r="AZ69" s="199"/>
      <c r="BA69" s="199"/>
      <c r="BB69" s="200"/>
      <c r="BC69" s="198"/>
      <c r="BD69" s="199"/>
      <c r="BE69" s="199"/>
      <c r="BF69" s="203"/>
      <c r="BG69" s="198"/>
      <c r="BH69" s="199"/>
      <c r="BI69" s="199"/>
      <c r="BJ69" s="200"/>
      <c r="BK69" s="198"/>
      <c r="BL69" s="199"/>
      <c r="BM69" s="199"/>
      <c r="BN69" s="200"/>
    </row>
    <row r="70" spans="1:66" x14ac:dyDescent="0.25">
      <c r="A70" s="286">
        <f t="shared" ca="1" si="12"/>
        <v>13</v>
      </c>
      <c r="B70" s="188" t="s">
        <v>133</v>
      </c>
      <c r="C70" s="188" t="str">
        <f>IF(COUNTIF($B$30:B70,B70)=1,"NB Total","RN Total")</f>
        <v>NB Total</v>
      </c>
      <c r="D70" s="188" t="s">
        <v>103</v>
      </c>
      <c r="E70" s="208">
        <f ca="1">SUMIFS(OFFSET($V$30:$V$177,,E$28,,),OFFSET($U$30:$U$177,,E$28,,),$D70,OFFSET($T$30:$T$177,,E$28,,),$C70,OFFSET($S$30:$S$177,,E$28,,),$B70)/1000000</f>
        <v>0</v>
      </c>
      <c r="F70" s="209">
        <f ca="1">SUMIFS(OFFSET($V$30:$V$177,,F$28,,),OFFSET($U$30:$U$177,,F$28,,),$D70,OFFSET($T$30:$T$177,,F$28,,),$C70,OFFSET($S$30:$S$177,,F$28,,),$B70)/1000000</f>
        <v>0</v>
      </c>
      <c r="G70" s="209">
        <f ca="1">SUMIFS(OFFSET($V$30:$V$177,,G$28,,),OFFSET($U$30:$U$177,,G$28,,),$D70,OFFSET($T$30:$T$177,,G$28,,),$C70,OFFSET($S$30:$S$177,,G$28,,),$B70)/1000000</f>
        <v>0</v>
      </c>
      <c r="H70" s="209">
        <f ca="1">SUMIFS(OFFSET($V$30:$V$177,,H$28,,),OFFSET($U$30:$U$177,,H$28,,),$D70,OFFSET($T$30:$T$177,,H$28,,),$C70,OFFSET($S$30:$S$177,,H$28,,),$B70)/1000000</f>
        <v>0</v>
      </c>
      <c r="I70" s="209">
        <f ca="1">SUMIFS(OFFSET($V$30:$V$177,,I$28,,),OFFSET($U$30:$U$177,,I$28,,),$D70,OFFSET($T$30:$T$177,,I$28,,),$C70,OFFSET($S$30:$S$177,,I$28,,),$B70)/1000000</f>
        <v>0</v>
      </c>
      <c r="J70" s="209">
        <f ca="1">SUMIFS(OFFSET($V$30:$V$177,,J$28,,),OFFSET($U$30:$U$177,,J$28,,),$D70,OFFSET($T$30:$T$177,,J$28,,),$C70,OFFSET($S$30:$S$177,,J$28,,),$B70)/1000000</f>
        <v>0</v>
      </c>
      <c r="K70" s="209">
        <f ca="1">SUMIFS(OFFSET($V$30:$V$177,,K$28,,),OFFSET($U$30:$U$177,,K$28,,),$D70,OFFSET($T$30:$T$177,,K$28,,),$C70,OFFSET($S$30:$S$177,,K$28,,),$B70)/1000000</f>
        <v>0</v>
      </c>
      <c r="L70" s="209">
        <f ca="1">SUMIFS(OFFSET($V$30:$V$177,,L$28,,),OFFSET($U$30:$U$177,,L$28,,),$D70,OFFSET($T$30:$T$177,,L$28,,),$C70,OFFSET($S$30:$S$177,,L$28,,),$B70)/1000000</f>
        <v>0</v>
      </c>
      <c r="M70" s="209">
        <f ca="1">SUMIFS(OFFSET($V$30:$V$177,,M$28,,),OFFSET($U$30:$U$177,,M$28,,),$D70,OFFSET($T$30:$T$177,,M$28,,),$C70,OFFSET($S$30:$S$177,,M$28,,),$B70)/1000000</f>
        <v>0</v>
      </c>
      <c r="N70" s="209">
        <f ca="1">SUMIFS(OFFSET($V$30:$V$177,,N$28,,),OFFSET($U$30:$U$177,,N$28,,),$D70,OFFSET($T$30:$T$177,,N$28,,),$C70,OFFSET($S$30:$S$177,,N$28,,),$B70)/1000000</f>
        <v>0</v>
      </c>
      <c r="O70" s="209">
        <f ca="1">SUMIFS(OFFSET($V$30:$V$177,,O$28,,),OFFSET($U$30:$U$177,,O$28,,),$D70,OFFSET($T$30:$T$177,,O$28,,),$C70,OFFSET($S$30:$S$177,,O$28,,),$B70)/1000000</f>
        <v>0</v>
      </c>
      <c r="P70" s="210">
        <f ca="1">SUMIFS(OFFSET($V$30:$V$177,,P$28,,),OFFSET($U$30:$U$177,,P$28,,),$D70,OFFSET($T$30:$T$177,,P$28,,),$C70,OFFSET($S$30:$S$177,,P$28,,),$B70)/1000000</f>
        <v>0</v>
      </c>
      <c r="Q70" s="288">
        <f ca="1">IF(COUNTIF($B$30:$B70,$B70)=1,SUM(OFFSET(E70:P70,,,2,)),0)</f>
        <v>0</v>
      </c>
      <c r="S70" s="198" t="s">
        <v>117</v>
      </c>
      <c r="T70" s="199" t="s">
        <v>70</v>
      </c>
      <c r="U70" s="199" t="s">
        <v>103</v>
      </c>
      <c r="V70" s="201">
        <v>31618.75</v>
      </c>
      <c r="W70" s="198"/>
      <c r="X70" s="199"/>
      <c r="Y70" s="199"/>
      <c r="Z70" s="200"/>
      <c r="AA70" s="198"/>
      <c r="AB70" s="199"/>
      <c r="AC70" s="199"/>
      <c r="AD70" s="200"/>
      <c r="AE70" s="198"/>
      <c r="AF70" s="199"/>
      <c r="AG70" s="199"/>
      <c r="AH70" s="201"/>
      <c r="AI70" s="198"/>
      <c r="AJ70" s="199"/>
      <c r="AK70" s="199"/>
      <c r="AL70" s="200"/>
      <c r="AM70" s="198"/>
      <c r="AN70" s="199"/>
      <c r="AO70" s="199"/>
      <c r="AP70" s="200"/>
      <c r="AQ70" s="198"/>
      <c r="AR70" s="199"/>
      <c r="AS70" s="199"/>
      <c r="AT70" s="201"/>
      <c r="AU70" s="198"/>
      <c r="AV70" s="199"/>
      <c r="AW70" s="199"/>
      <c r="AX70" s="200"/>
      <c r="AY70" s="198"/>
      <c r="AZ70" s="199"/>
      <c r="BA70" s="199"/>
      <c r="BB70" s="200"/>
      <c r="BC70" s="198"/>
      <c r="BD70" s="199"/>
      <c r="BE70" s="199"/>
      <c r="BF70" s="201"/>
      <c r="BG70" s="198"/>
      <c r="BH70" s="199"/>
      <c r="BI70" s="199"/>
      <c r="BJ70" s="200"/>
      <c r="BK70" s="198"/>
      <c r="BL70" s="199"/>
      <c r="BM70" s="199"/>
      <c r="BN70" s="200"/>
    </row>
    <row r="71" spans="1:66" x14ac:dyDescent="0.25">
      <c r="A71" s="286">
        <f t="shared" ca="1" si="12"/>
        <v>13</v>
      </c>
      <c r="B71" s="188" t="s">
        <v>133</v>
      </c>
      <c r="C71" s="188" t="str">
        <f>IF(COUNTIF($B$30:B71,B71)=1,"NB Total","RN Total")</f>
        <v>RN Total</v>
      </c>
      <c r="D71" s="188" t="s">
        <v>103</v>
      </c>
      <c r="E71" s="208">
        <f ca="1">SUMIFS(OFFSET($V$30:$V$177,,E$28,,),OFFSET($U$30:$U$177,,E$28,,),$D71,OFFSET($T$30:$T$177,,E$28,,),$C71,OFFSET($S$30:$S$177,,E$28,,),$B71)/1000000</f>
        <v>0</v>
      </c>
      <c r="F71" s="209">
        <f ca="1">SUMIFS(OFFSET($V$30:$V$177,,F$28,,),OFFSET($U$30:$U$177,,F$28,,),$D71,OFFSET($T$30:$T$177,,F$28,,),$C71,OFFSET($S$30:$S$177,,F$28,,),$B71)/1000000</f>
        <v>0</v>
      </c>
      <c r="G71" s="209">
        <f ca="1">SUMIFS(OFFSET($V$30:$V$177,,G$28,,),OFFSET($U$30:$U$177,,G$28,,),$D71,OFFSET($T$30:$T$177,,G$28,,),$C71,OFFSET($S$30:$S$177,,G$28,,),$B71)/1000000</f>
        <v>0</v>
      </c>
      <c r="H71" s="209">
        <f ca="1">SUMIFS(OFFSET($V$30:$V$177,,H$28,,),OFFSET($U$30:$U$177,,H$28,,),$D71,OFFSET($T$30:$T$177,,H$28,,),$C71,OFFSET($S$30:$S$177,,H$28,,),$B71)/1000000</f>
        <v>0</v>
      </c>
      <c r="I71" s="209">
        <f ca="1">SUMIFS(OFFSET($V$30:$V$177,,I$28,,),OFFSET($U$30:$U$177,,I$28,,),$D71,OFFSET($T$30:$T$177,,I$28,,),$C71,OFFSET($S$30:$S$177,,I$28,,),$B71)/1000000</f>
        <v>0</v>
      </c>
      <c r="J71" s="209">
        <f ca="1">SUMIFS(OFFSET($V$30:$V$177,,J$28,,),OFFSET($U$30:$U$177,,J$28,,),$D71,OFFSET($T$30:$T$177,,J$28,,),$C71,OFFSET($S$30:$S$177,,J$28,,),$B71)/1000000</f>
        <v>0</v>
      </c>
      <c r="K71" s="209">
        <f ca="1">SUMIFS(OFFSET($V$30:$V$177,,K$28,,),OFFSET($U$30:$U$177,,K$28,,),$D71,OFFSET($T$30:$T$177,,K$28,,),$C71,OFFSET($S$30:$S$177,,K$28,,),$B71)/1000000</f>
        <v>0</v>
      </c>
      <c r="L71" s="209">
        <f ca="1">SUMIFS(OFFSET($V$30:$V$177,,L$28,,),OFFSET($U$30:$U$177,,L$28,,),$D71,OFFSET($T$30:$T$177,,L$28,,),$C71,OFFSET($S$30:$S$177,,L$28,,),$B71)/1000000</f>
        <v>0</v>
      </c>
      <c r="M71" s="209">
        <f ca="1">SUMIFS(OFFSET($V$30:$V$177,,M$28,,),OFFSET($U$30:$U$177,,M$28,,),$D71,OFFSET($T$30:$T$177,,M$28,,),$C71,OFFSET($S$30:$S$177,,M$28,,),$B71)/1000000</f>
        <v>0</v>
      </c>
      <c r="N71" s="209">
        <f ca="1">SUMIFS(OFFSET($V$30:$V$177,,N$28,,),OFFSET($U$30:$U$177,,N$28,,),$D71,OFFSET($T$30:$T$177,,N$28,,),$C71,OFFSET($S$30:$S$177,,N$28,,),$B71)/1000000</f>
        <v>0</v>
      </c>
      <c r="O71" s="209">
        <f ca="1">SUMIFS(OFFSET($V$30:$V$177,,O$28,,),OFFSET($U$30:$U$177,,O$28,,),$D71,OFFSET($T$30:$T$177,,O$28,,),$C71,OFFSET($S$30:$S$177,,O$28,,),$B71)/1000000</f>
        <v>0</v>
      </c>
      <c r="P71" s="210">
        <f ca="1">SUMIFS(OFFSET($V$30:$V$177,,P$28,,),OFFSET($U$30:$U$177,,P$28,,),$D71,OFFSET($T$30:$T$177,,P$28,,),$C71,OFFSET($S$30:$S$177,,P$28,,),$B71)/1000000</f>
        <v>0</v>
      </c>
      <c r="Q71" s="288">
        <f ca="1">IF(COUNTIF($B$30:$B71,$B71)=1,SUM(OFFSET(E71:P71,,,2,)),0)</f>
        <v>0</v>
      </c>
      <c r="S71" s="198" t="s">
        <v>117</v>
      </c>
      <c r="T71" s="199" t="s">
        <v>69</v>
      </c>
      <c r="U71" s="199" t="s">
        <v>103</v>
      </c>
      <c r="V71" s="203">
        <v>7000</v>
      </c>
      <c r="W71" s="198"/>
      <c r="X71" s="199"/>
      <c r="Y71" s="199"/>
      <c r="Z71" s="200"/>
      <c r="AA71" s="198"/>
      <c r="AB71" s="199"/>
      <c r="AC71" s="199"/>
      <c r="AD71" s="200"/>
      <c r="AE71" s="198"/>
      <c r="AF71" s="199"/>
      <c r="AG71" s="199"/>
      <c r="AH71" s="203"/>
      <c r="AI71" s="198"/>
      <c r="AJ71" s="199"/>
      <c r="AK71" s="199"/>
      <c r="AL71" s="200"/>
      <c r="AM71" s="198"/>
      <c r="AN71" s="199"/>
      <c r="AO71" s="199"/>
      <c r="AP71" s="200"/>
      <c r="AQ71" s="198"/>
      <c r="AR71" s="199"/>
      <c r="AS71" s="199"/>
      <c r="AT71" s="203"/>
      <c r="AU71" s="198"/>
      <c r="AV71" s="199"/>
      <c r="AW71" s="199"/>
      <c r="AX71" s="200"/>
      <c r="AY71" s="198"/>
      <c r="AZ71" s="199"/>
      <c r="BA71" s="199"/>
      <c r="BB71" s="200"/>
      <c r="BC71" s="198"/>
      <c r="BD71" s="199"/>
      <c r="BE71" s="199"/>
      <c r="BF71" s="203"/>
      <c r="BG71" s="198"/>
      <c r="BH71" s="199"/>
      <c r="BI71" s="199"/>
      <c r="BJ71" s="200"/>
      <c r="BK71" s="198"/>
      <c r="BL71" s="199"/>
      <c r="BM71" s="199"/>
      <c r="BN71" s="200"/>
    </row>
    <row r="72" spans="1:66" x14ac:dyDescent="0.25">
      <c r="A72" s="286">
        <f t="shared" ca="1" si="12"/>
        <v>13</v>
      </c>
      <c r="B72" s="188" t="s">
        <v>134</v>
      </c>
      <c r="C72" s="188" t="str">
        <f>IF(COUNTIF($B$30:B72,B72)=1,"NB Total","RN Total")</f>
        <v>NB Total</v>
      </c>
      <c r="D72" s="188" t="s">
        <v>103</v>
      </c>
      <c r="E72" s="208">
        <f ca="1">SUMIFS(OFFSET($V$30:$V$177,,E$28,,),OFFSET($U$30:$U$177,,E$28,,),$D72,OFFSET($T$30:$T$177,,E$28,,),$C72,OFFSET($S$30:$S$177,,E$28,,),$B72)/1000000</f>
        <v>0</v>
      </c>
      <c r="F72" s="209">
        <f ca="1">SUMIFS(OFFSET($V$30:$V$177,,F$28,,),OFFSET($U$30:$U$177,,F$28,,),$D72,OFFSET($T$30:$T$177,,F$28,,),$C72,OFFSET($S$30:$S$177,,F$28,,),$B72)/1000000</f>
        <v>0</v>
      </c>
      <c r="G72" s="209">
        <f ca="1">SUMIFS(OFFSET($V$30:$V$177,,G$28,,),OFFSET($U$30:$U$177,,G$28,,),$D72,OFFSET($T$30:$T$177,,G$28,,),$C72,OFFSET($S$30:$S$177,,G$28,,),$B72)/1000000</f>
        <v>0</v>
      </c>
      <c r="H72" s="209">
        <f ca="1">SUMIFS(OFFSET($V$30:$V$177,,H$28,,),OFFSET($U$30:$U$177,,H$28,,),$D72,OFFSET($T$30:$T$177,,H$28,,),$C72,OFFSET($S$30:$S$177,,H$28,,),$B72)/1000000</f>
        <v>0</v>
      </c>
      <c r="I72" s="209">
        <f ca="1">SUMIFS(OFFSET($V$30:$V$177,,I$28,,),OFFSET($U$30:$U$177,,I$28,,),$D72,OFFSET($T$30:$T$177,,I$28,,),$C72,OFFSET($S$30:$S$177,,I$28,,),$B72)/1000000</f>
        <v>0</v>
      </c>
      <c r="J72" s="209">
        <f ca="1">SUMIFS(OFFSET($V$30:$V$177,,J$28,,),OFFSET($U$30:$U$177,,J$28,,),$D72,OFFSET($T$30:$T$177,,J$28,,),$C72,OFFSET($S$30:$S$177,,J$28,,),$B72)/1000000</f>
        <v>0</v>
      </c>
      <c r="K72" s="209">
        <f ca="1">SUMIFS(OFFSET($V$30:$V$177,,K$28,,),OFFSET($U$30:$U$177,,K$28,,),$D72,OFFSET($T$30:$T$177,,K$28,,),$C72,OFFSET($S$30:$S$177,,K$28,,),$B72)/1000000</f>
        <v>0</v>
      </c>
      <c r="L72" s="209">
        <f ca="1">SUMIFS(OFFSET($V$30:$V$177,,L$28,,),OFFSET($U$30:$U$177,,L$28,,),$D72,OFFSET($T$30:$T$177,,L$28,,),$C72,OFFSET($S$30:$S$177,,L$28,,),$B72)/1000000</f>
        <v>0</v>
      </c>
      <c r="M72" s="209">
        <f ca="1">SUMIFS(OFFSET($V$30:$V$177,,M$28,,),OFFSET($U$30:$U$177,,M$28,,),$D72,OFFSET($T$30:$T$177,,M$28,,),$C72,OFFSET($S$30:$S$177,,M$28,,),$B72)/1000000</f>
        <v>0</v>
      </c>
      <c r="N72" s="209">
        <f ca="1">SUMIFS(OFFSET($V$30:$V$177,,N$28,,),OFFSET($U$30:$U$177,,N$28,,),$D72,OFFSET($T$30:$T$177,,N$28,,),$C72,OFFSET($S$30:$S$177,,N$28,,),$B72)/1000000</f>
        <v>0</v>
      </c>
      <c r="O72" s="209">
        <f ca="1">SUMIFS(OFFSET($V$30:$V$177,,O$28,,),OFFSET($U$30:$U$177,,O$28,,),$D72,OFFSET($T$30:$T$177,,O$28,,),$C72,OFFSET($S$30:$S$177,,O$28,,),$B72)/1000000</f>
        <v>0</v>
      </c>
      <c r="P72" s="210">
        <f ca="1">SUMIFS(OFFSET($V$30:$V$177,,P$28,,),OFFSET($U$30:$U$177,,P$28,,),$D72,OFFSET($T$30:$T$177,,P$28,,),$C72,OFFSET($S$30:$S$177,,P$28,,),$B72)/1000000</f>
        <v>0</v>
      </c>
      <c r="Q72" s="288">
        <f ca="1">IF(COUNTIF($B$30:$B72,$B72)=1,SUM(OFFSET(E72:P72,,,2,)),0)</f>
        <v>0</v>
      </c>
      <c r="S72" s="198" t="s">
        <v>118</v>
      </c>
      <c r="T72" s="199" t="s">
        <v>70</v>
      </c>
      <c r="U72" s="199" t="s">
        <v>105</v>
      </c>
      <c r="V72" s="201">
        <v>145386.74</v>
      </c>
      <c r="W72" s="198"/>
      <c r="X72" s="199"/>
      <c r="Y72" s="199"/>
      <c r="Z72" s="200"/>
      <c r="AA72" s="198"/>
      <c r="AB72" s="199"/>
      <c r="AC72" s="199"/>
      <c r="AD72" s="200"/>
      <c r="AE72" s="198"/>
      <c r="AF72" s="199"/>
      <c r="AG72" s="199"/>
      <c r="AH72" s="201"/>
      <c r="AI72" s="198"/>
      <c r="AJ72" s="199"/>
      <c r="AK72" s="199"/>
      <c r="AL72" s="200"/>
      <c r="AM72" s="198"/>
      <c r="AN72" s="199"/>
      <c r="AO72" s="199"/>
      <c r="AP72" s="200"/>
      <c r="AQ72" s="198"/>
      <c r="AR72" s="199"/>
      <c r="AS72" s="199"/>
      <c r="AT72" s="201"/>
      <c r="AU72" s="198"/>
      <c r="AV72" s="199"/>
      <c r="AW72" s="199"/>
      <c r="AX72" s="200"/>
      <c r="AY72" s="198"/>
      <c r="AZ72" s="199"/>
      <c r="BA72" s="199"/>
      <c r="BB72" s="200"/>
      <c r="BC72" s="198"/>
      <c r="BD72" s="199"/>
      <c r="BE72" s="199"/>
      <c r="BF72" s="201"/>
      <c r="BG72" s="198"/>
      <c r="BH72" s="199"/>
      <c r="BI72" s="199"/>
      <c r="BJ72" s="200"/>
      <c r="BK72" s="198"/>
      <c r="BL72" s="199"/>
      <c r="BM72" s="199"/>
      <c r="BN72" s="200"/>
    </row>
    <row r="73" spans="1:66" x14ac:dyDescent="0.25">
      <c r="A73" s="286">
        <f t="shared" ca="1" si="12"/>
        <v>13</v>
      </c>
      <c r="B73" s="188" t="s">
        <v>134</v>
      </c>
      <c r="C73" s="188" t="str">
        <f>IF(COUNTIF($B$30:B73,B73)=1,"NB Total","RN Total")</f>
        <v>RN Total</v>
      </c>
      <c r="D73" s="188" t="s">
        <v>103</v>
      </c>
      <c r="E73" s="208">
        <f ca="1">SUMIFS(OFFSET($V$30:$V$177,,E$28,,),OFFSET($U$30:$U$177,,E$28,,),$D73,OFFSET($T$30:$T$177,,E$28,,),$C73,OFFSET($S$30:$S$177,,E$28,,),$B73)/1000000</f>
        <v>0</v>
      </c>
      <c r="F73" s="209">
        <f ca="1">SUMIFS(OFFSET($V$30:$V$177,,F$28,,),OFFSET($U$30:$U$177,,F$28,,),$D73,OFFSET($T$30:$T$177,,F$28,,),$C73,OFFSET($S$30:$S$177,,F$28,,),$B73)/1000000</f>
        <v>0</v>
      </c>
      <c r="G73" s="209">
        <f ca="1">SUMIFS(OFFSET($V$30:$V$177,,G$28,,),OFFSET($U$30:$U$177,,G$28,,),$D73,OFFSET($T$30:$T$177,,G$28,,),$C73,OFFSET($S$30:$S$177,,G$28,,),$B73)/1000000</f>
        <v>0</v>
      </c>
      <c r="H73" s="209">
        <f ca="1">SUMIFS(OFFSET($V$30:$V$177,,H$28,,),OFFSET($U$30:$U$177,,H$28,,),$D73,OFFSET($T$30:$T$177,,H$28,,),$C73,OFFSET($S$30:$S$177,,H$28,,),$B73)/1000000</f>
        <v>0</v>
      </c>
      <c r="I73" s="209">
        <f ca="1">SUMIFS(OFFSET($V$30:$V$177,,I$28,,),OFFSET($U$30:$U$177,,I$28,,),$D73,OFFSET($T$30:$T$177,,I$28,,),$C73,OFFSET($S$30:$S$177,,I$28,,),$B73)/1000000</f>
        <v>0</v>
      </c>
      <c r="J73" s="209">
        <f ca="1">SUMIFS(OFFSET($V$30:$V$177,,J$28,,),OFFSET($U$30:$U$177,,J$28,,),$D73,OFFSET($T$30:$T$177,,J$28,,),$C73,OFFSET($S$30:$S$177,,J$28,,),$B73)/1000000</f>
        <v>0</v>
      </c>
      <c r="K73" s="209">
        <f ca="1">SUMIFS(OFFSET($V$30:$V$177,,K$28,,),OFFSET($U$30:$U$177,,K$28,,),$D73,OFFSET($T$30:$T$177,,K$28,,),$C73,OFFSET($S$30:$S$177,,K$28,,),$B73)/1000000</f>
        <v>0</v>
      </c>
      <c r="L73" s="209">
        <f ca="1">SUMIFS(OFFSET($V$30:$V$177,,L$28,,),OFFSET($U$30:$U$177,,L$28,,),$D73,OFFSET($T$30:$T$177,,L$28,,),$C73,OFFSET($S$30:$S$177,,L$28,,),$B73)/1000000</f>
        <v>0</v>
      </c>
      <c r="M73" s="209">
        <f ca="1">SUMIFS(OFFSET($V$30:$V$177,,M$28,,),OFFSET($U$30:$U$177,,M$28,,),$D73,OFFSET($T$30:$T$177,,M$28,,),$C73,OFFSET($S$30:$S$177,,M$28,,),$B73)/1000000</f>
        <v>0</v>
      </c>
      <c r="N73" s="209">
        <f ca="1">SUMIFS(OFFSET($V$30:$V$177,,N$28,,),OFFSET($U$30:$U$177,,N$28,,),$D73,OFFSET($T$30:$T$177,,N$28,,),$C73,OFFSET($S$30:$S$177,,N$28,,),$B73)/1000000</f>
        <v>0</v>
      </c>
      <c r="O73" s="209">
        <f ca="1">SUMIFS(OFFSET($V$30:$V$177,,O$28,,),OFFSET($U$30:$U$177,,O$28,,),$D73,OFFSET($T$30:$T$177,,O$28,,),$C73,OFFSET($S$30:$S$177,,O$28,,),$B73)/1000000</f>
        <v>0</v>
      </c>
      <c r="P73" s="210">
        <f ca="1">SUMIFS(OFFSET($V$30:$V$177,,P$28,,),OFFSET($U$30:$U$177,,P$28,,),$D73,OFFSET($T$30:$T$177,,P$28,,),$C73,OFFSET($S$30:$S$177,,P$28,,),$B73)/1000000</f>
        <v>0</v>
      </c>
      <c r="Q73" s="288">
        <f ca="1">IF(COUNTIF($B$30:$B73,$B73)=1,SUM(OFFSET(E73:P73,,,2,)),0)</f>
        <v>0</v>
      </c>
      <c r="S73" s="198" t="s">
        <v>118</v>
      </c>
      <c r="T73" s="199" t="s">
        <v>69</v>
      </c>
      <c r="U73" s="199" t="s">
        <v>105</v>
      </c>
      <c r="V73" s="201">
        <v>9058.9</v>
      </c>
      <c r="W73" s="198"/>
      <c r="X73" s="199"/>
      <c r="Y73" s="199"/>
      <c r="Z73" s="200"/>
      <c r="AA73" s="198"/>
      <c r="AB73" s="199"/>
      <c r="AC73" s="199"/>
      <c r="AD73" s="200"/>
      <c r="AE73" s="198"/>
      <c r="AF73" s="199"/>
      <c r="AG73" s="199"/>
      <c r="AH73" s="201"/>
      <c r="AI73" s="198"/>
      <c r="AJ73" s="199"/>
      <c r="AK73" s="199"/>
      <c r="AL73" s="200"/>
      <c r="AM73" s="198"/>
      <c r="AN73" s="199"/>
      <c r="AO73" s="199"/>
      <c r="AP73" s="200"/>
      <c r="AQ73" s="198"/>
      <c r="AR73" s="199"/>
      <c r="AS73" s="199"/>
      <c r="AT73" s="201"/>
      <c r="AU73" s="198"/>
      <c r="AV73" s="199"/>
      <c r="AW73" s="199"/>
      <c r="AX73" s="200"/>
      <c r="AY73" s="198"/>
      <c r="AZ73" s="199"/>
      <c r="BA73" s="199"/>
      <c r="BB73" s="200"/>
      <c r="BC73" s="198"/>
      <c r="BD73" s="199"/>
      <c r="BE73" s="199"/>
      <c r="BF73" s="201"/>
      <c r="BG73" s="198"/>
      <c r="BH73" s="199"/>
      <c r="BI73" s="199"/>
      <c r="BJ73" s="200"/>
      <c r="BK73" s="198"/>
      <c r="BL73" s="199"/>
      <c r="BM73" s="199"/>
      <c r="BN73" s="200"/>
    </row>
    <row r="74" spans="1:66" x14ac:dyDescent="0.25">
      <c r="A74" s="286">
        <f t="shared" ca="1" si="12"/>
        <v>13</v>
      </c>
      <c r="B74" s="188" t="s">
        <v>135</v>
      </c>
      <c r="C74" s="188" t="str">
        <f>IF(COUNTIF($B$30:B74,B74)=1,"NB Total","RN Total")</f>
        <v>NB Total</v>
      </c>
      <c r="D74" s="188" t="s">
        <v>103</v>
      </c>
      <c r="E74" s="208">
        <f ca="1">SUMIFS(OFFSET($V$30:$V$177,,E$28,,),OFFSET($U$30:$U$177,,E$28,,),$D74,OFFSET($T$30:$T$177,,E$28,,),$C74,OFFSET($S$30:$S$177,,E$28,,),$B74)/1000000</f>
        <v>0</v>
      </c>
      <c r="F74" s="209">
        <f ca="1">SUMIFS(OFFSET($V$30:$V$177,,F$28,,),OFFSET($U$30:$U$177,,F$28,,),$D74,OFFSET($T$30:$T$177,,F$28,,),$C74,OFFSET($S$30:$S$177,,F$28,,),$B74)/1000000</f>
        <v>0</v>
      </c>
      <c r="G74" s="209">
        <f ca="1">SUMIFS(OFFSET($V$30:$V$177,,G$28,,),OFFSET($U$30:$U$177,,G$28,,),$D74,OFFSET($T$30:$T$177,,G$28,,),$C74,OFFSET($S$30:$S$177,,G$28,,),$B74)/1000000</f>
        <v>0</v>
      </c>
      <c r="H74" s="209">
        <f ca="1">SUMIFS(OFFSET($V$30:$V$177,,H$28,,),OFFSET($U$30:$U$177,,H$28,,),$D74,OFFSET($T$30:$T$177,,H$28,,),$C74,OFFSET($S$30:$S$177,,H$28,,),$B74)/1000000</f>
        <v>0</v>
      </c>
      <c r="I74" s="209">
        <f ca="1">SUMIFS(OFFSET($V$30:$V$177,,I$28,,),OFFSET($U$30:$U$177,,I$28,,),$D74,OFFSET($T$30:$T$177,,I$28,,),$C74,OFFSET($S$30:$S$177,,I$28,,),$B74)/1000000</f>
        <v>0</v>
      </c>
      <c r="J74" s="209">
        <f ca="1">SUMIFS(OFFSET($V$30:$V$177,,J$28,,),OFFSET($U$30:$U$177,,J$28,,),$D74,OFFSET($T$30:$T$177,,J$28,,),$C74,OFFSET($S$30:$S$177,,J$28,,),$B74)/1000000</f>
        <v>0</v>
      </c>
      <c r="K74" s="209">
        <f ca="1">SUMIFS(OFFSET($V$30:$V$177,,K$28,,),OFFSET($U$30:$U$177,,K$28,,),$D74,OFFSET($T$30:$T$177,,K$28,,),$C74,OFFSET($S$30:$S$177,,K$28,,),$B74)/1000000</f>
        <v>0</v>
      </c>
      <c r="L74" s="209">
        <f ca="1">SUMIFS(OFFSET($V$30:$V$177,,L$28,,),OFFSET($U$30:$U$177,,L$28,,),$D74,OFFSET($T$30:$T$177,,L$28,,),$C74,OFFSET($S$30:$S$177,,L$28,,),$B74)/1000000</f>
        <v>0</v>
      </c>
      <c r="M74" s="209">
        <f ca="1">SUMIFS(OFFSET($V$30:$V$177,,M$28,,),OFFSET($U$30:$U$177,,M$28,,),$D74,OFFSET($T$30:$T$177,,M$28,,),$C74,OFFSET($S$30:$S$177,,M$28,,),$B74)/1000000</f>
        <v>0</v>
      </c>
      <c r="N74" s="209">
        <f ca="1">SUMIFS(OFFSET($V$30:$V$177,,N$28,,),OFFSET($U$30:$U$177,,N$28,,),$D74,OFFSET($T$30:$T$177,,N$28,,),$C74,OFFSET($S$30:$S$177,,N$28,,),$B74)/1000000</f>
        <v>0</v>
      </c>
      <c r="O74" s="209">
        <f ca="1">SUMIFS(OFFSET($V$30:$V$177,,O$28,,),OFFSET($U$30:$U$177,,O$28,,),$D74,OFFSET($T$30:$T$177,,O$28,,),$C74,OFFSET($S$30:$S$177,,O$28,,),$B74)/1000000</f>
        <v>0</v>
      </c>
      <c r="P74" s="210">
        <f ca="1">SUMIFS(OFFSET($V$30:$V$177,,P$28,,),OFFSET($U$30:$U$177,,P$28,,),$D74,OFFSET($T$30:$T$177,,P$28,,),$C74,OFFSET($S$30:$S$177,,P$28,,),$B74)/1000000</f>
        <v>0</v>
      </c>
      <c r="Q74" s="288">
        <f ca="1">IF(COUNTIF($B$30:$B74,$B74)=1,SUM(OFFSET(E74:P74,,,2,)),0)</f>
        <v>0</v>
      </c>
      <c r="S74" s="198" t="s">
        <v>118</v>
      </c>
      <c r="T74" s="199" t="s">
        <v>70</v>
      </c>
      <c r="U74" s="199" t="s">
        <v>103</v>
      </c>
      <c r="V74" s="201">
        <v>169427.28</v>
      </c>
      <c r="W74" s="198"/>
      <c r="X74" s="199"/>
      <c r="Y74" s="199"/>
      <c r="Z74" s="200"/>
      <c r="AA74" s="198"/>
      <c r="AB74" s="199"/>
      <c r="AC74" s="199"/>
      <c r="AD74" s="200"/>
      <c r="AE74" s="198"/>
      <c r="AF74" s="199"/>
      <c r="AG74" s="199"/>
      <c r="AH74" s="201"/>
      <c r="AI74" s="198"/>
      <c r="AJ74" s="199"/>
      <c r="AK74" s="199"/>
      <c r="AL74" s="200"/>
      <c r="AM74" s="198"/>
      <c r="AN74" s="199"/>
      <c r="AO74" s="199"/>
      <c r="AP74" s="200"/>
      <c r="AQ74" s="198"/>
      <c r="AR74" s="199"/>
      <c r="AS74" s="199"/>
      <c r="AT74" s="201"/>
      <c r="AU74" s="198"/>
      <c r="AV74" s="199"/>
      <c r="AW74" s="199"/>
      <c r="AX74" s="200"/>
      <c r="AY74" s="198"/>
      <c r="AZ74" s="199"/>
      <c r="BA74" s="199"/>
      <c r="BB74" s="200"/>
      <c r="BC74" s="198"/>
      <c r="BD74" s="199"/>
      <c r="BE74" s="199"/>
      <c r="BF74" s="201"/>
      <c r="BG74" s="198"/>
      <c r="BH74" s="199"/>
      <c r="BI74" s="199"/>
      <c r="BJ74" s="200"/>
      <c r="BK74" s="198"/>
      <c r="BL74" s="199"/>
      <c r="BM74" s="199"/>
      <c r="BN74" s="200"/>
    </row>
    <row r="75" spans="1:66" x14ac:dyDescent="0.25">
      <c r="A75" s="286">
        <f t="shared" ca="1" si="12"/>
        <v>13</v>
      </c>
      <c r="B75" s="188" t="s">
        <v>135</v>
      </c>
      <c r="C75" s="188" t="str">
        <f>IF(COUNTIF($B$30:B75,B75)=1,"NB Total","RN Total")</f>
        <v>RN Total</v>
      </c>
      <c r="D75" s="188" t="s">
        <v>103</v>
      </c>
      <c r="E75" s="208">
        <f ca="1">SUMIFS(OFFSET($V$30:$V$177,,E$28,,),OFFSET($U$30:$U$177,,E$28,,),$D75,OFFSET($T$30:$T$177,,E$28,,),$C75,OFFSET($S$30:$S$177,,E$28,,),$B75)/1000000</f>
        <v>0</v>
      </c>
      <c r="F75" s="209">
        <f ca="1">SUMIFS(OFFSET($V$30:$V$177,,F$28,,),OFFSET($U$30:$U$177,,F$28,,),$D75,OFFSET($T$30:$T$177,,F$28,,),$C75,OFFSET($S$30:$S$177,,F$28,,),$B75)/1000000</f>
        <v>0</v>
      </c>
      <c r="G75" s="209">
        <f ca="1">SUMIFS(OFFSET($V$30:$V$177,,G$28,,),OFFSET($U$30:$U$177,,G$28,,),$D75,OFFSET($T$30:$T$177,,G$28,,),$C75,OFFSET($S$30:$S$177,,G$28,,),$B75)/1000000</f>
        <v>0</v>
      </c>
      <c r="H75" s="209">
        <f ca="1">SUMIFS(OFFSET($V$30:$V$177,,H$28,,),OFFSET($U$30:$U$177,,H$28,,),$D75,OFFSET($T$30:$T$177,,H$28,,),$C75,OFFSET($S$30:$S$177,,H$28,,),$B75)/1000000</f>
        <v>0</v>
      </c>
      <c r="I75" s="209">
        <f ca="1">SUMIFS(OFFSET($V$30:$V$177,,I$28,,),OFFSET($U$30:$U$177,,I$28,,),$D75,OFFSET($T$30:$T$177,,I$28,,),$C75,OFFSET($S$30:$S$177,,I$28,,),$B75)/1000000</f>
        <v>0</v>
      </c>
      <c r="J75" s="209">
        <f ca="1">SUMIFS(OFFSET($V$30:$V$177,,J$28,,),OFFSET($U$30:$U$177,,J$28,,),$D75,OFFSET($T$30:$T$177,,J$28,,),$C75,OFFSET($S$30:$S$177,,J$28,,),$B75)/1000000</f>
        <v>0</v>
      </c>
      <c r="K75" s="209">
        <f ca="1">SUMIFS(OFFSET($V$30:$V$177,,K$28,,),OFFSET($U$30:$U$177,,K$28,,),$D75,OFFSET($T$30:$T$177,,K$28,,),$C75,OFFSET($S$30:$S$177,,K$28,,),$B75)/1000000</f>
        <v>0</v>
      </c>
      <c r="L75" s="209">
        <f ca="1">SUMIFS(OFFSET($V$30:$V$177,,L$28,,),OFFSET($U$30:$U$177,,L$28,,),$D75,OFFSET($T$30:$T$177,,L$28,,),$C75,OFFSET($S$30:$S$177,,L$28,,),$B75)/1000000</f>
        <v>0</v>
      </c>
      <c r="M75" s="209">
        <f ca="1">SUMIFS(OFFSET($V$30:$V$177,,M$28,,),OFFSET($U$30:$U$177,,M$28,,),$D75,OFFSET($T$30:$T$177,,M$28,,),$C75,OFFSET($S$30:$S$177,,M$28,,),$B75)/1000000</f>
        <v>0</v>
      </c>
      <c r="N75" s="209">
        <f ca="1">SUMIFS(OFFSET($V$30:$V$177,,N$28,,),OFFSET($U$30:$U$177,,N$28,,),$D75,OFFSET($T$30:$T$177,,N$28,,),$C75,OFFSET($S$30:$S$177,,N$28,,),$B75)/1000000</f>
        <v>0</v>
      </c>
      <c r="O75" s="209">
        <f ca="1">SUMIFS(OFFSET($V$30:$V$177,,O$28,,),OFFSET($U$30:$U$177,,O$28,,),$D75,OFFSET($T$30:$T$177,,O$28,,),$C75,OFFSET($S$30:$S$177,,O$28,,),$B75)/1000000</f>
        <v>0</v>
      </c>
      <c r="P75" s="210">
        <f ca="1">SUMIFS(OFFSET($V$30:$V$177,,P$28,,),OFFSET($U$30:$U$177,,P$28,,),$D75,OFFSET($T$30:$T$177,,P$28,,),$C75,OFFSET($S$30:$S$177,,P$28,,),$B75)/1000000</f>
        <v>0</v>
      </c>
      <c r="Q75" s="288">
        <f ca="1">IF(COUNTIF($B$30:$B75,$B75)=1,SUM(OFFSET(E75:P75,,,2,)),0)</f>
        <v>0</v>
      </c>
      <c r="S75" s="198" t="s">
        <v>118</v>
      </c>
      <c r="T75" s="199" t="s">
        <v>69</v>
      </c>
      <c r="U75" s="199" t="s">
        <v>103</v>
      </c>
      <c r="V75" s="201">
        <v>10490.34</v>
      </c>
      <c r="W75" s="198"/>
      <c r="X75" s="199"/>
      <c r="Y75" s="199"/>
      <c r="Z75" s="200"/>
      <c r="AA75" s="198"/>
      <c r="AB75" s="199"/>
      <c r="AC75" s="199"/>
      <c r="AD75" s="200"/>
      <c r="AE75" s="198"/>
      <c r="AF75" s="199"/>
      <c r="AG75" s="199"/>
      <c r="AH75" s="201"/>
      <c r="AI75" s="198"/>
      <c r="AJ75" s="199"/>
      <c r="AK75" s="199"/>
      <c r="AL75" s="200"/>
      <c r="AM75" s="198"/>
      <c r="AN75" s="199"/>
      <c r="AO75" s="199"/>
      <c r="AP75" s="200"/>
      <c r="AQ75" s="198"/>
      <c r="AR75" s="199"/>
      <c r="AS75" s="199"/>
      <c r="AT75" s="201"/>
      <c r="AU75" s="198"/>
      <c r="AV75" s="199"/>
      <c r="AW75" s="199"/>
      <c r="AX75" s="200"/>
      <c r="AY75" s="198"/>
      <c r="AZ75" s="199"/>
      <c r="BA75" s="199"/>
      <c r="BB75" s="200"/>
      <c r="BC75" s="198"/>
      <c r="BD75" s="199"/>
      <c r="BE75" s="199"/>
      <c r="BF75" s="201"/>
      <c r="BG75" s="198"/>
      <c r="BH75" s="199"/>
      <c r="BI75" s="199"/>
      <c r="BJ75" s="200"/>
      <c r="BK75" s="198"/>
      <c r="BL75" s="199"/>
      <c r="BM75" s="199"/>
      <c r="BN75" s="200"/>
    </row>
    <row r="76" spans="1:66" x14ac:dyDescent="0.25">
      <c r="A76" s="286">
        <f t="shared" ca="1" si="12"/>
        <v>9</v>
      </c>
      <c r="B76" s="188" t="s">
        <v>62</v>
      </c>
      <c r="C76" s="188" t="str">
        <f>IF(COUNTIF($B$30:B76,B76)=1,"NB Total","RN Total")</f>
        <v>NB Total</v>
      </c>
      <c r="D76" s="188" t="s">
        <v>103</v>
      </c>
      <c r="E76" s="208">
        <f ca="1">SUMIFS(OFFSET($V$30:$V$177,,E$28,,),OFFSET($U$30:$U$177,,E$28,,),$D76,OFFSET($T$30:$T$177,,E$28,,),$C76,OFFSET($S$30:$S$177,,E$28,,),$B76)/1000000</f>
        <v>2.3307759999999997E-2</v>
      </c>
      <c r="F76" s="209">
        <f ca="1">SUMIFS(OFFSET($V$30:$V$177,,F$28,,),OFFSET($U$30:$U$177,,F$28,,),$D76,OFFSET($T$30:$T$177,,F$28,,),$C76,OFFSET($S$30:$S$177,,F$28,,),$B76)/1000000</f>
        <v>0</v>
      </c>
      <c r="G76" s="209">
        <f ca="1">SUMIFS(OFFSET($V$30:$V$177,,G$28,,),OFFSET($U$30:$U$177,,G$28,,),$D76,OFFSET($T$30:$T$177,,G$28,,),$C76,OFFSET($S$30:$S$177,,G$28,,),$B76)/1000000</f>
        <v>0</v>
      </c>
      <c r="H76" s="209">
        <f ca="1">SUMIFS(OFFSET($V$30:$V$177,,H$28,,),OFFSET($U$30:$U$177,,H$28,,),$D76,OFFSET($T$30:$T$177,,H$28,,),$C76,OFFSET($S$30:$S$177,,H$28,,),$B76)/1000000</f>
        <v>0</v>
      </c>
      <c r="I76" s="209">
        <f ca="1">SUMIFS(OFFSET($V$30:$V$177,,I$28,,),OFFSET($U$30:$U$177,,I$28,,),$D76,OFFSET($T$30:$T$177,,I$28,,),$C76,OFFSET($S$30:$S$177,,I$28,,),$B76)/1000000</f>
        <v>0</v>
      </c>
      <c r="J76" s="209">
        <f ca="1">SUMIFS(OFFSET($V$30:$V$177,,J$28,,),OFFSET($U$30:$U$177,,J$28,,),$D76,OFFSET($T$30:$T$177,,J$28,,),$C76,OFFSET($S$30:$S$177,,J$28,,),$B76)/1000000</f>
        <v>0</v>
      </c>
      <c r="K76" s="209">
        <f ca="1">SUMIFS(OFFSET($V$30:$V$177,,K$28,,),OFFSET($U$30:$U$177,,K$28,,),$D76,OFFSET($T$30:$T$177,,K$28,,),$C76,OFFSET($S$30:$S$177,,K$28,,),$B76)/1000000</f>
        <v>0</v>
      </c>
      <c r="L76" s="209">
        <f ca="1">SUMIFS(OFFSET($V$30:$V$177,,L$28,,),OFFSET($U$30:$U$177,,L$28,,),$D76,OFFSET($T$30:$T$177,,L$28,,),$C76,OFFSET($S$30:$S$177,,L$28,,),$B76)/1000000</f>
        <v>0</v>
      </c>
      <c r="M76" s="209">
        <f ca="1">SUMIFS(OFFSET($V$30:$V$177,,M$28,,),OFFSET($U$30:$U$177,,M$28,,),$D76,OFFSET($T$30:$T$177,,M$28,,),$C76,OFFSET($S$30:$S$177,,M$28,,),$B76)/1000000</f>
        <v>0</v>
      </c>
      <c r="N76" s="209">
        <f ca="1">SUMIFS(OFFSET($V$30:$V$177,,N$28,,),OFFSET($U$30:$U$177,,N$28,,),$D76,OFFSET($T$30:$T$177,,N$28,,),$C76,OFFSET($S$30:$S$177,,N$28,,),$B76)/1000000</f>
        <v>0</v>
      </c>
      <c r="O76" s="209">
        <f ca="1">SUMIFS(OFFSET($V$30:$V$177,,O$28,,),OFFSET($U$30:$U$177,,O$28,,),$D76,OFFSET($T$30:$T$177,,O$28,,),$C76,OFFSET($S$30:$S$177,,O$28,,),$B76)/1000000</f>
        <v>0</v>
      </c>
      <c r="P76" s="210">
        <f ca="1">SUMIFS(OFFSET($V$30:$V$177,,P$28,,),OFFSET($U$30:$U$177,,P$28,,),$D76,OFFSET($T$30:$T$177,,P$28,,),$C76,OFFSET($S$30:$S$177,,P$28,,),$B76)/1000000</f>
        <v>0</v>
      </c>
      <c r="Q76" s="288">
        <f ca="1">IF(COUNTIF($B$30:$B76,$B76)=1,SUM(OFFSET(E76:P76,,,2,)),0)</f>
        <v>0.13733398999999999</v>
      </c>
      <c r="S76" s="198"/>
      <c r="T76" s="199"/>
      <c r="U76" s="199"/>
      <c r="V76" s="200"/>
      <c r="W76" s="198"/>
      <c r="X76" s="199"/>
      <c r="Y76" s="199"/>
      <c r="Z76" s="200"/>
      <c r="AA76" s="198"/>
      <c r="AB76" s="199"/>
      <c r="AC76" s="199"/>
      <c r="AD76" s="200"/>
      <c r="AE76" s="198"/>
      <c r="AF76" s="199"/>
      <c r="AG76" s="199"/>
      <c r="AH76" s="200"/>
      <c r="AI76" s="198"/>
      <c r="AJ76" s="199"/>
      <c r="AK76" s="199"/>
      <c r="AL76" s="200"/>
      <c r="AM76" s="198"/>
      <c r="AN76" s="199"/>
      <c r="AO76" s="199"/>
      <c r="AP76" s="200"/>
      <c r="AQ76" s="198"/>
      <c r="AR76" s="199"/>
      <c r="AS76" s="199"/>
      <c r="AT76" s="200"/>
      <c r="AU76" s="198"/>
      <c r="AV76" s="199"/>
      <c r="AW76" s="199"/>
      <c r="AX76" s="200"/>
      <c r="AY76" s="198"/>
      <c r="AZ76" s="199"/>
      <c r="BA76" s="199"/>
      <c r="BB76" s="200"/>
      <c r="BC76" s="198"/>
      <c r="BD76" s="199"/>
      <c r="BE76" s="199"/>
      <c r="BF76" s="200"/>
      <c r="BG76" s="198"/>
      <c r="BH76" s="199"/>
      <c r="BI76" s="199"/>
      <c r="BJ76" s="200"/>
      <c r="BK76" s="198"/>
      <c r="BL76" s="199"/>
      <c r="BM76" s="199"/>
      <c r="BN76" s="200"/>
    </row>
    <row r="77" spans="1:66" x14ac:dyDescent="0.25">
      <c r="A77" s="286">
        <f t="shared" ca="1" si="12"/>
        <v>13</v>
      </c>
      <c r="B77" s="188" t="s">
        <v>62</v>
      </c>
      <c r="C77" s="188" t="str">
        <f>IF(COUNTIF($B$30:B77,B77)=1,"NB Total","RN Total")</f>
        <v>RN Total</v>
      </c>
      <c r="D77" s="188" t="s">
        <v>103</v>
      </c>
      <c r="E77" s="208">
        <f ca="1">SUMIFS(OFFSET($V$30:$V$177,,E$28,,),OFFSET($U$30:$U$177,,E$28,,),$D77,OFFSET($T$30:$T$177,,E$28,,),$C77,OFFSET($S$30:$S$177,,E$28,,),$B77)/1000000</f>
        <v>0.11402622999999999</v>
      </c>
      <c r="F77" s="209">
        <f ca="1">SUMIFS(OFFSET($V$30:$V$177,,F$28,,),OFFSET($U$30:$U$177,,F$28,,),$D77,OFFSET($T$30:$T$177,,F$28,,),$C77,OFFSET($S$30:$S$177,,F$28,,),$B77)/1000000</f>
        <v>0</v>
      </c>
      <c r="G77" s="209">
        <f ca="1">SUMIFS(OFFSET($V$30:$V$177,,G$28,,),OFFSET($U$30:$U$177,,G$28,,),$D77,OFFSET($T$30:$T$177,,G$28,,),$C77,OFFSET($S$30:$S$177,,G$28,,),$B77)/1000000</f>
        <v>0</v>
      </c>
      <c r="H77" s="209">
        <f ca="1">SUMIFS(OFFSET($V$30:$V$177,,H$28,,),OFFSET($U$30:$U$177,,H$28,,),$D77,OFFSET($T$30:$T$177,,H$28,,),$C77,OFFSET($S$30:$S$177,,H$28,,),$B77)/1000000</f>
        <v>0</v>
      </c>
      <c r="I77" s="209">
        <f ca="1">SUMIFS(OFFSET($V$30:$V$177,,I$28,,),OFFSET($U$30:$U$177,,I$28,,),$D77,OFFSET($T$30:$T$177,,I$28,,),$C77,OFFSET($S$30:$S$177,,I$28,,),$B77)/1000000</f>
        <v>0</v>
      </c>
      <c r="J77" s="209">
        <f ca="1">SUMIFS(OFFSET($V$30:$V$177,,J$28,,),OFFSET($U$30:$U$177,,J$28,,),$D77,OFFSET($T$30:$T$177,,J$28,,),$C77,OFFSET($S$30:$S$177,,J$28,,),$B77)/1000000</f>
        <v>0</v>
      </c>
      <c r="K77" s="209">
        <f ca="1">SUMIFS(OFFSET($V$30:$V$177,,K$28,,),OFFSET($U$30:$U$177,,K$28,,),$D77,OFFSET($T$30:$T$177,,K$28,,),$C77,OFFSET($S$30:$S$177,,K$28,,),$B77)/1000000</f>
        <v>0</v>
      </c>
      <c r="L77" s="209">
        <f ca="1">SUMIFS(OFFSET($V$30:$V$177,,L$28,,),OFFSET($U$30:$U$177,,L$28,,),$D77,OFFSET($T$30:$T$177,,L$28,,),$C77,OFFSET($S$30:$S$177,,L$28,,),$B77)/1000000</f>
        <v>0</v>
      </c>
      <c r="M77" s="209">
        <f ca="1">SUMIFS(OFFSET($V$30:$V$177,,M$28,,),OFFSET($U$30:$U$177,,M$28,,),$D77,OFFSET($T$30:$T$177,,M$28,,),$C77,OFFSET($S$30:$S$177,,M$28,,),$B77)/1000000</f>
        <v>0</v>
      </c>
      <c r="N77" s="209">
        <f ca="1">SUMIFS(OFFSET($V$30:$V$177,,N$28,,),OFFSET($U$30:$U$177,,N$28,,),$D77,OFFSET($T$30:$T$177,,N$28,,),$C77,OFFSET($S$30:$S$177,,N$28,,),$B77)/1000000</f>
        <v>0</v>
      </c>
      <c r="O77" s="209">
        <f ca="1">SUMIFS(OFFSET($V$30:$V$177,,O$28,,),OFFSET($U$30:$U$177,,O$28,,),$D77,OFFSET($T$30:$T$177,,O$28,,),$C77,OFFSET($S$30:$S$177,,O$28,,),$B77)/1000000</f>
        <v>0</v>
      </c>
      <c r="P77" s="210">
        <f ca="1">SUMIFS(OFFSET($V$30:$V$177,,P$28,,),OFFSET($U$30:$U$177,,P$28,,),$D77,OFFSET($T$30:$T$177,,P$28,,),$C77,OFFSET($S$30:$S$177,,P$28,,),$B77)/1000000</f>
        <v>0</v>
      </c>
      <c r="Q77" s="288">
        <f ca="1">IF(COUNTIF($B$30:$B77,$B77)=1,SUM(OFFSET(E77:P77,,,2,)),0)</f>
        <v>0</v>
      </c>
      <c r="S77" s="198"/>
      <c r="T77" s="199"/>
      <c r="U77" s="199"/>
      <c r="V77" s="200"/>
      <c r="W77" s="198"/>
      <c r="X77" s="199"/>
      <c r="Y77" s="199"/>
      <c r="Z77" s="200"/>
      <c r="AA77" s="198"/>
      <c r="AB77" s="199"/>
      <c r="AC77" s="199"/>
      <c r="AD77" s="200"/>
      <c r="AE77" s="198"/>
      <c r="AF77" s="199"/>
      <c r="AG77" s="199"/>
      <c r="AH77" s="200"/>
      <c r="AI77" s="198"/>
      <c r="AJ77" s="199"/>
      <c r="AK77" s="199"/>
      <c r="AL77" s="200"/>
      <c r="AM77" s="198"/>
      <c r="AN77" s="199"/>
      <c r="AO77" s="199"/>
      <c r="AP77" s="200"/>
      <c r="AQ77" s="198"/>
      <c r="AR77" s="199"/>
      <c r="AS77" s="199"/>
      <c r="AT77" s="200"/>
      <c r="AU77" s="198"/>
      <c r="AV77" s="199"/>
      <c r="AW77" s="199"/>
      <c r="AX77" s="200"/>
      <c r="AY77" s="198"/>
      <c r="AZ77" s="199"/>
      <c r="BA77" s="199"/>
      <c r="BB77" s="200"/>
      <c r="BC77" s="198"/>
      <c r="BD77" s="199"/>
      <c r="BE77" s="199"/>
      <c r="BF77" s="200"/>
      <c r="BG77" s="198"/>
      <c r="BH77" s="199"/>
      <c r="BI77" s="199"/>
      <c r="BJ77" s="200"/>
      <c r="BK77" s="198"/>
      <c r="BL77" s="199"/>
      <c r="BM77" s="199"/>
      <c r="BN77" s="200"/>
    </row>
    <row r="78" spans="1:66" x14ac:dyDescent="0.25">
      <c r="A78" s="286">
        <f t="shared" ca="1" si="12"/>
        <v>13</v>
      </c>
      <c r="B78" s="188" t="s">
        <v>136</v>
      </c>
      <c r="C78" s="188" t="str">
        <f>IF(COUNTIF($B$30:B78,B78)=1,"NB Total","RN Total")</f>
        <v>NB Total</v>
      </c>
      <c r="D78" s="188" t="s">
        <v>103</v>
      </c>
      <c r="E78" s="208">
        <f ca="1">SUMIFS(OFFSET($V$30:$V$177,,E$28,,),OFFSET($U$30:$U$177,,E$28,,),$D78,OFFSET($T$30:$T$177,,E$28,,),$C78,OFFSET($S$30:$S$177,,E$28,,),$B78)/1000000</f>
        <v>0</v>
      </c>
      <c r="F78" s="209">
        <f ca="1">SUMIFS(OFFSET($V$30:$V$177,,F$28,,),OFFSET($U$30:$U$177,,F$28,,),$D78,OFFSET($T$30:$T$177,,F$28,,),$C78,OFFSET($S$30:$S$177,,F$28,,),$B78)/1000000</f>
        <v>0</v>
      </c>
      <c r="G78" s="209">
        <f ca="1">SUMIFS(OFFSET($V$30:$V$177,,G$28,,),OFFSET($U$30:$U$177,,G$28,,),$D78,OFFSET($T$30:$T$177,,G$28,,),$C78,OFFSET($S$30:$S$177,,G$28,,),$B78)/1000000</f>
        <v>0</v>
      </c>
      <c r="H78" s="209">
        <f ca="1">SUMIFS(OFFSET($V$30:$V$177,,H$28,,),OFFSET($U$30:$U$177,,H$28,,),$D78,OFFSET($T$30:$T$177,,H$28,,),$C78,OFFSET($S$30:$S$177,,H$28,,),$B78)/1000000</f>
        <v>0</v>
      </c>
      <c r="I78" s="209">
        <f ca="1">SUMIFS(OFFSET($V$30:$V$177,,I$28,,),OFFSET($U$30:$U$177,,I$28,,),$D78,OFFSET($T$30:$T$177,,I$28,,),$C78,OFFSET($S$30:$S$177,,I$28,,),$B78)/1000000</f>
        <v>0</v>
      </c>
      <c r="J78" s="209">
        <f ca="1">SUMIFS(OFFSET($V$30:$V$177,,J$28,,),OFFSET($U$30:$U$177,,J$28,,),$D78,OFFSET($T$30:$T$177,,J$28,,),$C78,OFFSET($S$30:$S$177,,J$28,,),$B78)/1000000</f>
        <v>0</v>
      </c>
      <c r="K78" s="209">
        <f ca="1">SUMIFS(OFFSET($V$30:$V$177,,K$28,,),OFFSET($U$30:$U$177,,K$28,,),$D78,OFFSET($T$30:$T$177,,K$28,,),$C78,OFFSET($S$30:$S$177,,K$28,,),$B78)/1000000</f>
        <v>0</v>
      </c>
      <c r="L78" s="209">
        <f ca="1">SUMIFS(OFFSET($V$30:$V$177,,L$28,,),OFFSET($U$30:$U$177,,L$28,,),$D78,OFFSET($T$30:$T$177,,L$28,,),$C78,OFFSET($S$30:$S$177,,L$28,,),$B78)/1000000</f>
        <v>0</v>
      </c>
      <c r="M78" s="209">
        <f ca="1">SUMIFS(OFFSET($V$30:$V$177,,M$28,,),OFFSET($U$30:$U$177,,M$28,,),$D78,OFFSET($T$30:$T$177,,M$28,,),$C78,OFFSET($S$30:$S$177,,M$28,,),$B78)/1000000</f>
        <v>0</v>
      </c>
      <c r="N78" s="209">
        <f ca="1">SUMIFS(OFFSET($V$30:$V$177,,N$28,,),OFFSET($U$30:$U$177,,N$28,,),$D78,OFFSET($T$30:$T$177,,N$28,,),$C78,OFFSET($S$30:$S$177,,N$28,,),$B78)/1000000</f>
        <v>0</v>
      </c>
      <c r="O78" s="209">
        <f ca="1">SUMIFS(OFFSET($V$30:$V$177,,O$28,,),OFFSET($U$30:$U$177,,O$28,,),$D78,OFFSET($T$30:$T$177,,O$28,,),$C78,OFFSET($S$30:$S$177,,O$28,,),$B78)/1000000</f>
        <v>0</v>
      </c>
      <c r="P78" s="210">
        <f ca="1">SUMIFS(OFFSET($V$30:$V$177,,P$28,,),OFFSET($U$30:$U$177,,P$28,,),$D78,OFFSET($T$30:$T$177,,P$28,,),$C78,OFFSET($S$30:$S$177,,P$28,,),$B78)/1000000</f>
        <v>0</v>
      </c>
      <c r="Q78" s="288">
        <f ca="1">IF(COUNTIF($B$30:$B78,$B78)=1,SUM(OFFSET(E78:P78,,,2,)),0)</f>
        <v>0</v>
      </c>
      <c r="S78" s="198"/>
      <c r="T78" s="199"/>
      <c r="U78" s="199"/>
      <c r="V78" s="200"/>
      <c r="W78" s="198"/>
      <c r="X78" s="199"/>
      <c r="Y78" s="199"/>
      <c r="Z78" s="200"/>
      <c r="AA78" s="198"/>
      <c r="AB78" s="199"/>
      <c r="AC78" s="199"/>
      <c r="AD78" s="200"/>
      <c r="AE78" s="198"/>
      <c r="AF78" s="199"/>
      <c r="AG78" s="199"/>
      <c r="AH78" s="200"/>
      <c r="AI78" s="198"/>
      <c r="AJ78" s="199"/>
      <c r="AK78" s="199"/>
      <c r="AL78" s="200"/>
      <c r="AM78" s="198"/>
      <c r="AN78" s="199"/>
      <c r="AO78" s="199"/>
      <c r="AP78" s="200"/>
      <c r="AQ78" s="198"/>
      <c r="AR78" s="199"/>
      <c r="AS78" s="199"/>
      <c r="AT78" s="200"/>
      <c r="AU78" s="198"/>
      <c r="AV78" s="199"/>
      <c r="AW78" s="199"/>
      <c r="AX78" s="200"/>
      <c r="AY78" s="198"/>
      <c r="AZ78" s="199"/>
      <c r="BA78" s="199"/>
      <c r="BB78" s="200"/>
      <c r="BC78" s="198"/>
      <c r="BD78" s="199"/>
      <c r="BE78" s="199"/>
      <c r="BF78" s="200"/>
      <c r="BG78" s="198"/>
      <c r="BH78" s="199"/>
      <c r="BI78" s="199"/>
      <c r="BJ78" s="200"/>
      <c r="BK78" s="198"/>
      <c r="BL78" s="199"/>
      <c r="BM78" s="199"/>
      <c r="BN78" s="200"/>
    </row>
    <row r="79" spans="1:66" x14ac:dyDescent="0.25">
      <c r="A79" s="286">
        <f t="shared" ca="1" si="12"/>
        <v>13</v>
      </c>
      <c r="B79" s="188" t="s">
        <v>136</v>
      </c>
      <c r="C79" s="188" t="str">
        <f>IF(COUNTIF($B$30:B79,B79)=1,"NB Total","RN Total")</f>
        <v>RN Total</v>
      </c>
      <c r="D79" s="188" t="s">
        <v>103</v>
      </c>
      <c r="E79" s="208">
        <f ca="1">SUMIFS(OFFSET($V$30:$V$177,,E$28,,),OFFSET($U$30:$U$177,,E$28,,),$D79,OFFSET($T$30:$T$177,,E$28,,),$C79,OFFSET($S$30:$S$177,,E$28,,),$B79)/1000000</f>
        <v>0</v>
      </c>
      <c r="F79" s="209">
        <f ca="1">SUMIFS(OFFSET($V$30:$V$177,,F$28,,),OFFSET($U$30:$U$177,,F$28,,),$D79,OFFSET($T$30:$T$177,,F$28,,),$C79,OFFSET($S$30:$S$177,,F$28,,),$B79)/1000000</f>
        <v>0</v>
      </c>
      <c r="G79" s="209">
        <f ca="1">SUMIFS(OFFSET($V$30:$V$177,,G$28,,),OFFSET($U$30:$U$177,,G$28,,),$D79,OFFSET($T$30:$T$177,,G$28,,),$C79,OFFSET($S$30:$S$177,,G$28,,),$B79)/1000000</f>
        <v>0</v>
      </c>
      <c r="H79" s="209">
        <f ca="1">SUMIFS(OFFSET($V$30:$V$177,,H$28,,),OFFSET($U$30:$U$177,,H$28,,),$D79,OFFSET($T$30:$T$177,,H$28,,),$C79,OFFSET($S$30:$S$177,,H$28,,),$B79)/1000000</f>
        <v>0</v>
      </c>
      <c r="I79" s="209">
        <f ca="1">SUMIFS(OFFSET($V$30:$V$177,,I$28,,),OFFSET($U$30:$U$177,,I$28,,),$D79,OFFSET($T$30:$T$177,,I$28,,),$C79,OFFSET($S$30:$S$177,,I$28,,),$B79)/1000000</f>
        <v>0</v>
      </c>
      <c r="J79" s="209">
        <f ca="1">SUMIFS(OFFSET($V$30:$V$177,,J$28,,),OFFSET($U$30:$U$177,,J$28,,),$D79,OFFSET($T$30:$T$177,,J$28,,),$C79,OFFSET($S$30:$S$177,,J$28,,),$B79)/1000000</f>
        <v>0</v>
      </c>
      <c r="K79" s="209">
        <f ca="1">SUMIFS(OFFSET($V$30:$V$177,,K$28,,),OFFSET($U$30:$U$177,,K$28,,),$D79,OFFSET($T$30:$T$177,,K$28,,),$C79,OFFSET($S$30:$S$177,,K$28,,),$B79)/1000000</f>
        <v>0</v>
      </c>
      <c r="L79" s="209">
        <f ca="1">SUMIFS(OFFSET($V$30:$V$177,,L$28,,),OFFSET($U$30:$U$177,,L$28,,),$D79,OFFSET($T$30:$T$177,,L$28,,),$C79,OFFSET($S$30:$S$177,,L$28,,),$B79)/1000000</f>
        <v>0</v>
      </c>
      <c r="M79" s="209">
        <f ca="1">SUMIFS(OFFSET($V$30:$V$177,,M$28,,),OFFSET($U$30:$U$177,,M$28,,),$D79,OFFSET($T$30:$T$177,,M$28,,),$C79,OFFSET($S$30:$S$177,,M$28,,),$B79)/1000000</f>
        <v>0</v>
      </c>
      <c r="N79" s="209">
        <f ca="1">SUMIFS(OFFSET($V$30:$V$177,,N$28,,),OFFSET($U$30:$U$177,,N$28,,),$D79,OFFSET($T$30:$T$177,,N$28,,),$C79,OFFSET($S$30:$S$177,,N$28,,),$B79)/1000000</f>
        <v>0</v>
      </c>
      <c r="O79" s="209">
        <f ca="1">SUMIFS(OFFSET($V$30:$V$177,,O$28,,),OFFSET($U$30:$U$177,,O$28,,),$D79,OFFSET($T$30:$T$177,,O$28,,),$C79,OFFSET($S$30:$S$177,,O$28,,),$B79)/1000000</f>
        <v>0</v>
      </c>
      <c r="P79" s="210">
        <f ca="1">SUMIFS(OFFSET($V$30:$V$177,,P$28,,),OFFSET($U$30:$U$177,,P$28,,),$D79,OFFSET($T$30:$T$177,,P$28,,),$C79,OFFSET($S$30:$S$177,,P$28,,),$B79)/1000000</f>
        <v>0</v>
      </c>
      <c r="Q79" s="288">
        <f ca="1">IF(COUNTIF($B$30:$B79,$B79)=1,SUM(OFFSET(E79:P79,,,2,)),0)</f>
        <v>0</v>
      </c>
      <c r="S79" s="198"/>
      <c r="T79" s="199"/>
      <c r="U79" s="199"/>
      <c r="V79" s="200"/>
      <c r="W79" s="198"/>
      <c r="X79" s="199"/>
      <c r="Y79" s="199"/>
      <c r="Z79" s="200"/>
      <c r="AA79" s="198"/>
      <c r="AB79" s="199"/>
      <c r="AC79" s="199"/>
      <c r="AD79" s="200"/>
      <c r="AE79" s="198"/>
      <c r="AF79" s="199"/>
      <c r="AG79" s="199"/>
      <c r="AH79" s="200"/>
      <c r="AI79" s="198"/>
      <c r="AJ79" s="199"/>
      <c r="AK79" s="199"/>
      <c r="AL79" s="200"/>
      <c r="AM79" s="198"/>
      <c r="AN79" s="199"/>
      <c r="AO79" s="199"/>
      <c r="AP79" s="200"/>
      <c r="AQ79" s="198"/>
      <c r="AR79" s="199"/>
      <c r="AS79" s="199"/>
      <c r="AT79" s="200"/>
      <c r="AU79" s="198"/>
      <c r="AV79" s="199"/>
      <c r="AW79" s="199"/>
      <c r="AX79" s="200"/>
      <c r="AY79" s="198"/>
      <c r="AZ79" s="199"/>
      <c r="BA79" s="199"/>
      <c r="BB79" s="200"/>
      <c r="BC79" s="198"/>
      <c r="BD79" s="199"/>
      <c r="BE79" s="199"/>
      <c r="BF79" s="200"/>
      <c r="BG79" s="198"/>
      <c r="BH79" s="199"/>
      <c r="BI79" s="199"/>
      <c r="BJ79" s="200"/>
      <c r="BK79" s="198"/>
      <c r="BL79" s="199"/>
      <c r="BM79" s="199"/>
      <c r="BN79" s="200"/>
    </row>
    <row r="80" spans="1:66" x14ac:dyDescent="0.25">
      <c r="A80" s="286">
        <f t="shared" ca="1" si="12"/>
        <v>13</v>
      </c>
      <c r="B80" s="188" t="s">
        <v>137</v>
      </c>
      <c r="C80" s="188" t="str">
        <f>IF(COUNTIF($B$30:B80,B80)=1,"NB Total","RN Total")</f>
        <v>NB Total</v>
      </c>
      <c r="D80" s="188" t="s">
        <v>103</v>
      </c>
      <c r="E80" s="208">
        <f ca="1">SUMIFS(OFFSET($V$30:$V$177,,E$28,,),OFFSET($U$30:$U$177,,E$28,,),$D80,OFFSET($T$30:$T$177,,E$28,,),$C80,OFFSET($S$30:$S$177,,E$28,,),$B80)/1000000</f>
        <v>0</v>
      </c>
      <c r="F80" s="209">
        <f ca="1">SUMIFS(OFFSET($V$30:$V$177,,F$28,,),OFFSET($U$30:$U$177,,F$28,,),$D80,OFFSET($T$30:$T$177,,F$28,,),$C80,OFFSET($S$30:$S$177,,F$28,,),$B80)/1000000</f>
        <v>0</v>
      </c>
      <c r="G80" s="209">
        <f ca="1">SUMIFS(OFFSET($V$30:$V$177,,G$28,,),OFFSET($U$30:$U$177,,G$28,,),$D80,OFFSET($T$30:$T$177,,G$28,,),$C80,OFFSET($S$30:$S$177,,G$28,,),$B80)/1000000</f>
        <v>0</v>
      </c>
      <c r="H80" s="209">
        <f ca="1">SUMIFS(OFFSET($V$30:$V$177,,H$28,,),OFFSET($U$30:$U$177,,H$28,,),$D80,OFFSET($T$30:$T$177,,H$28,,),$C80,OFFSET($S$30:$S$177,,H$28,,),$B80)/1000000</f>
        <v>0</v>
      </c>
      <c r="I80" s="209">
        <f ca="1">SUMIFS(OFFSET($V$30:$V$177,,I$28,,),OFFSET($U$30:$U$177,,I$28,,),$D80,OFFSET($T$30:$T$177,,I$28,,),$C80,OFFSET($S$30:$S$177,,I$28,,),$B80)/1000000</f>
        <v>0</v>
      </c>
      <c r="J80" s="209">
        <f ca="1">SUMIFS(OFFSET($V$30:$V$177,,J$28,,),OFFSET($U$30:$U$177,,J$28,,),$D80,OFFSET($T$30:$T$177,,J$28,,),$C80,OFFSET($S$30:$S$177,,J$28,,),$B80)/1000000</f>
        <v>0</v>
      </c>
      <c r="K80" s="209">
        <f ca="1">SUMIFS(OFFSET($V$30:$V$177,,K$28,,),OFFSET($U$30:$U$177,,K$28,,),$D80,OFFSET($T$30:$T$177,,K$28,,),$C80,OFFSET($S$30:$S$177,,K$28,,),$B80)/1000000</f>
        <v>0</v>
      </c>
      <c r="L80" s="209">
        <f ca="1">SUMIFS(OFFSET($V$30:$V$177,,L$28,,),OFFSET($U$30:$U$177,,L$28,,),$D80,OFFSET($T$30:$T$177,,L$28,,),$C80,OFFSET($S$30:$S$177,,L$28,,),$B80)/1000000</f>
        <v>0</v>
      </c>
      <c r="M80" s="209">
        <f ca="1">SUMIFS(OFFSET($V$30:$V$177,,M$28,,),OFFSET($U$30:$U$177,,M$28,,),$D80,OFFSET($T$30:$T$177,,M$28,,),$C80,OFFSET($S$30:$S$177,,M$28,,),$B80)/1000000</f>
        <v>0</v>
      </c>
      <c r="N80" s="209">
        <f ca="1">SUMIFS(OFFSET($V$30:$V$177,,N$28,,),OFFSET($U$30:$U$177,,N$28,,),$D80,OFFSET($T$30:$T$177,,N$28,,),$C80,OFFSET($S$30:$S$177,,N$28,,),$B80)/1000000</f>
        <v>0</v>
      </c>
      <c r="O80" s="209">
        <f ca="1">SUMIFS(OFFSET($V$30:$V$177,,O$28,,),OFFSET($U$30:$U$177,,O$28,,),$D80,OFFSET($T$30:$T$177,,O$28,,),$C80,OFFSET($S$30:$S$177,,O$28,,),$B80)/1000000</f>
        <v>0</v>
      </c>
      <c r="P80" s="210">
        <f ca="1">SUMIFS(OFFSET($V$30:$V$177,,P$28,,),OFFSET($U$30:$U$177,,P$28,,),$D80,OFFSET($T$30:$T$177,,P$28,,),$C80,OFFSET($S$30:$S$177,,P$28,,),$B80)/1000000</f>
        <v>0</v>
      </c>
      <c r="Q80" s="288">
        <f ca="1">IF(COUNTIF($B$30:$B80,$B80)=1,SUM(OFFSET(E80:P80,,,2,)),0)</f>
        <v>0</v>
      </c>
      <c r="S80" s="198"/>
      <c r="T80" s="199"/>
      <c r="U80" s="199"/>
      <c r="V80" s="200"/>
      <c r="W80" s="198"/>
      <c r="X80" s="199"/>
      <c r="Y80" s="199"/>
      <c r="Z80" s="200"/>
      <c r="AA80" s="198"/>
      <c r="AB80" s="199"/>
      <c r="AC80" s="199"/>
      <c r="AD80" s="200"/>
      <c r="AE80" s="198"/>
      <c r="AF80" s="199"/>
      <c r="AG80" s="199"/>
      <c r="AH80" s="200"/>
      <c r="AI80" s="198"/>
      <c r="AJ80" s="199"/>
      <c r="AK80" s="199"/>
      <c r="AL80" s="200"/>
      <c r="AM80" s="198"/>
      <c r="AN80" s="199"/>
      <c r="AO80" s="199"/>
      <c r="AP80" s="200"/>
      <c r="AQ80" s="198"/>
      <c r="AR80" s="199"/>
      <c r="AS80" s="199"/>
      <c r="AT80" s="200"/>
      <c r="AU80" s="198"/>
      <c r="AV80" s="199"/>
      <c r="AW80" s="199"/>
      <c r="AX80" s="200"/>
      <c r="AY80" s="198"/>
      <c r="AZ80" s="199"/>
      <c r="BA80" s="199"/>
      <c r="BB80" s="200"/>
      <c r="BC80" s="198"/>
      <c r="BD80" s="199"/>
      <c r="BE80" s="199"/>
      <c r="BF80" s="200"/>
      <c r="BG80" s="198"/>
      <c r="BH80" s="199"/>
      <c r="BI80" s="199"/>
      <c r="BJ80" s="200"/>
      <c r="BK80" s="198"/>
      <c r="BL80" s="199"/>
      <c r="BM80" s="199"/>
      <c r="BN80" s="200"/>
    </row>
    <row r="81" spans="1:66" x14ac:dyDescent="0.25">
      <c r="A81" s="286">
        <f t="shared" ca="1" si="12"/>
        <v>13</v>
      </c>
      <c r="B81" s="188" t="s">
        <v>137</v>
      </c>
      <c r="C81" s="188" t="str">
        <f>IF(COUNTIF($B$30:B81,B81)=1,"NB Total","RN Total")</f>
        <v>RN Total</v>
      </c>
      <c r="D81" s="188" t="s">
        <v>103</v>
      </c>
      <c r="E81" s="208">
        <f ca="1">SUMIFS(OFFSET($V$30:$V$177,,E$28,,),OFFSET($U$30:$U$177,,E$28,,),$D81,OFFSET($T$30:$T$177,,E$28,,),$C81,OFFSET($S$30:$S$177,,E$28,,),$B81)/1000000</f>
        <v>0</v>
      </c>
      <c r="F81" s="209">
        <f ca="1">SUMIFS(OFFSET($V$30:$V$177,,F$28,,),OFFSET($U$30:$U$177,,F$28,,),$D81,OFFSET($T$30:$T$177,,F$28,,),$C81,OFFSET($S$30:$S$177,,F$28,,),$B81)/1000000</f>
        <v>0</v>
      </c>
      <c r="G81" s="209">
        <f ca="1">SUMIFS(OFFSET($V$30:$V$177,,G$28,,),OFFSET($U$30:$U$177,,G$28,,),$D81,OFFSET($T$30:$T$177,,G$28,,),$C81,OFFSET($S$30:$S$177,,G$28,,),$B81)/1000000</f>
        <v>0</v>
      </c>
      <c r="H81" s="209">
        <f ca="1">SUMIFS(OFFSET($V$30:$V$177,,H$28,,),OFFSET($U$30:$U$177,,H$28,,),$D81,OFFSET($T$30:$T$177,,H$28,,),$C81,OFFSET($S$30:$S$177,,H$28,,),$B81)/1000000</f>
        <v>0</v>
      </c>
      <c r="I81" s="209">
        <f ca="1">SUMIFS(OFFSET($V$30:$V$177,,I$28,,),OFFSET($U$30:$U$177,,I$28,,),$D81,OFFSET($T$30:$T$177,,I$28,,),$C81,OFFSET($S$30:$S$177,,I$28,,),$B81)/1000000</f>
        <v>0</v>
      </c>
      <c r="J81" s="209">
        <f ca="1">SUMIFS(OFFSET($V$30:$V$177,,J$28,,),OFFSET($U$30:$U$177,,J$28,,),$D81,OFFSET($T$30:$T$177,,J$28,,),$C81,OFFSET($S$30:$S$177,,J$28,,),$B81)/1000000</f>
        <v>0</v>
      </c>
      <c r="K81" s="209">
        <f ca="1">SUMIFS(OFFSET($V$30:$V$177,,K$28,,),OFFSET($U$30:$U$177,,K$28,,),$D81,OFFSET($T$30:$T$177,,K$28,,),$C81,OFFSET($S$30:$S$177,,K$28,,),$B81)/1000000</f>
        <v>0</v>
      </c>
      <c r="L81" s="209">
        <f ca="1">SUMIFS(OFFSET($V$30:$V$177,,L$28,,),OFFSET($U$30:$U$177,,L$28,,),$D81,OFFSET($T$30:$T$177,,L$28,,),$C81,OFFSET($S$30:$S$177,,L$28,,),$B81)/1000000</f>
        <v>0</v>
      </c>
      <c r="M81" s="209">
        <f ca="1">SUMIFS(OFFSET($V$30:$V$177,,M$28,,),OFFSET($U$30:$U$177,,M$28,,),$D81,OFFSET($T$30:$T$177,,M$28,,),$C81,OFFSET($S$30:$S$177,,M$28,,),$B81)/1000000</f>
        <v>0</v>
      </c>
      <c r="N81" s="209">
        <f ca="1">SUMIFS(OFFSET($V$30:$V$177,,N$28,,),OFFSET($U$30:$U$177,,N$28,,),$D81,OFFSET($T$30:$T$177,,N$28,,),$C81,OFFSET($S$30:$S$177,,N$28,,),$B81)/1000000</f>
        <v>0</v>
      </c>
      <c r="O81" s="209">
        <f ca="1">SUMIFS(OFFSET($V$30:$V$177,,O$28,,),OFFSET($U$30:$U$177,,O$28,,),$D81,OFFSET($T$30:$T$177,,O$28,,),$C81,OFFSET($S$30:$S$177,,O$28,,),$B81)/1000000</f>
        <v>0</v>
      </c>
      <c r="P81" s="210">
        <f ca="1">SUMIFS(OFFSET($V$30:$V$177,,P$28,,),OFFSET($U$30:$U$177,,P$28,,),$D81,OFFSET($T$30:$T$177,,P$28,,),$C81,OFFSET($S$30:$S$177,,P$28,,),$B81)/1000000</f>
        <v>0</v>
      </c>
      <c r="Q81" s="288">
        <f ca="1">IF(COUNTIF($B$30:$B81,$B81)=1,SUM(OFFSET(E81:P81,,,2,)),0)</f>
        <v>0</v>
      </c>
      <c r="S81" s="198"/>
      <c r="T81" s="199"/>
      <c r="U81" s="199"/>
      <c r="V81" s="200"/>
      <c r="W81" s="198"/>
      <c r="X81" s="199"/>
      <c r="Y81" s="199"/>
      <c r="Z81" s="200"/>
      <c r="AA81" s="198"/>
      <c r="AB81" s="199"/>
      <c r="AC81" s="199"/>
      <c r="AD81" s="200"/>
      <c r="AE81" s="198"/>
      <c r="AF81" s="199"/>
      <c r="AG81" s="199"/>
      <c r="AH81" s="200"/>
      <c r="AI81" s="198"/>
      <c r="AJ81" s="199"/>
      <c r="AK81" s="199"/>
      <c r="AL81" s="200"/>
      <c r="AM81" s="198"/>
      <c r="AN81" s="199"/>
      <c r="AO81" s="199"/>
      <c r="AP81" s="200"/>
      <c r="AQ81" s="198"/>
      <c r="AR81" s="199"/>
      <c r="AS81" s="199"/>
      <c r="AT81" s="200"/>
      <c r="AU81" s="198"/>
      <c r="AV81" s="199"/>
      <c r="AW81" s="199"/>
      <c r="AX81" s="200"/>
      <c r="AY81" s="198"/>
      <c r="AZ81" s="199"/>
      <c r="BA81" s="199"/>
      <c r="BB81" s="200"/>
      <c r="BC81" s="198"/>
      <c r="BD81" s="199"/>
      <c r="BE81" s="199"/>
      <c r="BF81" s="200"/>
      <c r="BG81" s="198"/>
      <c r="BH81" s="199"/>
      <c r="BI81" s="199"/>
      <c r="BJ81" s="200"/>
      <c r="BK81" s="198"/>
      <c r="BL81" s="199"/>
      <c r="BM81" s="199"/>
      <c r="BN81" s="200"/>
    </row>
    <row r="82" spans="1:66" x14ac:dyDescent="0.25">
      <c r="A82" s="286">
        <f t="shared" ca="1" si="12"/>
        <v>13</v>
      </c>
      <c r="B82" s="188" t="s">
        <v>115</v>
      </c>
      <c r="C82" s="188" t="str">
        <f>IF(COUNTIF($B$30:B82,B82)=1,"NB Total","RN Total")</f>
        <v>NB Total</v>
      </c>
      <c r="D82" s="188" t="s">
        <v>103</v>
      </c>
      <c r="E82" s="208">
        <f ca="1">SUMIFS(OFFSET($V$30:$V$177,,E$28,,),OFFSET($U$30:$U$177,,E$28,,),$D82,OFFSET($T$30:$T$177,,E$28,,),$C82,OFFSET($S$30:$S$177,,E$28,,),$B82)/1000000</f>
        <v>0</v>
      </c>
      <c r="F82" s="209">
        <f ca="1">SUMIFS(OFFSET($V$30:$V$177,,F$28,,),OFFSET($U$30:$U$177,,F$28,,),$D82,OFFSET($T$30:$T$177,,F$28,,),$C82,OFFSET($S$30:$S$177,,F$28,,),$B82)/1000000</f>
        <v>0</v>
      </c>
      <c r="G82" s="209">
        <f ca="1">SUMIFS(OFFSET($V$30:$V$177,,G$28,,),OFFSET($U$30:$U$177,,G$28,,),$D82,OFFSET($T$30:$T$177,,G$28,,),$C82,OFFSET($S$30:$S$177,,G$28,,),$B82)/1000000</f>
        <v>0</v>
      </c>
      <c r="H82" s="209">
        <f ca="1">SUMIFS(OFFSET($V$30:$V$177,,H$28,,),OFFSET($U$30:$U$177,,H$28,,),$D82,OFFSET($T$30:$T$177,,H$28,,),$C82,OFFSET($S$30:$S$177,,H$28,,),$B82)/1000000</f>
        <v>0</v>
      </c>
      <c r="I82" s="209">
        <f ca="1">SUMIFS(OFFSET($V$30:$V$177,,I$28,,),OFFSET($U$30:$U$177,,I$28,,),$D82,OFFSET($T$30:$T$177,,I$28,,),$C82,OFFSET($S$30:$S$177,,I$28,,),$B82)/1000000</f>
        <v>0</v>
      </c>
      <c r="J82" s="209">
        <f ca="1">SUMIFS(OFFSET($V$30:$V$177,,J$28,,),OFFSET($U$30:$U$177,,J$28,,),$D82,OFFSET($T$30:$T$177,,J$28,,),$C82,OFFSET($S$30:$S$177,,J$28,,),$B82)/1000000</f>
        <v>0</v>
      </c>
      <c r="K82" s="209">
        <f ca="1">SUMIFS(OFFSET($V$30:$V$177,,K$28,,),OFFSET($U$30:$U$177,,K$28,,),$D82,OFFSET($T$30:$T$177,,K$28,,),$C82,OFFSET($S$30:$S$177,,K$28,,),$B82)/1000000</f>
        <v>0</v>
      </c>
      <c r="L82" s="209">
        <f ca="1">SUMIFS(OFFSET($V$30:$V$177,,L$28,,),OFFSET($U$30:$U$177,,L$28,,),$D82,OFFSET($T$30:$T$177,,L$28,,),$C82,OFFSET($S$30:$S$177,,L$28,,),$B82)/1000000</f>
        <v>0</v>
      </c>
      <c r="M82" s="209">
        <f ca="1">SUMIFS(OFFSET($V$30:$V$177,,M$28,,),OFFSET($U$30:$U$177,,M$28,,),$D82,OFFSET($T$30:$T$177,,M$28,,),$C82,OFFSET($S$30:$S$177,,M$28,,),$B82)/1000000</f>
        <v>0</v>
      </c>
      <c r="N82" s="209">
        <f ca="1">SUMIFS(OFFSET($V$30:$V$177,,N$28,,),OFFSET($U$30:$U$177,,N$28,,),$D82,OFFSET($T$30:$T$177,,N$28,,),$C82,OFFSET($S$30:$S$177,,N$28,,),$B82)/1000000</f>
        <v>0</v>
      </c>
      <c r="O82" s="209">
        <f ca="1">SUMIFS(OFFSET($V$30:$V$177,,O$28,,),OFFSET($U$30:$U$177,,O$28,,),$D82,OFFSET($T$30:$T$177,,O$28,,),$C82,OFFSET($S$30:$S$177,,O$28,,),$B82)/1000000</f>
        <v>0</v>
      </c>
      <c r="P82" s="210">
        <f ca="1">SUMIFS(OFFSET($V$30:$V$177,,P$28,,),OFFSET($U$30:$U$177,,P$28,,),$D82,OFFSET($T$30:$T$177,,P$28,,),$C82,OFFSET($S$30:$S$177,,P$28,,),$B82)/1000000</f>
        <v>0</v>
      </c>
      <c r="Q82" s="288">
        <f ca="1">IF(COUNTIF($B$30:$B82,$B82)=1,SUM(OFFSET(E82:P82,,,2,)),0)</f>
        <v>0</v>
      </c>
      <c r="S82" s="198"/>
      <c r="T82" s="199"/>
      <c r="U82" s="199"/>
      <c r="V82" s="200"/>
      <c r="W82" s="198"/>
      <c r="X82" s="199"/>
      <c r="Y82" s="199"/>
      <c r="Z82" s="200"/>
      <c r="AA82" s="198"/>
      <c r="AB82" s="199"/>
      <c r="AC82" s="199"/>
      <c r="AD82" s="200"/>
      <c r="AE82" s="198"/>
      <c r="AF82" s="199"/>
      <c r="AG82" s="199"/>
      <c r="AH82" s="200"/>
      <c r="AI82" s="198"/>
      <c r="AJ82" s="199"/>
      <c r="AK82" s="199"/>
      <c r="AL82" s="200"/>
      <c r="AM82" s="198"/>
      <c r="AN82" s="199"/>
      <c r="AO82" s="199"/>
      <c r="AP82" s="200"/>
      <c r="AQ82" s="198"/>
      <c r="AR82" s="199"/>
      <c r="AS82" s="199"/>
      <c r="AT82" s="200"/>
      <c r="AU82" s="198"/>
      <c r="AV82" s="199"/>
      <c r="AW82" s="199"/>
      <c r="AX82" s="200"/>
      <c r="AY82" s="198"/>
      <c r="AZ82" s="199"/>
      <c r="BA82" s="199"/>
      <c r="BB82" s="200"/>
      <c r="BC82" s="198"/>
      <c r="BD82" s="199"/>
      <c r="BE82" s="199"/>
      <c r="BF82" s="200"/>
      <c r="BG82" s="198"/>
      <c r="BH82" s="199"/>
      <c r="BI82" s="199"/>
      <c r="BJ82" s="200"/>
      <c r="BK82" s="198"/>
      <c r="BL82" s="199"/>
      <c r="BM82" s="199"/>
      <c r="BN82" s="200"/>
    </row>
    <row r="83" spans="1:66" x14ac:dyDescent="0.25">
      <c r="A83" s="286">
        <f t="shared" ca="1" si="12"/>
        <v>13</v>
      </c>
      <c r="B83" s="188" t="s">
        <v>115</v>
      </c>
      <c r="C83" s="188" t="str">
        <f>IF(COUNTIF($B$30:B83,B83)=1,"NB Total","RN Total")</f>
        <v>RN Total</v>
      </c>
      <c r="D83" s="188" t="s">
        <v>103</v>
      </c>
      <c r="E83" s="208">
        <f ca="1">SUMIFS(OFFSET($V$30:$V$177,,E$28,,),OFFSET($U$30:$U$177,,E$28,,),$D83,OFFSET($T$30:$T$177,,E$28,,),$C83,OFFSET($S$30:$S$177,,E$28,,),$B83)/1000000</f>
        <v>0</v>
      </c>
      <c r="F83" s="209">
        <f ca="1">SUMIFS(OFFSET($V$30:$V$177,,F$28,,),OFFSET($U$30:$U$177,,F$28,,),$D83,OFFSET($T$30:$T$177,,F$28,,),$C83,OFFSET($S$30:$S$177,,F$28,,),$B83)/1000000</f>
        <v>0</v>
      </c>
      <c r="G83" s="209">
        <f ca="1">SUMIFS(OFFSET($V$30:$V$177,,G$28,,),OFFSET($U$30:$U$177,,G$28,,),$D83,OFFSET($T$30:$T$177,,G$28,,),$C83,OFFSET($S$30:$S$177,,G$28,,),$B83)/1000000</f>
        <v>0</v>
      </c>
      <c r="H83" s="209">
        <f ca="1">SUMIFS(OFFSET($V$30:$V$177,,H$28,,),OFFSET($U$30:$U$177,,H$28,,),$D83,OFFSET($T$30:$T$177,,H$28,,),$C83,OFFSET($S$30:$S$177,,H$28,,),$B83)/1000000</f>
        <v>0</v>
      </c>
      <c r="I83" s="209">
        <f ca="1">SUMIFS(OFFSET($V$30:$V$177,,I$28,,),OFFSET($U$30:$U$177,,I$28,,),$D83,OFFSET($T$30:$T$177,,I$28,,),$C83,OFFSET($S$30:$S$177,,I$28,,),$B83)/1000000</f>
        <v>0</v>
      </c>
      <c r="J83" s="209">
        <f ca="1">SUMIFS(OFFSET($V$30:$V$177,,J$28,,),OFFSET($U$30:$U$177,,J$28,,),$D83,OFFSET($T$30:$T$177,,J$28,,),$C83,OFFSET($S$30:$S$177,,J$28,,),$B83)/1000000</f>
        <v>0</v>
      </c>
      <c r="K83" s="209">
        <f ca="1">SUMIFS(OFFSET($V$30:$V$177,,K$28,,),OFFSET($U$30:$U$177,,K$28,,),$D83,OFFSET($T$30:$T$177,,K$28,,),$C83,OFFSET($S$30:$S$177,,K$28,,),$B83)/1000000</f>
        <v>0</v>
      </c>
      <c r="L83" s="209">
        <f ca="1">SUMIFS(OFFSET($V$30:$V$177,,L$28,,),OFFSET($U$30:$U$177,,L$28,,),$D83,OFFSET($T$30:$T$177,,L$28,,),$C83,OFFSET($S$30:$S$177,,L$28,,),$B83)/1000000</f>
        <v>0</v>
      </c>
      <c r="M83" s="209">
        <f ca="1">SUMIFS(OFFSET($V$30:$V$177,,M$28,,),OFFSET($U$30:$U$177,,M$28,,),$D83,OFFSET($T$30:$T$177,,M$28,,),$C83,OFFSET($S$30:$S$177,,M$28,,),$B83)/1000000</f>
        <v>0</v>
      </c>
      <c r="N83" s="209">
        <f ca="1">SUMIFS(OFFSET($V$30:$V$177,,N$28,,),OFFSET($U$30:$U$177,,N$28,,),$D83,OFFSET($T$30:$T$177,,N$28,,),$C83,OFFSET($S$30:$S$177,,N$28,,),$B83)/1000000</f>
        <v>0</v>
      </c>
      <c r="O83" s="209">
        <f ca="1">SUMIFS(OFFSET($V$30:$V$177,,O$28,,),OFFSET($U$30:$U$177,,O$28,,),$D83,OFFSET($T$30:$T$177,,O$28,,),$C83,OFFSET($S$30:$S$177,,O$28,,),$B83)/1000000</f>
        <v>0</v>
      </c>
      <c r="P83" s="210">
        <f ca="1">SUMIFS(OFFSET($V$30:$V$177,,P$28,,),OFFSET($U$30:$U$177,,P$28,,),$D83,OFFSET($T$30:$T$177,,P$28,,),$C83,OFFSET($S$30:$S$177,,P$28,,),$B83)/1000000</f>
        <v>0</v>
      </c>
      <c r="Q83" s="288">
        <f ca="1">IF(COUNTIF($B$30:$B83,$B83)=1,SUM(OFFSET(E83:P83,,,2,)),0)</f>
        <v>0</v>
      </c>
      <c r="S83" s="198"/>
      <c r="T83" s="199"/>
      <c r="U83" s="199"/>
      <c r="V83" s="200"/>
      <c r="W83" s="198"/>
      <c r="X83" s="199"/>
      <c r="Y83" s="199"/>
      <c r="Z83" s="200"/>
      <c r="AA83" s="198"/>
      <c r="AB83" s="199"/>
      <c r="AC83" s="199"/>
      <c r="AD83" s="200"/>
      <c r="AE83" s="198"/>
      <c r="AF83" s="199"/>
      <c r="AG83" s="199"/>
      <c r="AH83" s="200"/>
      <c r="AI83" s="198"/>
      <c r="AJ83" s="199"/>
      <c r="AK83" s="199"/>
      <c r="AL83" s="200"/>
      <c r="AM83" s="198"/>
      <c r="AN83" s="199"/>
      <c r="AO83" s="199"/>
      <c r="AP83" s="200"/>
      <c r="AQ83" s="198"/>
      <c r="AR83" s="199"/>
      <c r="AS83" s="199"/>
      <c r="AT83" s="200"/>
      <c r="AU83" s="198"/>
      <c r="AV83" s="199"/>
      <c r="AW83" s="199"/>
      <c r="AX83" s="200"/>
      <c r="AY83" s="198"/>
      <c r="AZ83" s="199"/>
      <c r="BA83" s="199"/>
      <c r="BB83" s="200"/>
      <c r="BC83" s="198"/>
      <c r="BD83" s="199"/>
      <c r="BE83" s="199"/>
      <c r="BF83" s="200"/>
      <c r="BG83" s="198"/>
      <c r="BH83" s="199"/>
      <c r="BI83" s="199"/>
      <c r="BJ83" s="200"/>
      <c r="BK83" s="198"/>
      <c r="BL83" s="199"/>
      <c r="BM83" s="199"/>
      <c r="BN83" s="200"/>
    </row>
    <row r="84" spans="1:66" x14ac:dyDescent="0.25">
      <c r="A84" s="286">
        <f t="shared" ca="1" si="12"/>
        <v>74</v>
      </c>
      <c r="B84" s="188" t="s">
        <v>116</v>
      </c>
      <c r="C84" s="188" t="str">
        <f>IF(COUNTIF($B$30:B84,B84)=1,"NB Total","RN Total")</f>
        <v>NB Total</v>
      </c>
      <c r="D84" s="188" t="s">
        <v>103</v>
      </c>
      <c r="E84" s="208">
        <f ca="1">SUMIFS(OFFSET($V$30:$V$177,,E$28,,),OFFSET($U$30:$U$177,,E$28,,),$D84,OFFSET($T$30:$T$177,,E$28,,),$C84,OFFSET($S$30:$S$177,,E$28,,),$B84)/1000000</f>
        <v>0</v>
      </c>
      <c r="F84" s="209">
        <f ca="1">SUMIFS(OFFSET($V$30:$V$177,,F$28,,),OFFSET($U$30:$U$177,,F$28,,),$D84,OFFSET($T$30:$T$177,,F$28,,),$C84,OFFSET($S$30:$S$177,,F$28,,),$B84)/1000000</f>
        <v>0</v>
      </c>
      <c r="G84" s="209">
        <f ca="1">SUMIFS(OFFSET($V$30:$V$177,,G$28,,),OFFSET($U$30:$U$177,,G$28,,),$D84,OFFSET($T$30:$T$177,,G$28,,),$C84,OFFSET($S$30:$S$177,,G$28,,),$B84)/1000000</f>
        <v>0</v>
      </c>
      <c r="H84" s="209">
        <f ca="1">SUMIFS(OFFSET($V$30:$V$177,,H$28,,),OFFSET($U$30:$U$177,,H$28,,),$D84,OFFSET($T$30:$T$177,,H$28,,),$C84,OFFSET($S$30:$S$177,,H$28,,),$B84)/1000000</f>
        <v>0</v>
      </c>
      <c r="I84" s="209">
        <f ca="1">SUMIFS(OFFSET($V$30:$V$177,,I$28,,),OFFSET($U$30:$U$177,,I$28,,),$D84,OFFSET($T$30:$T$177,,I$28,,),$C84,OFFSET($S$30:$S$177,,I$28,,),$B84)/1000000</f>
        <v>0</v>
      </c>
      <c r="J84" s="209">
        <f ca="1">SUMIFS(OFFSET($V$30:$V$177,,J$28,,),OFFSET($U$30:$U$177,,J$28,,),$D84,OFFSET($T$30:$T$177,,J$28,,),$C84,OFFSET($S$30:$S$177,,J$28,,),$B84)/1000000</f>
        <v>0</v>
      </c>
      <c r="K84" s="209">
        <f ca="1">SUMIFS(OFFSET($V$30:$V$177,,K$28,,),OFFSET($U$30:$U$177,,K$28,,),$D84,OFFSET($T$30:$T$177,,K$28,,),$C84,OFFSET($S$30:$S$177,,K$28,,),$B84)/1000000</f>
        <v>0</v>
      </c>
      <c r="L84" s="209">
        <f ca="1">SUMIFS(OFFSET($V$30:$V$177,,L$28,,),OFFSET($U$30:$U$177,,L$28,,),$D84,OFFSET($T$30:$T$177,,L$28,,),$C84,OFFSET($S$30:$S$177,,L$28,,),$B84)/1000000</f>
        <v>0</v>
      </c>
      <c r="M84" s="209">
        <f ca="1">SUMIFS(OFFSET($V$30:$V$177,,M$28,,),OFFSET($U$30:$U$177,,M$28,,),$D84,OFFSET($T$30:$T$177,,M$28,,),$C84,OFFSET($S$30:$S$177,,M$28,,),$B84)/1000000</f>
        <v>0</v>
      </c>
      <c r="N84" s="209">
        <f ca="1">SUMIFS(OFFSET($V$30:$V$177,,N$28,,),OFFSET($U$30:$U$177,,N$28,,),$D84,OFFSET($T$30:$T$177,,N$28,,),$C84,OFFSET($S$30:$S$177,,N$28,,),$B84)/1000000</f>
        <v>0</v>
      </c>
      <c r="O84" s="209">
        <f ca="1">SUMIFS(OFFSET($V$30:$V$177,,O$28,,),OFFSET($U$30:$U$177,,O$28,,),$D84,OFFSET($T$30:$T$177,,O$28,,),$C84,OFFSET($S$30:$S$177,,O$28,,),$B84)/1000000</f>
        <v>0</v>
      </c>
      <c r="P84" s="210">
        <f ca="1">SUMIFS(OFFSET($V$30:$V$177,,P$28,,),OFFSET($U$30:$U$177,,P$28,,),$D84,OFFSET($T$30:$T$177,,P$28,,),$C84,OFFSET($S$30:$S$177,,P$28,,),$B84)/1000000</f>
        <v>0</v>
      </c>
      <c r="Q84" s="288">
        <f ca="1">IF(COUNTIF($B$30:$B84,$B84)=1,SUM(OFFSET(E84:P84,,,2,)),0)</f>
        <v>-5.6628299999999998E-3</v>
      </c>
      <c r="S84" s="198"/>
      <c r="T84" s="199"/>
      <c r="U84" s="199"/>
      <c r="V84" s="200"/>
      <c r="W84" s="198"/>
      <c r="X84" s="199"/>
      <c r="Y84" s="199"/>
      <c r="Z84" s="200"/>
      <c r="AA84" s="198"/>
      <c r="AB84" s="199"/>
      <c r="AC84" s="199"/>
      <c r="AD84" s="200"/>
      <c r="AE84" s="198"/>
      <c r="AF84" s="199"/>
      <c r="AG84" s="199"/>
      <c r="AH84" s="200"/>
      <c r="AI84" s="198"/>
      <c r="AJ84" s="199"/>
      <c r="AK84" s="199"/>
      <c r="AL84" s="200"/>
      <c r="AM84" s="198"/>
      <c r="AN84" s="199"/>
      <c r="AO84" s="199"/>
      <c r="AP84" s="200"/>
      <c r="AQ84" s="198"/>
      <c r="AR84" s="199"/>
      <c r="AS84" s="199"/>
      <c r="AT84" s="200"/>
      <c r="AU84" s="198"/>
      <c r="AV84" s="199"/>
      <c r="AW84" s="199"/>
      <c r="AX84" s="200"/>
      <c r="AY84" s="198"/>
      <c r="AZ84" s="199"/>
      <c r="BA84" s="199"/>
      <c r="BB84" s="200"/>
      <c r="BC84" s="198"/>
      <c r="BD84" s="199"/>
      <c r="BE84" s="199"/>
      <c r="BF84" s="200"/>
      <c r="BG84" s="198"/>
      <c r="BH84" s="199"/>
      <c r="BI84" s="199"/>
      <c r="BJ84" s="200"/>
      <c r="BK84" s="198"/>
      <c r="BL84" s="199"/>
      <c r="BM84" s="199"/>
      <c r="BN84" s="200"/>
    </row>
    <row r="85" spans="1:66" x14ac:dyDescent="0.25">
      <c r="A85" s="286">
        <f t="shared" ca="1" si="12"/>
        <v>13</v>
      </c>
      <c r="B85" s="188" t="s">
        <v>116</v>
      </c>
      <c r="C85" s="188" t="str">
        <f>IF(COUNTIF($B$30:B85,B85)=1,"NB Total","RN Total")</f>
        <v>RN Total</v>
      </c>
      <c r="D85" s="188" t="s">
        <v>103</v>
      </c>
      <c r="E85" s="208">
        <f ca="1">SUMIFS(OFFSET($V$30:$V$177,,E$28,,),OFFSET($U$30:$U$177,,E$28,,),$D85,OFFSET($T$30:$T$177,,E$28,,),$C85,OFFSET($S$30:$S$177,,E$28,,),$B85)/1000000</f>
        <v>-5.6628299999999998E-3</v>
      </c>
      <c r="F85" s="209">
        <f ca="1">SUMIFS(OFFSET($V$30:$V$177,,F$28,,),OFFSET($U$30:$U$177,,F$28,,),$D85,OFFSET($T$30:$T$177,,F$28,,),$C85,OFFSET($S$30:$S$177,,F$28,,),$B85)/1000000</f>
        <v>0</v>
      </c>
      <c r="G85" s="209">
        <f ca="1">SUMIFS(OFFSET($V$30:$V$177,,G$28,,),OFFSET($U$30:$U$177,,G$28,,),$D85,OFFSET($T$30:$T$177,,G$28,,),$C85,OFFSET($S$30:$S$177,,G$28,,),$B85)/1000000</f>
        <v>0</v>
      </c>
      <c r="H85" s="209">
        <f ca="1">SUMIFS(OFFSET($V$30:$V$177,,H$28,,),OFFSET($U$30:$U$177,,H$28,,),$D85,OFFSET($T$30:$T$177,,H$28,,),$C85,OFFSET($S$30:$S$177,,H$28,,),$B85)/1000000</f>
        <v>0</v>
      </c>
      <c r="I85" s="209">
        <f ca="1">SUMIFS(OFFSET($V$30:$V$177,,I$28,,),OFFSET($U$30:$U$177,,I$28,,),$D85,OFFSET($T$30:$T$177,,I$28,,),$C85,OFFSET($S$30:$S$177,,I$28,,),$B85)/1000000</f>
        <v>0</v>
      </c>
      <c r="J85" s="209">
        <f ca="1">SUMIFS(OFFSET($V$30:$V$177,,J$28,,),OFFSET($U$30:$U$177,,J$28,,),$D85,OFFSET($T$30:$T$177,,J$28,,),$C85,OFFSET($S$30:$S$177,,J$28,,),$B85)/1000000</f>
        <v>0</v>
      </c>
      <c r="K85" s="209">
        <f ca="1">SUMIFS(OFFSET($V$30:$V$177,,K$28,,),OFFSET($U$30:$U$177,,K$28,,),$D85,OFFSET($T$30:$T$177,,K$28,,),$C85,OFFSET($S$30:$S$177,,K$28,,),$B85)/1000000</f>
        <v>0</v>
      </c>
      <c r="L85" s="209">
        <f ca="1">SUMIFS(OFFSET($V$30:$V$177,,L$28,,),OFFSET($U$30:$U$177,,L$28,,),$D85,OFFSET($T$30:$T$177,,L$28,,),$C85,OFFSET($S$30:$S$177,,L$28,,),$B85)/1000000</f>
        <v>0</v>
      </c>
      <c r="M85" s="209">
        <f ca="1">SUMIFS(OFFSET($V$30:$V$177,,M$28,,),OFFSET($U$30:$U$177,,M$28,,),$D85,OFFSET($T$30:$T$177,,M$28,,),$C85,OFFSET($S$30:$S$177,,M$28,,),$B85)/1000000</f>
        <v>0</v>
      </c>
      <c r="N85" s="209">
        <f ca="1">SUMIFS(OFFSET($V$30:$V$177,,N$28,,),OFFSET($U$30:$U$177,,N$28,,),$D85,OFFSET($T$30:$T$177,,N$28,,),$C85,OFFSET($S$30:$S$177,,N$28,,),$B85)/1000000</f>
        <v>0</v>
      </c>
      <c r="O85" s="209">
        <f ca="1">SUMIFS(OFFSET($V$30:$V$177,,O$28,,),OFFSET($U$30:$U$177,,O$28,,),$D85,OFFSET($T$30:$T$177,,O$28,,),$C85,OFFSET($S$30:$S$177,,O$28,,),$B85)/1000000</f>
        <v>0</v>
      </c>
      <c r="P85" s="210">
        <f ca="1">SUMIFS(OFFSET($V$30:$V$177,,P$28,,),OFFSET($U$30:$U$177,,P$28,,),$D85,OFFSET($T$30:$T$177,,P$28,,),$C85,OFFSET($S$30:$S$177,,P$28,,),$B85)/1000000</f>
        <v>0</v>
      </c>
      <c r="Q85" s="288">
        <f ca="1">IF(COUNTIF($B$30:$B85,$B85)=1,SUM(OFFSET(E85:P85,,,2,)),0)</f>
        <v>0</v>
      </c>
      <c r="S85" s="198"/>
      <c r="T85" s="199"/>
      <c r="U85" s="199"/>
      <c r="V85" s="200"/>
      <c r="W85" s="198"/>
      <c r="X85" s="199"/>
      <c r="Y85" s="199"/>
      <c r="Z85" s="200"/>
      <c r="AA85" s="198"/>
      <c r="AB85" s="199"/>
      <c r="AC85" s="199"/>
      <c r="AD85" s="200"/>
      <c r="AE85" s="198"/>
      <c r="AF85" s="199"/>
      <c r="AG85" s="199"/>
      <c r="AH85" s="200"/>
      <c r="AI85" s="198"/>
      <c r="AJ85" s="199"/>
      <c r="AK85" s="199"/>
      <c r="AL85" s="200"/>
      <c r="AM85" s="198"/>
      <c r="AN85" s="199"/>
      <c r="AO85" s="199"/>
      <c r="AP85" s="200"/>
      <c r="AQ85" s="198"/>
      <c r="AR85" s="199"/>
      <c r="AS85" s="199"/>
      <c r="AT85" s="200"/>
      <c r="AU85" s="198"/>
      <c r="AV85" s="199"/>
      <c r="AW85" s="199"/>
      <c r="AX85" s="200"/>
      <c r="AY85" s="198"/>
      <c r="AZ85" s="199"/>
      <c r="BA85" s="199"/>
      <c r="BB85" s="200"/>
      <c r="BC85" s="198"/>
      <c r="BD85" s="199"/>
      <c r="BE85" s="199"/>
      <c r="BF85" s="200"/>
      <c r="BG85" s="198"/>
      <c r="BH85" s="199"/>
      <c r="BI85" s="199"/>
      <c r="BJ85" s="200"/>
      <c r="BK85" s="198"/>
      <c r="BL85" s="199"/>
      <c r="BM85" s="199"/>
      <c r="BN85" s="200"/>
    </row>
    <row r="86" spans="1:66" x14ac:dyDescent="0.25">
      <c r="A86" s="286">
        <f t="shared" si="12"/>
        <v>999</v>
      </c>
      <c r="B86" s="188" t="s">
        <v>64</v>
      </c>
      <c r="C86" s="188" t="str">
        <f>IF(COUNTIF($B$30:B86,B86)=1,"NB Total","RN Total")</f>
        <v>NB Total</v>
      </c>
      <c r="D86" s="188" t="s">
        <v>103</v>
      </c>
      <c r="E86" s="208">
        <f ca="1">SUMIFS(OFFSET($V$30:$V$177,,E$28,,),OFFSET($U$30:$U$177,,E$28,,),$D86,OFFSET($T$30:$T$177,,E$28,,),$C86,OFFSET($S$30:$S$177,,E$28,,),$B86)/1000000</f>
        <v>0</v>
      </c>
      <c r="F86" s="209">
        <f ca="1">SUMIFS(OFFSET($V$30:$V$177,,F$28,,),OFFSET($U$30:$U$177,,F$28,,),$D86,OFFSET($T$30:$T$177,,F$28,,),$C86,OFFSET($S$30:$S$177,,F$28,,),$B86)/1000000</f>
        <v>0</v>
      </c>
      <c r="G86" s="209">
        <f ca="1">SUMIFS(OFFSET($V$30:$V$177,,G$28,,),OFFSET($U$30:$U$177,,G$28,,),$D86,OFFSET($T$30:$T$177,,G$28,,),$C86,OFFSET($S$30:$S$177,,G$28,,),$B86)/1000000</f>
        <v>0</v>
      </c>
      <c r="H86" s="209">
        <f ca="1">SUMIFS(OFFSET($V$30:$V$177,,H$28,,),OFFSET($U$30:$U$177,,H$28,,),$D86,OFFSET($T$30:$T$177,,H$28,,),$C86,OFFSET($S$30:$S$177,,H$28,,),$B86)/1000000</f>
        <v>0</v>
      </c>
      <c r="I86" s="209">
        <f ca="1">SUMIFS(OFFSET($V$30:$V$177,,I$28,,),OFFSET($U$30:$U$177,,I$28,,),$D86,OFFSET($T$30:$T$177,,I$28,,),$C86,OFFSET($S$30:$S$177,,I$28,,),$B86)/1000000</f>
        <v>0</v>
      </c>
      <c r="J86" s="209">
        <f ca="1">SUMIFS(OFFSET($V$30:$V$177,,J$28,,),OFFSET($U$30:$U$177,,J$28,,),$D86,OFFSET($T$30:$T$177,,J$28,,),$C86,OFFSET($S$30:$S$177,,J$28,,),$B86)/1000000</f>
        <v>0</v>
      </c>
      <c r="K86" s="209">
        <f ca="1">SUMIFS(OFFSET($V$30:$V$177,,K$28,,),OFFSET($U$30:$U$177,,K$28,,),$D86,OFFSET($T$30:$T$177,,K$28,,),$C86,OFFSET($S$30:$S$177,,K$28,,),$B86)/1000000</f>
        <v>0</v>
      </c>
      <c r="L86" s="209">
        <f ca="1">SUMIFS(OFFSET($V$30:$V$177,,L$28,,),OFFSET($U$30:$U$177,,L$28,,),$D86,OFFSET($T$30:$T$177,,L$28,,),$C86,OFFSET($S$30:$S$177,,L$28,,),$B86)/1000000</f>
        <v>0</v>
      </c>
      <c r="M86" s="209">
        <f ca="1">SUMIFS(OFFSET($V$30:$V$177,,M$28,,),OFFSET($U$30:$U$177,,M$28,,),$D86,OFFSET($T$30:$T$177,,M$28,,),$C86,OFFSET($S$30:$S$177,,M$28,,),$B86)/1000000</f>
        <v>0</v>
      </c>
      <c r="N86" s="209">
        <f ca="1">SUMIFS(OFFSET($V$30:$V$177,,N$28,,),OFFSET($U$30:$U$177,,N$28,,),$D86,OFFSET($T$30:$T$177,,N$28,,),$C86,OFFSET($S$30:$S$177,,N$28,,),$B86)/1000000</f>
        <v>0</v>
      </c>
      <c r="O86" s="209">
        <f ca="1">SUMIFS(OFFSET($V$30:$V$177,,O$28,,),OFFSET($U$30:$U$177,,O$28,,),$D86,OFFSET($T$30:$T$177,,O$28,,),$C86,OFFSET($S$30:$S$177,,O$28,,),$B86)/1000000</f>
        <v>0</v>
      </c>
      <c r="P86" s="210">
        <f ca="1">SUMIFS(OFFSET($V$30:$V$177,,P$28,,),OFFSET($U$30:$U$177,,P$28,,),$D86,OFFSET($T$30:$T$177,,P$28,,),$C86,OFFSET($S$30:$S$177,,P$28,,),$B86)/1000000</f>
        <v>0</v>
      </c>
      <c r="Q86" s="288">
        <f ca="1">IF(COUNTIF($B$30:$B86,$B86)=1,SUM(OFFSET(E86:P86,,,2,)),0)</f>
        <v>0.36557350999999966</v>
      </c>
      <c r="S86" s="198"/>
      <c r="T86" s="199"/>
      <c r="U86" s="199"/>
      <c r="V86" s="200"/>
      <c r="W86" s="198"/>
      <c r="X86" s="199"/>
      <c r="Y86" s="199"/>
      <c r="Z86" s="200"/>
      <c r="AA86" s="198"/>
      <c r="AB86" s="199"/>
      <c r="AC86" s="199"/>
      <c r="AD86" s="200"/>
      <c r="AE86" s="198"/>
      <c r="AF86" s="199"/>
      <c r="AG86" s="199"/>
      <c r="AH86" s="200"/>
      <c r="AI86" s="198"/>
      <c r="AJ86" s="199"/>
      <c r="AK86" s="199"/>
      <c r="AL86" s="200"/>
      <c r="AM86" s="198"/>
      <c r="AN86" s="199"/>
      <c r="AO86" s="199"/>
      <c r="AP86" s="200"/>
      <c r="AQ86" s="198"/>
      <c r="AR86" s="199"/>
      <c r="AS86" s="199"/>
      <c r="AT86" s="200"/>
      <c r="AU86" s="198"/>
      <c r="AV86" s="199"/>
      <c r="AW86" s="199"/>
      <c r="AX86" s="200"/>
      <c r="AY86" s="198"/>
      <c r="AZ86" s="199"/>
      <c r="BA86" s="199"/>
      <c r="BB86" s="200"/>
      <c r="BC86" s="198"/>
      <c r="BD86" s="199"/>
      <c r="BE86" s="199"/>
      <c r="BF86" s="200"/>
      <c r="BG86" s="198"/>
      <c r="BH86" s="199"/>
      <c r="BI86" s="199"/>
      <c r="BJ86" s="200"/>
      <c r="BK86" s="198"/>
      <c r="BL86" s="199"/>
      <c r="BM86" s="199"/>
      <c r="BN86" s="200"/>
    </row>
    <row r="87" spans="1:66" x14ac:dyDescent="0.25">
      <c r="A87" s="286">
        <f t="shared" si="12"/>
        <v>999</v>
      </c>
      <c r="B87" s="188" t="s">
        <v>64</v>
      </c>
      <c r="C87" s="188" t="str">
        <f>IF(COUNTIF($B$30:B87,B87)=1,"NB Total","RN Total")</f>
        <v>RN Total</v>
      </c>
      <c r="D87" s="188" t="s">
        <v>103</v>
      </c>
      <c r="E87" s="290">
        <f ca="1">SUMIFS(OFFSET($V$30:$V$177,,E$28,,),OFFSET($U$30:$U$177,,E$28,,),$D87,OFFSET($T$30:$T$177,,E$28,,),$C87,OFFSET($S$30:$S$177,,E$28,,),$B87)/1000000-'GWP Changes'!M$33</f>
        <v>0.36557350999999966</v>
      </c>
      <c r="F87" s="291">
        <f ca="1">SUMIFS(OFFSET($V$30:$V$177,,F$28,,),OFFSET($U$30:$U$177,,F$28,,),$D87,OFFSET($T$30:$T$177,,F$28,,),$C87,OFFSET($S$30:$S$177,,F$28,,),$B87)/1000000-'GWP Changes'!N$33</f>
        <v>0</v>
      </c>
      <c r="G87" s="291">
        <f ca="1">SUMIFS(OFFSET($V$30:$V$177,,G$28,,),OFFSET($U$30:$U$177,,G$28,,),$D87,OFFSET($T$30:$T$177,,G$28,,),$C87,OFFSET($S$30:$S$177,,G$28,,),$B87)/1000000-'GWP Changes'!O$33</f>
        <v>0</v>
      </c>
      <c r="H87" s="291">
        <f ca="1">SUMIFS(OFFSET($V$30:$V$177,,H$28,,),OFFSET($U$30:$U$177,,H$28,,),$D87,OFFSET($T$30:$T$177,,H$28,,),$C87,OFFSET($S$30:$S$177,,H$28,,),$B87)/1000000-'GWP Changes'!P$33</f>
        <v>0</v>
      </c>
      <c r="I87" s="291">
        <f ca="1">SUMIFS(OFFSET($V$30:$V$177,,I$28,,),OFFSET($U$30:$U$177,,I$28,,),$D87,OFFSET($T$30:$T$177,,I$28,,),$C87,OFFSET($S$30:$S$177,,I$28,,),$B87)/1000000-'GWP Changes'!Q$33</f>
        <v>0</v>
      </c>
      <c r="J87" s="291">
        <f ca="1">SUMIFS(OFFSET($V$30:$V$177,,J$28,,),OFFSET($U$30:$U$177,,J$28,,),$D87,OFFSET($T$30:$T$177,,J$28,,),$C87,OFFSET($S$30:$S$177,,J$28,,),$B87)/1000000-'GWP Changes'!R$33</f>
        <v>0</v>
      </c>
      <c r="K87" s="291">
        <f ca="1">SUMIFS(OFFSET($V$30:$V$177,,K$28,,),OFFSET($U$30:$U$177,,K$28,,),$D87,OFFSET($T$30:$T$177,,K$28,,),$C87,OFFSET($S$30:$S$177,,K$28,,),$B87)/1000000-'GWP Changes'!S$33</f>
        <v>0</v>
      </c>
      <c r="L87" s="291">
        <f ca="1">SUMIFS(OFFSET($V$30:$V$177,,L$28,,),OFFSET($U$30:$U$177,,L$28,,),$D87,OFFSET($T$30:$T$177,,L$28,,),$C87,OFFSET($S$30:$S$177,,L$28,,),$B87)/1000000-'GWP Changes'!T$33</f>
        <v>0</v>
      </c>
      <c r="M87" s="291">
        <f ca="1">SUMIFS(OFFSET($V$30:$V$177,,M$28,,),OFFSET($U$30:$U$177,,M$28,,),$D87,OFFSET($T$30:$T$177,,M$28,,),$C87,OFFSET($S$30:$S$177,,M$28,,),$B87)/1000000-'GWP Changes'!U$33</f>
        <v>0</v>
      </c>
      <c r="N87" s="291">
        <f ca="1">SUMIFS(OFFSET($V$30:$V$177,,N$28,,),OFFSET($U$30:$U$177,,N$28,,),$D87,OFFSET($T$30:$T$177,,N$28,,),$C87,OFFSET($S$30:$S$177,,N$28,,),$B87)/1000000-'GWP Changes'!V$33</f>
        <v>0</v>
      </c>
      <c r="O87" s="291">
        <f ca="1">SUMIFS(OFFSET($V$30:$V$177,,O$28,,),OFFSET($U$30:$U$177,,O$28,,),$D87,OFFSET($T$30:$T$177,,O$28,,),$C87,OFFSET($S$30:$S$177,,O$28,,),$B87)/1000000-'GWP Changes'!W$33</f>
        <v>0</v>
      </c>
      <c r="P87" s="292">
        <f ca="1">SUMIFS(OFFSET($V$30:$V$177,,P$28,,),OFFSET($U$30:$U$177,,P$28,,),$D87,OFFSET($T$30:$T$177,,P$28,,),$C87,OFFSET($S$30:$S$177,,P$28,,),$B87)/1000000-'GWP Changes'!X$33</f>
        <v>0</v>
      </c>
      <c r="Q87" s="288">
        <f ca="1">IF(COUNTIF($B$30:$B87,$B87)=1,SUM(OFFSET(E87:P87,,,2,)),0)</f>
        <v>0</v>
      </c>
      <c r="S87" s="198"/>
      <c r="T87" s="199"/>
      <c r="U87" s="199"/>
      <c r="V87" s="200"/>
      <c r="W87" s="198"/>
      <c r="X87" s="199"/>
      <c r="Y87" s="199"/>
      <c r="Z87" s="200"/>
      <c r="AA87" s="198"/>
      <c r="AB87" s="199"/>
      <c r="AC87" s="199"/>
      <c r="AD87" s="200"/>
      <c r="AE87" s="198"/>
      <c r="AF87" s="199"/>
      <c r="AG87" s="199"/>
      <c r="AH87" s="200"/>
      <c r="AI87" s="198"/>
      <c r="AJ87" s="199"/>
      <c r="AK87" s="199"/>
      <c r="AL87" s="200"/>
      <c r="AM87" s="198"/>
      <c r="AN87" s="199"/>
      <c r="AO87" s="199"/>
      <c r="AP87" s="200"/>
      <c r="AQ87" s="198"/>
      <c r="AR87" s="199"/>
      <c r="AS87" s="199"/>
      <c r="AT87" s="200"/>
      <c r="AU87" s="198"/>
      <c r="AV87" s="199"/>
      <c r="AW87" s="199"/>
      <c r="AX87" s="200"/>
      <c r="AY87" s="198"/>
      <c r="AZ87" s="199"/>
      <c r="BA87" s="199"/>
      <c r="BB87" s="200"/>
      <c r="BC87" s="198"/>
      <c r="BD87" s="199"/>
      <c r="BE87" s="199"/>
      <c r="BF87" s="200"/>
      <c r="BG87" s="198"/>
      <c r="BH87" s="199"/>
      <c r="BI87" s="199"/>
      <c r="BJ87" s="200"/>
      <c r="BK87" s="198"/>
      <c r="BL87" s="199"/>
      <c r="BM87" s="199"/>
      <c r="BN87" s="200"/>
    </row>
    <row r="88" spans="1:66" x14ac:dyDescent="0.25">
      <c r="A88" s="286">
        <f t="shared" ca="1" si="12"/>
        <v>3</v>
      </c>
      <c r="B88" s="188" t="s">
        <v>61</v>
      </c>
      <c r="C88" s="188" t="str">
        <f>IF(COUNTIF($B$30:B88,B88)=1,"NB Total","RN Total")</f>
        <v>NB Total</v>
      </c>
      <c r="D88" s="188" t="s">
        <v>103</v>
      </c>
      <c r="E88" s="208">
        <f ca="1">SUMIFS(OFFSET($V$30:$V$177,,E$28,,),OFFSET($U$30:$U$177,,E$28,,),$D88,OFFSET($T$30:$T$177,,E$28,,),$C88,OFFSET($S$30:$S$177,,E$28,,),$B88)/1000000</f>
        <v>3.18757E-2</v>
      </c>
      <c r="F88" s="209">
        <f ca="1">SUMIFS(OFFSET($V$30:$V$177,,F$28,,),OFFSET($U$30:$U$177,,F$28,,),$D88,OFFSET($T$30:$T$177,,F$28,,),$C88,OFFSET($S$30:$S$177,,F$28,,),$B88)/1000000</f>
        <v>0</v>
      </c>
      <c r="G88" s="209">
        <f ca="1">SUMIFS(OFFSET($V$30:$V$177,,G$28,,),OFFSET($U$30:$U$177,,G$28,,),$D88,OFFSET($T$30:$T$177,,G$28,,),$C88,OFFSET($S$30:$S$177,,G$28,,),$B88)/1000000</f>
        <v>0</v>
      </c>
      <c r="H88" s="209">
        <f ca="1">SUMIFS(OFFSET($V$30:$V$177,,H$28,,),OFFSET($U$30:$U$177,,H$28,,),$D88,OFFSET($T$30:$T$177,,H$28,,),$C88,OFFSET($S$30:$S$177,,H$28,,),$B88)/1000000</f>
        <v>0</v>
      </c>
      <c r="I88" s="209">
        <f ca="1">SUMIFS(OFFSET($V$30:$V$177,,I$28,,),OFFSET($U$30:$U$177,,I$28,,),$D88,OFFSET($T$30:$T$177,,I$28,,),$C88,OFFSET($S$30:$S$177,,I$28,,),$B88)/1000000</f>
        <v>0</v>
      </c>
      <c r="J88" s="209">
        <f ca="1">SUMIFS(OFFSET($V$30:$V$177,,J$28,,),OFFSET($U$30:$U$177,,J$28,,),$D88,OFFSET($T$30:$T$177,,J$28,,),$C88,OFFSET($S$30:$S$177,,J$28,,),$B88)/1000000</f>
        <v>0</v>
      </c>
      <c r="K88" s="209">
        <f ca="1">SUMIFS(OFFSET($V$30:$V$177,,K$28,,),OFFSET($U$30:$U$177,,K$28,,),$D88,OFFSET($T$30:$T$177,,K$28,,),$C88,OFFSET($S$30:$S$177,,K$28,,),$B88)/1000000</f>
        <v>0</v>
      </c>
      <c r="L88" s="209">
        <f ca="1">SUMIFS(OFFSET($V$30:$V$177,,L$28,,),OFFSET($U$30:$U$177,,L$28,,),$D88,OFFSET($T$30:$T$177,,L$28,,),$C88,OFFSET($S$30:$S$177,,L$28,,),$B88)/1000000</f>
        <v>0</v>
      </c>
      <c r="M88" s="209">
        <f ca="1">SUMIFS(OFFSET($V$30:$V$177,,M$28,,),OFFSET($U$30:$U$177,,M$28,,),$D88,OFFSET($T$30:$T$177,,M$28,,),$C88,OFFSET($S$30:$S$177,,M$28,,),$B88)/1000000</f>
        <v>0</v>
      </c>
      <c r="N88" s="209">
        <f ca="1">SUMIFS(OFFSET($V$30:$V$177,,N$28,,),OFFSET($U$30:$U$177,,N$28,,),$D88,OFFSET($T$30:$T$177,,N$28,,),$C88,OFFSET($S$30:$S$177,,N$28,,),$B88)/1000000</f>
        <v>0</v>
      </c>
      <c r="O88" s="209">
        <f ca="1">SUMIFS(OFFSET($V$30:$V$177,,O$28,,),OFFSET($U$30:$U$177,,O$28,,),$D88,OFFSET($T$30:$T$177,,O$28,,),$C88,OFFSET($S$30:$S$177,,O$28,,),$B88)/1000000</f>
        <v>0</v>
      </c>
      <c r="P88" s="210">
        <f ca="1">SUMIFS(OFFSET($V$30:$V$177,,P$28,,),OFFSET($U$30:$U$177,,P$28,,),$D88,OFFSET($T$30:$T$177,,P$28,,),$C88,OFFSET($S$30:$S$177,,P$28,,),$B88)/1000000</f>
        <v>0</v>
      </c>
      <c r="Q88" s="288">
        <f ca="1">IF(COUNTIF($B$30:$B88,$B88)=1,SUM(OFFSET(E88:P88,,,2,)),0)</f>
        <v>1.6396622599999497</v>
      </c>
      <c r="S88" s="198"/>
      <c r="T88" s="199"/>
      <c r="U88" s="199"/>
      <c r="V88" s="200"/>
      <c r="W88" s="198"/>
      <c r="X88" s="199"/>
      <c r="Y88" s="199"/>
      <c r="Z88" s="200"/>
      <c r="AA88" s="198"/>
      <c r="AB88" s="199"/>
      <c r="AC88" s="199"/>
      <c r="AD88" s="200"/>
      <c r="AE88" s="198"/>
      <c r="AF88" s="199"/>
      <c r="AG88" s="199"/>
      <c r="AH88" s="200"/>
      <c r="AI88" s="198"/>
      <c r="AJ88" s="199"/>
      <c r="AK88" s="199"/>
      <c r="AL88" s="200"/>
      <c r="AM88" s="198"/>
      <c r="AN88" s="199"/>
      <c r="AO88" s="199"/>
      <c r="AP88" s="200"/>
      <c r="AQ88" s="198"/>
      <c r="AR88" s="199"/>
      <c r="AS88" s="199"/>
      <c r="AT88" s="200"/>
      <c r="AU88" s="198"/>
      <c r="AV88" s="199"/>
      <c r="AW88" s="199"/>
      <c r="AX88" s="200"/>
      <c r="AY88" s="198"/>
      <c r="AZ88" s="199"/>
      <c r="BA88" s="199"/>
      <c r="BB88" s="200"/>
      <c r="BC88" s="198"/>
      <c r="BD88" s="199"/>
      <c r="BE88" s="199"/>
      <c r="BF88" s="200"/>
      <c r="BG88" s="198"/>
      <c r="BH88" s="199"/>
      <c r="BI88" s="199"/>
      <c r="BJ88" s="200"/>
      <c r="BK88" s="198"/>
      <c r="BL88" s="199"/>
      <c r="BM88" s="199"/>
      <c r="BN88" s="200"/>
    </row>
    <row r="89" spans="1:66" x14ac:dyDescent="0.25">
      <c r="A89" s="286">
        <f t="shared" ca="1" si="12"/>
        <v>13</v>
      </c>
      <c r="B89" s="188" t="s">
        <v>61</v>
      </c>
      <c r="C89" s="188" t="str">
        <f>IF(COUNTIF($B$30:B89,B89)=1,"NB Total","RN Total")</f>
        <v>RN Total</v>
      </c>
      <c r="D89" s="188" t="s">
        <v>103</v>
      </c>
      <c r="E89" s="290">
        <f ca="1">SUMIFS(OFFSET($V$30:$V$177,,E$28,,),OFFSET($U$30:$U$177,,E$28,,),$D89,OFFSET($T$30:$T$177,,E$28,,),$C89,OFFSET($S$30:$S$177,,E$28,,),$B89)/1000000-'GWP Changes'!M$32</f>
        <v>1.6077865599999497</v>
      </c>
      <c r="F89" s="291">
        <f ca="1">SUMIFS(OFFSET($V$30:$V$177,,F$28,,),OFFSET($U$30:$U$177,,F$28,,),$D89,OFFSET($T$30:$T$177,,F$28,,),$C89,OFFSET($S$30:$S$177,,F$28,,),$B89)/1000000-'GWP Changes'!N$32</f>
        <v>0</v>
      </c>
      <c r="G89" s="291">
        <f ca="1">SUMIFS(OFFSET($V$30:$V$177,,G$28,,),OFFSET($U$30:$U$177,,G$28,,),$D89,OFFSET($T$30:$T$177,,G$28,,),$C89,OFFSET($S$30:$S$177,,G$28,,),$B89)/1000000-'GWP Changes'!O$32</f>
        <v>0</v>
      </c>
      <c r="H89" s="291">
        <f ca="1">SUMIFS(OFFSET($V$30:$V$177,,H$28,,),OFFSET($U$30:$U$177,,H$28,,),$D89,OFFSET($T$30:$T$177,,H$28,,),$C89,OFFSET($S$30:$S$177,,H$28,,),$B89)/1000000-'GWP Changes'!P$32</f>
        <v>0</v>
      </c>
      <c r="I89" s="291">
        <f ca="1">SUMIFS(OFFSET($V$30:$V$177,,I$28,,),OFFSET($U$30:$U$177,,I$28,,),$D89,OFFSET($T$30:$T$177,,I$28,,),$C89,OFFSET($S$30:$S$177,,I$28,,),$B89)/1000000-'GWP Changes'!Q$32</f>
        <v>0</v>
      </c>
      <c r="J89" s="291">
        <f ca="1">SUMIFS(OFFSET($V$30:$V$177,,J$28,,),OFFSET($U$30:$U$177,,J$28,,),$D89,OFFSET($T$30:$T$177,,J$28,,),$C89,OFFSET($S$30:$S$177,,J$28,,),$B89)/1000000-'GWP Changes'!R$32</f>
        <v>0</v>
      </c>
      <c r="K89" s="291">
        <f ca="1">SUMIFS(OFFSET($V$30:$V$177,,K$28,,),OFFSET($U$30:$U$177,,K$28,,),$D89,OFFSET($T$30:$T$177,,K$28,,),$C89,OFFSET($S$30:$S$177,,K$28,,),$B89)/1000000-'GWP Changes'!S$32</f>
        <v>0</v>
      </c>
      <c r="L89" s="291">
        <f ca="1">SUMIFS(OFFSET($V$30:$V$177,,L$28,,),OFFSET($U$30:$U$177,,L$28,,),$D89,OFFSET($T$30:$T$177,,L$28,,),$C89,OFFSET($S$30:$S$177,,L$28,,),$B89)/1000000-'GWP Changes'!T$32</f>
        <v>0</v>
      </c>
      <c r="M89" s="291">
        <f ca="1">SUMIFS(OFFSET($V$30:$V$177,,M$28,,),OFFSET($U$30:$U$177,,M$28,,),$D89,OFFSET($T$30:$T$177,,M$28,,),$C89,OFFSET($S$30:$S$177,,M$28,,),$B89)/1000000-'GWP Changes'!U$32</f>
        <v>0</v>
      </c>
      <c r="N89" s="291">
        <f ca="1">SUMIFS(OFFSET($V$30:$V$177,,N$28,,),OFFSET($U$30:$U$177,,N$28,,),$D89,OFFSET($T$30:$T$177,,N$28,,),$C89,OFFSET($S$30:$S$177,,N$28,,),$B89)/1000000-'GWP Changes'!V$32</f>
        <v>0</v>
      </c>
      <c r="O89" s="291">
        <f ca="1">SUMIFS(OFFSET($V$30:$V$177,,O$28,,),OFFSET($U$30:$U$177,,O$28,,),$D89,OFFSET($T$30:$T$177,,O$28,,),$C89,OFFSET($S$30:$S$177,,O$28,,),$B89)/1000000-'GWP Changes'!W$32</f>
        <v>0</v>
      </c>
      <c r="P89" s="292">
        <f ca="1">SUMIFS(OFFSET($V$30:$V$177,,P$28,,),OFFSET($U$30:$U$177,,P$28,,),$D89,OFFSET($T$30:$T$177,,P$28,,),$C89,OFFSET($S$30:$S$177,,P$28,,),$B89)/1000000-'GWP Changes'!X$32</f>
        <v>0</v>
      </c>
      <c r="Q89" s="288">
        <f ca="1">IF(COUNTIF($B$30:$B89,$B89)=1,SUM(OFFSET(E89:P89,,,2,)),0)</f>
        <v>0</v>
      </c>
      <c r="S89" s="198"/>
      <c r="T89" s="199"/>
      <c r="U89" s="199"/>
      <c r="V89" s="200"/>
      <c r="W89" s="198"/>
      <c r="X89" s="199"/>
      <c r="Y89" s="199"/>
      <c r="Z89" s="200"/>
      <c r="AA89" s="198"/>
      <c r="AB89" s="199"/>
      <c r="AC89" s="199"/>
      <c r="AD89" s="200"/>
      <c r="AE89" s="198"/>
      <c r="AF89" s="199"/>
      <c r="AG89" s="199"/>
      <c r="AH89" s="200"/>
      <c r="AI89" s="198"/>
      <c r="AJ89" s="199"/>
      <c r="AK89" s="199"/>
      <c r="AL89" s="200"/>
      <c r="AM89" s="198"/>
      <c r="AN89" s="199"/>
      <c r="AO89" s="199"/>
      <c r="AP89" s="200"/>
      <c r="AQ89" s="198"/>
      <c r="AR89" s="199"/>
      <c r="AS89" s="199"/>
      <c r="AT89" s="200"/>
      <c r="AU89" s="198"/>
      <c r="AV89" s="199"/>
      <c r="AW89" s="199"/>
      <c r="AX89" s="200"/>
      <c r="AY89" s="198"/>
      <c r="AZ89" s="199"/>
      <c r="BA89" s="199"/>
      <c r="BB89" s="200"/>
      <c r="BC89" s="198"/>
      <c r="BD89" s="199"/>
      <c r="BE89" s="199"/>
      <c r="BF89" s="200"/>
      <c r="BG89" s="198"/>
      <c r="BH89" s="199"/>
      <c r="BI89" s="199"/>
      <c r="BJ89" s="200"/>
      <c r="BK89" s="198"/>
      <c r="BL89" s="199"/>
      <c r="BM89" s="199"/>
      <c r="BN89" s="200"/>
    </row>
    <row r="90" spans="1:66" x14ac:dyDescent="0.25">
      <c r="A90" s="286">
        <f t="shared" ca="1" si="12"/>
        <v>13</v>
      </c>
      <c r="B90" s="188" t="s">
        <v>138</v>
      </c>
      <c r="C90" s="188" t="str">
        <f>IF(COUNTIF($B$30:B90,B90)=1,"NB Total","RN Total")</f>
        <v>NB Total</v>
      </c>
      <c r="D90" s="188" t="s">
        <v>103</v>
      </c>
      <c r="E90" s="208">
        <f ca="1">SUMIFS(OFFSET($V$30:$V$177,,E$28,,),OFFSET($U$30:$U$177,,E$28,,),$D90,OFFSET($T$30:$T$177,,E$28,,),$C90,OFFSET($S$30:$S$177,,E$28,,),$B90)/1000000</f>
        <v>0</v>
      </c>
      <c r="F90" s="209">
        <f ca="1">SUMIFS(OFFSET($V$30:$V$177,,F$28,,),OFFSET($U$30:$U$177,,F$28,,),$D90,OFFSET($T$30:$T$177,,F$28,,),$C90,OFFSET($S$30:$S$177,,F$28,,),$B90)/1000000</f>
        <v>0</v>
      </c>
      <c r="G90" s="209">
        <f ca="1">SUMIFS(OFFSET($V$30:$V$177,,G$28,,),OFFSET($U$30:$U$177,,G$28,,),$D90,OFFSET($T$30:$T$177,,G$28,,),$C90,OFFSET($S$30:$S$177,,G$28,,),$B90)/1000000</f>
        <v>0</v>
      </c>
      <c r="H90" s="209">
        <f ca="1">SUMIFS(OFFSET($V$30:$V$177,,H$28,,),OFFSET($U$30:$U$177,,H$28,,),$D90,OFFSET($T$30:$T$177,,H$28,,),$C90,OFFSET($S$30:$S$177,,H$28,,),$B90)/1000000</f>
        <v>0</v>
      </c>
      <c r="I90" s="209">
        <f ca="1">SUMIFS(OFFSET($V$30:$V$177,,I$28,,),OFFSET($U$30:$U$177,,I$28,,),$D90,OFFSET($T$30:$T$177,,I$28,,),$C90,OFFSET($S$30:$S$177,,I$28,,),$B90)/1000000</f>
        <v>0</v>
      </c>
      <c r="J90" s="209">
        <f ca="1">SUMIFS(OFFSET($V$30:$V$177,,J$28,,),OFFSET($U$30:$U$177,,J$28,,),$D90,OFFSET($T$30:$T$177,,J$28,,),$C90,OFFSET($S$30:$S$177,,J$28,,),$B90)/1000000</f>
        <v>0</v>
      </c>
      <c r="K90" s="209">
        <f ca="1">SUMIFS(OFFSET($V$30:$V$177,,K$28,,),OFFSET($U$30:$U$177,,K$28,,),$D90,OFFSET($T$30:$T$177,,K$28,,),$C90,OFFSET($S$30:$S$177,,K$28,,),$B90)/1000000</f>
        <v>0</v>
      </c>
      <c r="L90" s="209">
        <f ca="1">SUMIFS(OFFSET($V$30:$V$177,,L$28,,),OFFSET($U$30:$U$177,,L$28,,),$D90,OFFSET($T$30:$T$177,,L$28,,),$C90,OFFSET($S$30:$S$177,,L$28,,),$B90)/1000000</f>
        <v>0</v>
      </c>
      <c r="M90" s="209">
        <f ca="1">SUMIFS(OFFSET($V$30:$V$177,,M$28,,),OFFSET($U$30:$U$177,,M$28,,),$D90,OFFSET($T$30:$T$177,,M$28,,),$C90,OFFSET($S$30:$S$177,,M$28,,),$B90)/1000000</f>
        <v>0</v>
      </c>
      <c r="N90" s="209">
        <f ca="1">SUMIFS(OFFSET($V$30:$V$177,,N$28,,),OFFSET($U$30:$U$177,,N$28,,),$D90,OFFSET($T$30:$T$177,,N$28,,),$C90,OFFSET($S$30:$S$177,,N$28,,),$B90)/1000000</f>
        <v>0</v>
      </c>
      <c r="O90" s="209">
        <f ca="1">SUMIFS(OFFSET($V$30:$V$177,,O$28,,),OFFSET($U$30:$U$177,,O$28,,),$D90,OFFSET($T$30:$T$177,,O$28,,),$C90,OFFSET($S$30:$S$177,,O$28,,),$B90)/1000000</f>
        <v>0</v>
      </c>
      <c r="P90" s="210">
        <f ca="1">SUMIFS(OFFSET($V$30:$V$177,,P$28,,),OFFSET($U$30:$U$177,,P$28,,),$D90,OFFSET($T$30:$T$177,,P$28,,),$C90,OFFSET($S$30:$S$177,,P$28,,),$B90)/1000000</f>
        <v>0</v>
      </c>
      <c r="Q90" s="288">
        <f ca="1">IF(COUNTIF($B$30:$B90,$B90)=1,SUM(OFFSET(E90:P90,,,2,)),0)</f>
        <v>0</v>
      </c>
      <c r="S90" s="198"/>
      <c r="T90" s="199"/>
      <c r="U90" s="199"/>
      <c r="V90" s="200"/>
      <c r="W90" s="198"/>
      <c r="X90" s="199"/>
      <c r="Y90" s="199"/>
      <c r="Z90" s="200"/>
      <c r="AA90" s="198"/>
      <c r="AB90" s="199"/>
      <c r="AC90" s="199"/>
      <c r="AD90" s="200"/>
      <c r="AE90" s="198"/>
      <c r="AF90" s="199"/>
      <c r="AG90" s="199"/>
      <c r="AH90" s="200"/>
      <c r="AI90" s="198"/>
      <c r="AJ90" s="199"/>
      <c r="AK90" s="199"/>
      <c r="AL90" s="200"/>
      <c r="AM90" s="198"/>
      <c r="AN90" s="199"/>
      <c r="AO90" s="199"/>
      <c r="AP90" s="200"/>
      <c r="AQ90" s="198"/>
      <c r="AR90" s="199"/>
      <c r="AS90" s="199"/>
      <c r="AT90" s="200"/>
      <c r="AU90" s="198"/>
      <c r="AV90" s="199"/>
      <c r="AW90" s="199"/>
      <c r="AX90" s="200"/>
      <c r="AY90" s="198"/>
      <c r="AZ90" s="199"/>
      <c r="BA90" s="199"/>
      <c r="BB90" s="200"/>
      <c r="BC90" s="198"/>
      <c r="BD90" s="199"/>
      <c r="BE90" s="199"/>
      <c r="BF90" s="200"/>
      <c r="BG90" s="198"/>
      <c r="BH90" s="199"/>
      <c r="BI90" s="199"/>
      <c r="BJ90" s="200"/>
      <c r="BK90" s="198"/>
      <c r="BL90" s="199"/>
      <c r="BM90" s="199"/>
      <c r="BN90" s="200"/>
    </row>
    <row r="91" spans="1:66" x14ac:dyDescent="0.25">
      <c r="A91" s="286">
        <f t="shared" ca="1" si="12"/>
        <v>13</v>
      </c>
      <c r="B91" s="188" t="s">
        <v>138</v>
      </c>
      <c r="C91" s="188" t="str">
        <f>IF(COUNTIF($B$30:B91,B91)=1,"NB Total","RN Total")</f>
        <v>RN Total</v>
      </c>
      <c r="D91" s="188" t="s">
        <v>103</v>
      </c>
      <c r="E91" s="208">
        <f ca="1">SUMIFS(OFFSET($V$30:$V$177,,E$28,,),OFFSET($U$30:$U$177,,E$28,,),$D91,OFFSET($T$30:$T$177,,E$28,,),$C91,OFFSET($S$30:$S$177,,E$28,,),$B91)/1000000</f>
        <v>0</v>
      </c>
      <c r="F91" s="209">
        <f ca="1">SUMIFS(OFFSET($V$30:$V$177,,F$28,,),OFFSET($U$30:$U$177,,F$28,,),$D91,OFFSET($T$30:$T$177,,F$28,,),$C91,OFFSET($S$30:$S$177,,F$28,,),$B91)/1000000</f>
        <v>0</v>
      </c>
      <c r="G91" s="209">
        <f ca="1">SUMIFS(OFFSET($V$30:$V$177,,G$28,,),OFFSET($U$30:$U$177,,G$28,,),$D91,OFFSET($T$30:$T$177,,G$28,,),$C91,OFFSET($S$30:$S$177,,G$28,,),$B91)/1000000</f>
        <v>0</v>
      </c>
      <c r="H91" s="209">
        <f ca="1">SUMIFS(OFFSET($V$30:$V$177,,H$28,,),OFFSET($U$30:$U$177,,H$28,,),$D91,OFFSET($T$30:$T$177,,H$28,,),$C91,OFFSET($S$30:$S$177,,H$28,,),$B91)/1000000</f>
        <v>0</v>
      </c>
      <c r="I91" s="209">
        <f ca="1">SUMIFS(OFFSET($V$30:$V$177,,I$28,,),OFFSET($U$30:$U$177,,I$28,,),$D91,OFFSET($T$30:$T$177,,I$28,,),$C91,OFFSET($S$30:$S$177,,I$28,,),$B91)/1000000</f>
        <v>0</v>
      </c>
      <c r="J91" s="209">
        <f ca="1">SUMIFS(OFFSET($V$30:$V$177,,J$28,,),OFFSET($U$30:$U$177,,J$28,,),$D91,OFFSET($T$30:$T$177,,J$28,,),$C91,OFFSET($S$30:$S$177,,J$28,,),$B91)/1000000</f>
        <v>0</v>
      </c>
      <c r="K91" s="209">
        <f ca="1">SUMIFS(OFFSET($V$30:$V$177,,K$28,,),OFFSET($U$30:$U$177,,K$28,,),$D91,OFFSET($T$30:$T$177,,K$28,,),$C91,OFFSET($S$30:$S$177,,K$28,,),$B91)/1000000</f>
        <v>0</v>
      </c>
      <c r="L91" s="209">
        <f ca="1">SUMIFS(OFFSET($V$30:$V$177,,L$28,,),OFFSET($U$30:$U$177,,L$28,,),$D91,OFFSET($T$30:$T$177,,L$28,,),$C91,OFFSET($S$30:$S$177,,L$28,,),$B91)/1000000</f>
        <v>0</v>
      </c>
      <c r="M91" s="209">
        <f ca="1">SUMIFS(OFFSET($V$30:$V$177,,M$28,,),OFFSET($U$30:$U$177,,M$28,,),$D91,OFFSET($T$30:$T$177,,M$28,,),$C91,OFFSET($S$30:$S$177,,M$28,,),$B91)/1000000</f>
        <v>0</v>
      </c>
      <c r="N91" s="209">
        <f ca="1">SUMIFS(OFFSET($V$30:$V$177,,N$28,,),OFFSET($U$30:$U$177,,N$28,,),$D91,OFFSET($T$30:$T$177,,N$28,,),$C91,OFFSET($S$30:$S$177,,N$28,,),$B91)/1000000</f>
        <v>0</v>
      </c>
      <c r="O91" s="209">
        <f ca="1">SUMIFS(OFFSET($V$30:$V$177,,O$28,,),OFFSET($U$30:$U$177,,O$28,,),$D91,OFFSET($T$30:$T$177,,O$28,,),$C91,OFFSET($S$30:$S$177,,O$28,,),$B91)/1000000</f>
        <v>0</v>
      </c>
      <c r="P91" s="210">
        <f ca="1">SUMIFS(OFFSET($V$30:$V$177,,P$28,,),OFFSET($U$30:$U$177,,P$28,,),$D91,OFFSET($T$30:$T$177,,P$28,,),$C91,OFFSET($S$30:$S$177,,P$28,,),$B91)/1000000</f>
        <v>0</v>
      </c>
      <c r="Q91" s="288">
        <f ca="1">IF(COUNTIF($B$30:$B91,$B91)=1,SUM(OFFSET(E91:P91,,,2,)),0)</f>
        <v>0</v>
      </c>
      <c r="S91" s="198"/>
      <c r="T91" s="199"/>
      <c r="U91" s="199"/>
      <c r="V91" s="200"/>
      <c r="W91" s="198"/>
      <c r="X91" s="199"/>
      <c r="Y91" s="199"/>
      <c r="Z91" s="200"/>
      <c r="AA91" s="198"/>
      <c r="AB91" s="199"/>
      <c r="AC91" s="199"/>
      <c r="AD91" s="200"/>
      <c r="AE91" s="198"/>
      <c r="AF91" s="199"/>
      <c r="AG91" s="199"/>
      <c r="AH91" s="200"/>
      <c r="AI91" s="198"/>
      <c r="AJ91" s="199"/>
      <c r="AK91" s="199"/>
      <c r="AL91" s="200"/>
      <c r="AM91" s="198"/>
      <c r="AN91" s="199"/>
      <c r="AO91" s="199"/>
      <c r="AP91" s="200"/>
      <c r="AQ91" s="198"/>
      <c r="AR91" s="199"/>
      <c r="AS91" s="199"/>
      <c r="AT91" s="200"/>
      <c r="AU91" s="198"/>
      <c r="AV91" s="199"/>
      <c r="AW91" s="199"/>
      <c r="AX91" s="200"/>
      <c r="AY91" s="198"/>
      <c r="AZ91" s="199"/>
      <c r="BA91" s="199"/>
      <c r="BB91" s="200"/>
      <c r="BC91" s="198"/>
      <c r="BD91" s="199"/>
      <c r="BE91" s="199"/>
      <c r="BF91" s="200"/>
      <c r="BG91" s="198"/>
      <c r="BH91" s="199"/>
      <c r="BI91" s="199"/>
      <c r="BJ91" s="200"/>
      <c r="BK91" s="198"/>
      <c r="BL91" s="199"/>
      <c r="BM91" s="199"/>
      <c r="BN91" s="200"/>
    </row>
    <row r="92" spans="1:66" x14ac:dyDescent="0.25">
      <c r="A92" s="286">
        <f t="shared" ca="1" si="12"/>
        <v>13</v>
      </c>
      <c r="B92" s="188" t="s">
        <v>139</v>
      </c>
      <c r="C92" s="188" t="str">
        <f>IF(COUNTIF($B$30:B92,B92)=1,"NB Total","RN Total")</f>
        <v>NB Total</v>
      </c>
      <c r="D92" s="188" t="s">
        <v>103</v>
      </c>
      <c r="E92" s="208">
        <f ca="1">SUMIFS(OFFSET($V$30:$V$177,,E$28,,),OFFSET($U$30:$U$177,,E$28,,),$D92,OFFSET($T$30:$T$177,,E$28,,),$C92,OFFSET($S$30:$S$177,,E$28,,),$B92)/1000000</f>
        <v>0</v>
      </c>
      <c r="F92" s="209">
        <f ca="1">SUMIFS(OFFSET($V$30:$V$177,,F$28,,),OFFSET($U$30:$U$177,,F$28,,),$D92,OFFSET($T$30:$T$177,,F$28,,),$C92,OFFSET($S$30:$S$177,,F$28,,),$B92)/1000000</f>
        <v>0</v>
      </c>
      <c r="G92" s="209">
        <f ca="1">SUMIFS(OFFSET($V$30:$V$177,,G$28,,),OFFSET($U$30:$U$177,,G$28,,),$D92,OFFSET($T$30:$T$177,,G$28,,),$C92,OFFSET($S$30:$S$177,,G$28,,),$B92)/1000000</f>
        <v>0</v>
      </c>
      <c r="H92" s="209">
        <f ca="1">SUMIFS(OFFSET($V$30:$V$177,,H$28,,),OFFSET($U$30:$U$177,,H$28,,),$D92,OFFSET($T$30:$T$177,,H$28,,),$C92,OFFSET($S$30:$S$177,,H$28,,),$B92)/1000000</f>
        <v>0</v>
      </c>
      <c r="I92" s="209">
        <f ca="1">SUMIFS(OFFSET($V$30:$V$177,,I$28,,),OFFSET($U$30:$U$177,,I$28,,),$D92,OFFSET($T$30:$T$177,,I$28,,),$C92,OFFSET($S$30:$S$177,,I$28,,),$B92)/1000000</f>
        <v>0</v>
      </c>
      <c r="J92" s="209">
        <f ca="1">SUMIFS(OFFSET($V$30:$V$177,,J$28,,),OFFSET($U$30:$U$177,,J$28,,),$D92,OFFSET($T$30:$T$177,,J$28,,),$C92,OFFSET($S$30:$S$177,,J$28,,),$B92)/1000000</f>
        <v>0</v>
      </c>
      <c r="K92" s="209">
        <f ca="1">SUMIFS(OFFSET($V$30:$V$177,,K$28,,),OFFSET($U$30:$U$177,,K$28,,),$D92,OFFSET($T$30:$T$177,,K$28,,),$C92,OFFSET($S$30:$S$177,,K$28,,),$B92)/1000000</f>
        <v>0</v>
      </c>
      <c r="L92" s="209">
        <f ca="1">SUMIFS(OFFSET($V$30:$V$177,,L$28,,),OFFSET($U$30:$U$177,,L$28,,),$D92,OFFSET($T$30:$T$177,,L$28,,),$C92,OFFSET($S$30:$S$177,,L$28,,),$B92)/1000000</f>
        <v>0</v>
      </c>
      <c r="M92" s="209">
        <f ca="1">SUMIFS(OFFSET($V$30:$V$177,,M$28,,),OFFSET($U$30:$U$177,,M$28,,),$D92,OFFSET($T$30:$T$177,,M$28,,),$C92,OFFSET($S$30:$S$177,,M$28,,),$B92)/1000000</f>
        <v>0</v>
      </c>
      <c r="N92" s="209">
        <f ca="1">SUMIFS(OFFSET($V$30:$V$177,,N$28,,),OFFSET($U$30:$U$177,,N$28,,),$D92,OFFSET($T$30:$T$177,,N$28,,),$C92,OFFSET($S$30:$S$177,,N$28,,),$B92)/1000000</f>
        <v>0</v>
      </c>
      <c r="O92" s="209">
        <f ca="1">SUMIFS(OFFSET($V$30:$V$177,,O$28,,),OFFSET($U$30:$U$177,,O$28,,),$D92,OFFSET($T$30:$T$177,,O$28,,),$C92,OFFSET($S$30:$S$177,,O$28,,),$B92)/1000000</f>
        <v>0</v>
      </c>
      <c r="P92" s="210">
        <f ca="1">SUMIFS(OFFSET($V$30:$V$177,,P$28,,),OFFSET($U$30:$U$177,,P$28,,),$D92,OFFSET($T$30:$T$177,,P$28,,),$C92,OFFSET($S$30:$S$177,,P$28,,),$B92)/1000000</f>
        <v>0</v>
      </c>
      <c r="Q92" s="288">
        <f ca="1">IF(COUNTIF($B$30:$B92,$B92)=1,SUM(OFFSET(E92:P92,,,2,)),0)</f>
        <v>0</v>
      </c>
      <c r="S92" s="198"/>
      <c r="T92" s="199"/>
      <c r="U92" s="199"/>
      <c r="V92" s="200"/>
      <c r="W92" s="198"/>
      <c r="X92" s="199"/>
      <c r="Y92" s="199"/>
      <c r="Z92" s="200"/>
      <c r="AA92" s="198"/>
      <c r="AB92" s="199"/>
      <c r="AC92" s="199"/>
      <c r="AD92" s="200"/>
      <c r="AE92" s="198"/>
      <c r="AF92" s="199"/>
      <c r="AG92" s="199"/>
      <c r="AH92" s="200"/>
      <c r="AI92" s="198"/>
      <c r="AJ92" s="199"/>
      <c r="AK92" s="199"/>
      <c r="AL92" s="200"/>
      <c r="AM92" s="198"/>
      <c r="AN92" s="199"/>
      <c r="AO92" s="199"/>
      <c r="AP92" s="200"/>
      <c r="AQ92" s="198"/>
      <c r="AR92" s="199"/>
      <c r="AS92" s="199"/>
      <c r="AT92" s="200"/>
      <c r="AU92" s="198"/>
      <c r="AV92" s="199"/>
      <c r="AW92" s="199"/>
      <c r="AX92" s="200"/>
      <c r="AY92" s="198"/>
      <c r="AZ92" s="199"/>
      <c r="BA92" s="199"/>
      <c r="BB92" s="200"/>
      <c r="BC92" s="198"/>
      <c r="BD92" s="199"/>
      <c r="BE92" s="199"/>
      <c r="BF92" s="200"/>
      <c r="BG92" s="198"/>
      <c r="BH92" s="199"/>
      <c r="BI92" s="199"/>
      <c r="BJ92" s="200"/>
      <c r="BK92" s="198"/>
      <c r="BL92" s="199"/>
      <c r="BM92" s="199"/>
      <c r="BN92" s="200"/>
    </row>
    <row r="93" spans="1:66" x14ac:dyDescent="0.25">
      <c r="A93" s="286">
        <f t="shared" ca="1" si="12"/>
        <v>13</v>
      </c>
      <c r="B93" s="188" t="s">
        <v>139</v>
      </c>
      <c r="C93" s="188" t="str">
        <f>IF(COUNTIF($B$30:B93,B93)=1,"NB Total","RN Total")</f>
        <v>RN Total</v>
      </c>
      <c r="D93" s="188" t="s">
        <v>103</v>
      </c>
      <c r="E93" s="208">
        <f ca="1">SUMIFS(OFFSET($V$30:$V$177,,E$28,,),OFFSET($U$30:$U$177,,E$28,,),$D93,OFFSET($T$30:$T$177,,E$28,,),$C93,OFFSET($S$30:$S$177,,E$28,,),$B93)/1000000</f>
        <v>0</v>
      </c>
      <c r="F93" s="209">
        <f ca="1">SUMIFS(OFFSET($V$30:$V$177,,F$28,,),OFFSET($U$30:$U$177,,F$28,,),$D93,OFFSET($T$30:$T$177,,F$28,,),$C93,OFFSET($S$30:$S$177,,F$28,,),$B93)/1000000</f>
        <v>0</v>
      </c>
      <c r="G93" s="209">
        <f ca="1">SUMIFS(OFFSET($V$30:$V$177,,G$28,,),OFFSET($U$30:$U$177,,G$28,,),$D93,OFFSET($T$30:$T$177,,G$28,,),$C93,OFFSET($S$30:$S$177,,G$28,,),$B93)/1000000</f>
        <v>0</v>
      </c>
      <c r="H93" s="209">
        <f ca="1">SUMIFS(OFFSET($V$30:$V$177,,H$28,,),OFFSET($U$30:$U$177,,H$28,,),$D93,OFFSET($T$30:$T$177,,H$28,,),$C93,OFFSET($S$30:$S$177,,H$28,,),$B93)/1000000</f>
        <v>0</v>
      </c>
      <c r="I93" s="209">
        <f ca="1">SUMIFS(OFFSET($V$30:$V$177,,I$28,,),OFFSET($U$30:$U$177,,I$28,,),$D93,OFFSET($T$30:$T$177,,I$28,,),$C93,OFFSET($S$30:$S$177,,I$28,,),$B93)/1000000</f>
        <v>0</v>
      </c>
      <c r="J93" s="209">
        <f ca="1">SUMIFS(OFFSET($V$30:$V$177,,J$28,,),OFFSET($U$30:$U$177,,J$28,,),$D93,OFFSET($T$30:$T$177,,J$28,,),$C93,OFFSET($S$30:$S$177,,J$28,,),$B93)/1000000</f>
        <v>0</v>
      </c>
      <c r="K93" s="209">
        <f ca="1">SUMIFS(OFFSET($V$30:$V$177,,K$28,,),OFFSET($U$30:$U$177,,K$28,,),$D93,OFFSET($T$30:$T$177,,K$28,,),$C93,OFFSET($S$30:$S$177,,K$28,,),$B93)/1000000</f>
        <v>0</v>
      </c>
      <c r="L93" s="209">
        <f ca="1">SUMIFS(OFFSET($V$30:$V$177,,L$28,,),OFFSET($U$30:$U$177,,L$28,,),$D93,OFFSET($T$30:$T$177,,L$28,,),$C93,OFFSET($S$30:$S$177,,L$28,,),$B93)/1000000</f>
        <v>0</v>
      </c>
      <c r="M93" s="209">
        <f ca="1">SUMIFS(OFFSET($V$30:$V$177,,M$28,,),OFFSET($U$30:$U$177,,M$28,,),$D93,OFFSET($T$30:$T$177,,M$28,,),$C93,OFFSET($S$30:$S$177,,M$28,,),$B93)/1000000</f>
        <v>0</v>
      </c>
      <c r="N93" s="209">
        <f ca="1">SUMIFS(OFFSET($V$30:$V$177,,N$28,,),OFFSET($U$30:$U$177,,N$28,,),$D93,OFFSET($T$30:$T$177,,N$28,,),$C93,OFFSET($S$30:$S$177,,N$28,,),$B93)/1000000</f>
        <v>0</v>
      </c>
      <c r="O93" s="209">
        <f ca="1">SUMIFS(OFFSET($V$30:$V$177,,O$28,,),OFFSET($U$30:$U$177,,O$28,,),$D93,OFFSET($T$30:$T$177,,O$28,,),$C93,OFFSET($S$30:$S$177,,O$28,,),$B93)/1000000</f>
        <v>0</v>
      </c>
      <c r="P93" s="210">
        <f ca="1">SUMIFS(OFFSET($V$30:$V$177,,P$28,,),OFFSET($U$30:$U$177,,P$28,,),$D93,OFFSET($T$30:$T$177,,P$28,,),$C93,OFFSET($S$30:$S$177,,P$28,,),$B93)/1000000</f>
        <v>0</v>
      </c>
      <c r="Q93" s="288">
        <f ca="1">IF(COUNTIF($B$30:$B93,$B93)=1,SUM(OFFSET(E93:P93,,,2,)),0)</f>
        <v>0</v>
      </c>
      <c r="S93" s="198"/>
      <c r="T93" s="199"/>
      <c r="U93" s="199"/>
      <c r="V93" s="200"/>
      <c r="W93" s="198"/>
      <c r="X93" s="199"/>
      <c r="Y93" s="199"/>
      <c r="Z93" s="200"/>
      <c r="AA93" s="198"/>
      <c r="AB93" s="199"/>
      <c r="AC93" s="199"/>
      <c r="AD93" s="200"/>
      <c r="AE93" s="198"/>
      <c r="AF93" s="199"/>
      <c r="AG93" s="199"/>
      <c r="AH93" s="200"/>
      <c r="AI93" s="198"/>
      <c r="AJ93" s="199"/>
      <c r="AK93" s="199"/>
      <c r="AL93" s="200"/>
      <c r="AM93" s="198"/>
      <c r="AN93" s="199"/>
      <c r="AO93" s="199"/>
      <c r="AP93" s="200"/>
      <c r="AQ93" s="198"/>
      <c r="AR93" s="199"/>
      <c r="AS93" s="199"/>
      <c r="AT93" s="200"/>
      <c r="AU93" s="198"/>
      <c r="AV93" s="199"/>
      <c r="AW93" s="199"/>
      <c r="AX93" s="200"/>
      <c r="AY93" s="198"/>
      <c r="AZ93" s="199"/>
      <c r="BA93" s="199"/>
      <c r="BB93" s="200"/>
      <c r="BC93" s="198"/>
      <c r="BD93" s="199"/>
      <c r="BE93" s="199"/>
      <c r="BF93" s="200"/>
      <c r="BG93" s="198"/>
      <c r="BH93" s="199"/>
      <c r="BI93" s="199"/>
      <c r="BJ93" s="200"/>
      <c r="BK93" s="198"/>
      <c r="BL93" s="199"/>
      <c r="BM93" s="199"/>
      <c r="BN93" s="200"/>
    </row>
    <row r="94" spans="1:66" x14ac:dyDescent="0.25">
      <c r="A94" s="286">
        <f t="shared" ca="1" si="12"/>
        <v>13</v>
      </c>
      <c r="B94" s="188" t="s">
        <v>140</v>
      </c>
      <c r="C94" s="188" t="str">
        <f>IF(COUNTIF($B$30:B94,B94)=1,"NB Total","RN Total")</f>
        <v>NB Total</v>
      </c>
      <c r="D94" s="188" t="s">
        <v>103</v>
      </c>
      <c r="E94" s="208">
        <f ca="1">SUMIFS(OFFSET($V$30:$V$177,,E$28,,),OFFSET($U$30:$U$177,,E$28,,),$D94,OFFSET($T$30:$T$177,,E$28,,),$C94,OFFSET($S$30:$S$177,,E$28,,),$B94)/1000000</f>
        <v>0</v>
      </c>
      <c r="F94" s="209">
        <f ca="1">SUMIFS(OFFSET($V$30:$V$177,,F$28,,),OFFSET($U$30:$U$177,,F$28,,),$D94,OFFSET($T$30:$T$177,,F$28,,),$C94,OFFSET($S$30:$S$177,,F$28,,),$B94)/1000000</f>
        <v>0</v>
      </c>
      <c r="G94" s="209">
        <f ca="1">SUMIFS(OFFSET($V$30:$V$177,,G$28,,),OFFSET($U$30:$U$177,,G$28,,),$D94,OFFSET($T$30:$T$177,,G$28,,),$C94,OFFSET($S$30:$S$177,,G$28,,),$B94)/1000000</f>
        <v>0</v>
      </c>
      <c r="H94" s="209">
        <f ca="1">SUMIFS(OFFSET($V$30:$V$177,,H$28,,),OFFSET($U$30:$U$177,,H$28,,),$D94,OFFSET($T$30:$T$177,,H$28,,),$C94,OFFSET($S$30:$S$177,,H$28,,),$B94)/1000000</f>
        <v>0</v>
      </c>
      <c r="I94" s="209">
        <f ca="1">SUMIFS(OFFSET($V$30:$V$177,,I$28,,),OFFSET($U$30:$U$177,,I$28,,),$D94,OFFSET($T$30:$T$177,,I$28,,),$C94,OFFSET($S$30:$S$177,,I$28,,),$B94)/1000000</f>
        <v>0</v>
      </c>
      <c r="J94" s="209">
        <f ca="1">SUMIFS(OFFSET($V$30:$V$177,,J$28,,),OFFSET($U$30:$U$177,,J$28,,),$D94,OFFSET($T$30:$T$177,,J$28,,),$C94,OFFSET($S$30:$S$177,,J$28,,),$B94)/1000000</f>
        <v>0</v>
      </c>
      <c r="K94" s="209">
        <f ca="1">SUMIFS(OFFSET($V$30:$V$177,,K$28,,),OFFSET($U$30:$U$177,,K$28,,),$D94,OFFSET($T$30:$T$177,,K$28,,),$C94,OFFSET($S$30:$S$177,,K$28,,),$B94)/1000000</f>
        <v>0</v>
      </c>
      <c r="L94" s="209">
        <f ca="1">SUMIFS(OFFSET($V$30:$V$177,,L$28,,),OFFSET($U$30:$U$177,,L$28,,),$D94,OFFSET($T$30:$T$177,,L$28,,),$C94,OFFSET($S$30:$S$177,,L$28,,),$B94)/1000000</f>
        <v>0</v>
      </c>
      <c r="M94" s="209">
        <f ca="1">SUMIFS(OFFSET($V$30:$V$177,,M$28,,),OFFSET($U$30:$U$177,,M$28,,),$D94,OFFSET($T$30:$T$177,,M$28,,),$C94,OFFSET($S$30:$S$177,,M$28,,),$B94)/1000000</f>
        <v>0</v>
      </c>
      <c r="N94" s="209">
        <f ca="1">SUMIFS(OFFSET($V$30:$V$177,,N$28,,),OFFSET($U$30:$U$177,,N$28,,),$D94,OFFSET($T$30:$T$177,,N$28,,),$C94,OFFSET($S$30:$S$177,,N$28,,),$B94)/1000000</f>
        <v>0</v>
      </c>
      <c r="O94" s="209">
        <f ca="1">SUMIFS(OFFSET($V$30:$V$177,,O$28,,),OFFSET($U$30:$U$177,,O$28,,),$D94,OFFSET($T$30:$T$177,,O$28,,),$C94,OFFSET($S$30:$S$177,,O$28,,),$B94)/1000000</f>
        <v>0</v>
      </c>
      <c r="P94" s="210">
        <f ca="1">SUMIFS(OFFSET($V$30:$V$177,,P$28,,),OFFSET($U$30:$U$177,,P$28,,),$D94,OFFSET($T$30:$T$177,,P$28,,),$C94,OFFSET($S$30:$S$177,,P$28,,),$B94)/1000000</f>
        <v>0</v>
      </c>
      <c r="Q94" s="288">
        <f ca="1">IF(COUNTIF($B$30:$B94,$B94)=1,SUM(OFFSET(E94:P94,,,2,)),0)</f>
        <v>0</v>
      </c>
      <c r="S94" s="198"/>
      <c r="T94" s="199"/>
      <c r="U94" s="199"/>
      <c r="V94" s="200"/>
      <c r="W94" s="198"/>
      <c r="X94" s="199"/>
      <c r="Y94" s="199"/>
      <c r="Z94" s="200"/>
      <c r="AA94" s="198"/>
      <c r="AB94" s="199"/>
      <c r="AC94" s="199"/>
      <c r="AD94" s="200"/>
      <c r="AE94" s="198"/>
      <c r="AF94" s="199"/>
      <c r="AG94" s="199"/>
      <c r="AH94" s="200"/>
      <c r="AI94" s="198"/>
      <c r="AJ94" s="199"/>
      <c r="AK94" s="199"/>
      <c r="AL94" s="200"/>
      <c r="AM94" s="198"/>
      <c r="AN94" s="199"/>
      <c r="AO94" s="199"/>
      <c r="AP94" s="200"/>
      <c r="AQ94" s="198"/>
      <c r="AR94" s="199"/>
      <c r="AS94" s="199"/>
      <c r="AT94" s="200"/>
      <c r="AU94" s="198"/>
      <c r="AV94" s="199"/>
      <c r="AW94" s="199"/>
      <c r="AX94" s="200"/>
      <c r="AY94" s="198"/>
      <c r="AZ94" s="199"/>
      <c r="BA94" s="199"/>
      <c r="BB94" s="200"/>
      <c r="BC94" s="198"/>
      <c r="BD94" s="199"/>
      <c r="BE94" s="199"/>
      <c r="BF94" s="200"/>
      <c r="BG94" s="198"/>
      <c r="BH94" s="199"/>
      <c r="BI94" s="199"/>
      <c r="BJ94" s="200"/>
      <c r="BK94" s="198"/>
      <c r="BL94" s="199"/>
      <c r="BM94" s="199"/>
      <c r="BN94" s="200"/>
    </row>
    <row r="95" spans="1:66" x14ac:dyDescent="0.25">
      <c r="A95" s="286">
        <f t="shared" ref="A95:A103" ca="1" si="13">IF($B95="PAM - Health Protector",999,_xlfn.RANK.EQ($Q95,$Q$30:$Q$103))</f>
        <v>13</v>
      </c>
      <c r="B95" s="188" t="s">
        <v>140</v>
      </c>
      <c r="C95" s="188" t="str">
        <f>IF(COUNTIF($B$30:B95,B95)=1,"NB Total","RN Total")</f>
        <v>RN Total</v>
      </c>
      <c r="D95" s="188" t="s">
        <v>103</v>
      </c>
      <c r="E95" s="208">
        <f ca="1">SUMIFS(OFFSET($V$30:$V$177,,E$28,,),OFFSET($U$30:$U$177,,E$28,,),$D95,OFFSET($T$30:$T$177,,E$28,,),$C95,OFFSET($S$30:$S$177,,E$28,,),$B95)/1000000</f>
        <v>0</v>
      </c>
      <c r="F95" s="209">
        <f ca="1">SUMIFS(OFFSET($V$30:$V$177,,F$28,,),OFFSET($U$30:$U$177,,F$28,,),$D95,OFFSET($T$30:$T$177,,F$28,,),$C95,OFFSET($S$30:$S$177,,F$28,,),$B95)/1000000</f>
        <v>0</v>
      </c>
      <c r="G95" s="209">
        <f ca="1">SUMIFS(OFFSET($V$30:$V$177,,G$28,,),OFFSET($U$30:$U$177,,G$28,,),$D95,OFFSET($T$30:$T$177,,G$28,,),$C95,OFFSET($S$30:$S$177,,G$28,,),$B95)/1000000</f>
        <v>0</v>
      </c>
      <c r="H95" s="209">
        <f ca="1">SUMIFS(OFFSET($V$30:$V$177,,H$28,,),OFFSET($U$30:$U$177,,H$28,,),$D95,OFFSET($T$30:$T$177,,H$28,,),$C95,OFFSET($S$30:$S$177,,H$28,,),$B95)/1000000</f>
        <v>0</v>
      </c>
      <c r="I95" s="209">
        <f ca="1">SUMIFS(OFFSET($V$30:$V$177,,I$28,,),OFFSET($U$30:$U$177,,I$28,,),$D95,OFFSET($T$30:$T$177,,I$28,,),$C95,OFFSET($S$30:$S$177,,I$28,,),$B95)/1000000</f>
        <v>0</v>
      </c>
      <c r="J95" s="209">
        <f ca="1">SUMIFS(OFFSET($V$30:$V$177,,J$28,,),OFFSET($U$30:$U$177,,J$28,,),$D95,OFFSET($T$30:$T$177,,J$28,,),$C95,OFFSET($S$30:$S$177,,J$28,,),$B95)/1000000</f>
        <v>0</v>
      </c>
      <c r="K95" s="209">
        <f ca="1">SUMIFS(OFFSET($V$30:$V$177,,K$28,,),OFFSET($U$30:$U$177,,K$28,,),$D95,OFFSET($T$30:$T$177,,K$28,,),$C95,OFFSET($S$30:$S$177,,K$28,,),$B95)/1000000</f>
        <v>0</v>
      </c>
      <c r="L95" s="209">
        <f ca="1">SUMIFS(OFFSET($V$30:$V$177,,L$28,,),OFFSET($U$30:$U$177,,L$28,,),$D95,OFFSET($T$30:$T$177,,L$28,,),$C95,OFFSET($S$30:$S$177,,L$28,,),$B95)/1000000</f>
        <v>0</v>
      </c>
      <c r="M95" s="209">
        <f ca="1">SUMIFS(OFFSET($V$30:$V$177,,M$28,,),OFFSET($U$30:$U$177,,M$28,,),$D95,OFFSET($T$30:$T$177,,M$28,,),$C95,OFFSET($S$30:$S$177,,M$28,,),$B95)/1000000</f>
        <v>0</v>
      </c>
      <c r="N95" s="209">
        <f ca="1">SUMIFS(OFFSET($V$30:$V$177,,N$28,,),OFFSET($U$30:$U$177,,N$28,,),$D95,OFFSET($T$30:$T$177,,N$28,,),$C95,OFFSET($S$30:$S$177,,N$28,,),$B95)/1000000</f>
        <v>0</v>
      </c>
      <c r="O95" s="209">
        <f ca="1">SUMIFS(OFFSET($V$30:$V$177,,O$28,,),OFFSET($U$30:$U$177,,O$28,,),$D95,OFFSET($T$30:$T$177,,O$28,,),$C95,OFFSET($S$30:$S$177,,O$28,,),$B95)/1000000</f>
        <v>0</v>
      </c>
      <c r="P95" s="210">
        <f ca="1">SUMIFS(OFFSET($V$30:$V$177,,P$28,,),OFFSET($U$30:$U$177,,P$28,,),$D95,OFFSET($T$30:$T$177,,P$28,,),$C95,OFFSET($S$30:$S$177,,P$28,,),$B95)/1000000</f>
        <v>0</v>
      </c>
      <c r="Q95" s="288">
        <f ca="1">IF(COUNTIF($B$30:$B95,$B95)=1,SUM(OFFSET(E95:P95,,,2,)),0)</f>
        <v>0</v>
      </c>
      <c r="S95" s="198"/>
      <c r="T95" s="199"/>
      <c r="U95" s="199"/>
      <c r="V95" s="200"/>
      <c r="W95" s="198"/>
      <c r="X95" s="199"/>
      <c r="Y95" s="199"/>
      <c r="Z95" s="200"/>
      <c r="AA95" s="198"/>
      <c r="AB95" s="199"/>
      <c r="AC95" s="199"/>
      <c r="AD95" s="200"/>
      <c r="AE95" s="198"/>
      <c r="AF95" s="199"/>
      <c r="AG95" s="199"/>
      <c r="AH95" s="200"/>
      <c r="AI95" s="198"/>
      <c r="AJ95" s="199"/>
      <c r="AK95" s="199"/>
      <c r="AL95" s="200"/>
      <c r="AM95" s="198"/>
      <c r="AN95" s="199"/>
      <c r="AO95" s="199"/>
      <c r="AP95" s="200"/>
      <c r="AQ95" s="198"/>
      <c r="AR95" s="199"/>
      <c r="AS95" s="199"/>
      <c r="AT95" s="200"/>
      <c r="AU95" s="198"/>
      <c r="AV95" s="199"/>
      <c r="AW95" s="199"/>
      <c r="AX95" s="200"/>
      <c r="AY95" s="198"/>
      <c r="AZ95" s="199"/>
      <c r="BA95" s="199"/>
      <c r="BB95" s="200"/>
      <c r="BC95" s="198"/>
      <c r="BD95" s="199"/>
      <c r="BE95" s="199"/>
      <c r="BF95" s="200"/>
      <c r="BG95" s="198"/>
      <c r="BH95" s="199"/>
      <c r="BI95" s="199"/>
      <c r="BJ95" s="200"/>
      <c r="BK95" s="198"/>
      <c r="BL95" s="199"/>
      <c r="BM95" s="199"/>
      <c r="BN95" s="200"/>
    </row>
    <row r="96" spans="1:66" x14ac:dyDescent="0.25">
      <c r="A96" s="286">
        <f t="shared" ca="1" si="13"/>
        <v>5</v>
      </c>
      <c r="B96" s="188" t="s">
        <v>58</v>
      </c>
      <c r="C96" s="188" t="str">
        <f>IF(COUNTIF($B$30:B96,B96)=1,"NB Total","RN Total")</f>
        <v>NB Total</v>
      </c>
      <c r="D96" s="188" t="s">
        <v>103</v>
      </c>
      <c r="E96" s="208">
        <f ca="1">SUMIFS(OFFSET($V$30:$V$177,,E$28,,),OFFSET($U$30:$U$177,,E$28,,),$D96,OFFSET($T$30:$T$177,,E$28,,),$C96,OFFSET($S$30:$S$177,,E$28,,),$B96)/1000000</f>
        <v>0.22686956</v>
      </c>
      <c r="F96" s="209">
        <f ca="1">SUMIFS(OFFSET($V$30:$V$177,,F$28,,),OFFSET($U$30:$U$177,,F$28,,),$D96,OFFSET($T$30:$T$177,,F$28,,),$C96,OFFSET($S$30:$S$177,,F$28,,),$B96)/1000000</f>
        <v>0</v>
      </c>
      <c r="G96" s="209">
        <f ca="1">SUMIFS(OFFSET($V$30:$V$177,,G$28,,),OFFSET($U$30:$U$177,,G$28,,),$D96,OFFSET($T$30:$T$177,,G$28,,),$C96,OFFSET($S$30:$S$177,,G$28,,),$B96)/1000000</f>
        <v>0</v>
      </c>
      <c r="H96" s="209">
        <f ca="1">SUMIFS(OFFSET($V$30:$V$177,,H$28,,),OFFSET($U$30:$U$177,,H$28,,),$D96,OFFSET($T$30:$T$177,,H$28,,),$C96,OFFSET($S$30:$S$177,,H$28,,),$B96)/1000000</f>
        <v>0</v>
      </c>
      <c r="I96" s="209">
        <f ca="1">SUMIFS(OFFSET($V$30:$V$177,,I$28,,),OFFSET($U$30:$U$177,,I$28,,),$D96,OFFSET($T$30:$T$177,,I$28,,),$C96,OFFSET($S$30:$S$177,,I$28,,),$B96)/1000000</f>
        <v>0</v>
      </c>
      <c r="J96" s="209">
        <f ca="1">SUMIFS(OFFSET($V$30:$V$177,,J$28,,),OFFSET($U$30:$U$177,,J$28,,),$D96,OFFSET($T$30:$T$177,,J$28,,),$C96,OFFSET($S$30:$S$177,,J$28,,),$B96)/1000000</f>
        <v>0</v>
      </c>
      <c r="K96" s="209">
        <f ca="1">SUMIFS(OFFSET($V$30:$V$177,,K$28,,),OFFSET($U$30:$U$177,,K$28,,),$D96,OFFSET($T$30:$T$177,,K$28,,),$C96,OFFSET($S$30:$S$177,,K$28,,),$B96)/1000000</f>
        <v>0</v>
      </c>
      <c r="L96" s="209">
        <f ca="1">SUMIFS(OFFSET($V$30:$V$177,,L$28,,),OFFSET($U$30:$U$177,,L$28,,),$D96,OFFSET($T$30:$T$177,,L$28,,),$C96,OFFSET($S$30:$S$177,,L$28,,),$B96)/1000000</f>
        <v>0</v>
      </c>
      <c r="M96" s="209">
        <f ca="1">SUMIFS(OFFSET($V$30:$V$177,,M$28,,),OFFSET($U$30:$U$177,,M$28,,),$D96,OFFSET($T$30:$T$177,,M$28,,),$C96,OFFSET($S$30:$S$177,,M$28,,),$B96)/1000000</f>
        <v>0</v>
      </c>
      <c r="N96" s="209">
        <f ca="1">SUMIFS(OFFSET($V$30:$V$177,,N$28,,),OFFSET($U$30:$U$177,,N$28,,),$D96,OFFSET($T$30:$T$177,,N$28,,),$C96,OFFSET($S$30:$S$177,,N$28,,),$B96)/1000000</f>
        <v>0</v>
      </c>
      <c r="O96" s="209">
        <f ca="1">SUMIFS(OFFSET($V$30:$V$177,,O$28,,),OFFSET($U$30:$U$177,,O$28,,),$D96,OFFSET($T$30:$T$177,,O$28,,),$C96,OFFSET($S$30:$S$177,,O$28,,),$B96)/1000000</f>
        <v>0</v>
      </c>
      <c r="P96" s="210">
        <f ca="1">SUMIFS(OFFSET($V$30:$V$177,,P$28,,),OFFSET($U$30:$U$177,,P$28,,),$D96,OFFSET($T$30:$T$177,,P$28,,),$C96,OFFSET($S$30:$S$177,,P$28,,),$B96)/1000000</f>
        <v>0</v>
      </c>
      <c r="Q96" s="288">
        <f ca="1">IF(COUNTIF($B$30:$B96,$B96)=1,SUM(OFFSET(E96:P96,,,2,)),0)</f>
        <v>0.59097964000000003</v>
      </c>
      <c r="S96" s="198"/>
      <c r="T96" s="199"/>
      <c r="U96" s="199"/>
      <c r="V96" s="200"/>
      <c r="W96" s="198"/>
      <c r="X96" s="199"/>
      <c r="Y96" s="199"/>
      <c r="Z96" s="200"/>
      <c r="AA96" s="198"/>
      <c r="AB96" s="199"/>
      <c r="AC96" s="199"/>
      <c r="AD96" s="200"/>
      <c r="AE96" s="198"/>
      <c r="AF96" s="199"/>
      <c r="AG96" s="199"/>
      <c r="AH96" s="200"/>
      <c r="AI96" s="198"/>
      <c r="AJ96" s="199"/>
      <c r="AK96" s="199"/>
      <c r="AL96" s="200"/>
      <c r="AM96" s="198"/>
      <c r="AN96" s="199"/>
      <c r="AO96" s="199"/>
      <c r="AP96" s="200"/>
      <c r="AQ96" s="198"/>
      <c r="AR96" s="199"/>
      <c r="AS96" s="199"/>
      <c r="AT96" s="200"/>
      <c r="AU96" s="198"/>
      <c r="AV96" s="199"/>
      <c r="AW96" s="199"/>
      <c r="AX96" s="200"/>
      <c r="AY96" s="198"/>
      <c r="AZ96" s="199"/>
      <c r="BA96" s="199"/>
      <c r="BB96" s="200"/>
      <c r="BC96" s="198"/>
      <c r="BD96" s="199"/>
      <c r="BE96" s="199"/>
      <c r="BF96" s="200"/>
      <c r="BG96" s="198"/>
      <c r="BH96" s="199"/>
      <c r="BI96" s="199"/>
      <c r="BJ96" s="200"/>
      <c r="BK96" s="198"/>
      <c r="BL96" s="199"/>
      <c r="BM96" s="199"/>
      <c r="BN96" s="200"/>
    </row>
    <row r="97" spans="1:66" x14ac:dyDescent="0.25">
      <c r="A97" s="286">
        <f t="shared" ca="1" si="13"/>
        <v>13</v>
      </c>
      <c r="B97" s="188" t="s">
        <v>58</v>
      </c>
      <c r="C97" s="188" t="str">
        <f>IF(COUNTIF($B$30:B97,B97)=1,"NB Total","RN Total")</f>
        <v>RN Total</v>
      </c>
      <c r="D97" s="188" t="s">
        <v>103</v>
      </c>
      <c r="E97" s="208">
        <f ca="1">SUMIFS(OFFSET($V$30:$V$177,,E$28,,),OFFSET($U$30:$U$177,,E$28,,),$D97,OFFSET($T$30:$T$177,,E$28,,),$C97,OFFSET($S$30:$S$177,,E$28,,),$B97)/1000000</f>
        <v>0.36411008</v>
      </c>
      <c r="F97" s="209">
        <f ca="1">SUMIFS(OFFSET($V$30:$V$177,,F$28,,),OFFSET($U$30:$U$177,,F$28,,),$D97,OFFSET($T$30:$T$177,,F$28,,),$C97,OFFSET($S$30:$S$177,,F$28,,),$B97)/1000000</f>
        <v>0</v>
      </c>
      <c r="G97" s="209">
        <f ca="1">SUMIFS(OFFSET($V$30:$V$177,,G$28,,),OFFSET($U$30:$U$177,,G$28,,),$D97,OFFSET($T$30:$T$177,,G$28,,),$C97,OFFSET($S$30:$S$177,,G$28,,),$B97)/1000000</f>
        <v>0</v>
      </c>
      <c r="H97" s="209">
        <f ca="1">SUMIFS(OFFSET($V$30:$V$177,,H$28,,),OFFSET($U$30:$U$177,,H$28,,),$D97,OFFSET($T$30:$T$177,,H$28,,),$C97,OFFSET($S$30:$S$177,,H$28,,),$B97)/1000000</f>
        <v>0</v>
      </c>
      <c r="I97" s="209">
        <f ca="1">SUMIFS(OFFSET($V$30:$V$177,,I$28,,),OFFSET($U$30:$U$177,,I$28,,),$D97,OFFSET($T$30:$T$177,,I$28,,),$C97,OFFSET($S$30:$S$177,,I$28,,),$B97)/1000000</f>
        <v>0</v>
      </c>
      <c r="J97" s="209">
        <f ca="1">SUMIFS(OFFSET($V$30:$V$177,,J$28,,),OFFSET($U$30:$U$177,,J$28,,),$D97,OFFSET($T$30:$T$177,,J$28,,),$C97,OFFSET($S$30:$S$177,,J$28,,),$B97)/1000000</f>
        <v>0</v>
      </c>
      <c r="K97" s="209">
        <f ca="1">SUMIFS(OFFSET($V$30:$V$177,,K$28,,),OFFSET($U$30:$U$177,,K$28,,),$D97,OFFSET($T$30:$T$177,,K$28,,),$C97,OFFSET($S$30:$S$177,,K$28,,),$B97)/1000000</f>
        <v>0</v>
      </c>
      <c r="L97" s="209">
        <f ca="1">SUMIFS(OFFSET($V$30:$V$177,,L$28,,),OFFSET($U$30:$U$177,,L$28,,),$D97,OFFSET($T$30:$T$177,,L$28,,),$C97,OFFSET($S$30:$S$177,,L$28,,),$B97)/1000000</f>
        <v>0</v>
      </c>
      <c r="M97" s="209">
        <f ca="1">SUMIFS(OFFSET($V$30:$V$177,,M$28,,),OFFSET($U$30:$U$177,,M$28,,),$D97,OFFSET($T$30:$T$177,,M$28,,),$C97,OFFSET($S$30:$S$177,,M$28,,),$B97)/1000000</f>
        <v>0</v>
      </c>
      <c r="N97" s="209">
        <f ca="1">SUMIFS(OFFSET($V$30:$V$177,,N$28,,),OFFSET($U$30:$U$177,,N$28,,),$D97,OFFSET($T$30:$T$177,,N$28,,),$C97,OFFSET($S$30:$S$177,,N$28,,),$B97)/1000000</f>
        <v>0</v>
      </c>
      <c r="O97" s="209">
        <f ca="1">SUMIFS(OFFSET($V$30:$V$177,,O$28,,),OFFSET($U$30:$U$177,,O$28,,),$D97,OFFSET($T$30:$T$177,,O$28,,),$C97,OFFSET($S$30:$S$177,,O$28,,),$B97)/1000000</f>
        <v>0</v>
      </c>
      <c r="P97" s="210">
        <f ca="1">SUMIFS(OFFSET($V$30:$V$177,,P$28,,),OFFSET($U$30:$U$177,,P$28,,),$D97,OFFSET($T$30:$T$177,,P$28,,),$C97,OFFSET($S$30:$S$177,,P$28,,),$B97)/1000000</f>
        <v>0</v>
      </c>
      <c r="Q97" s="288">
        <f ca="1">IF(COUNTIF($B$30:$B97,$B97)=1,SUM(OFFSET(E97:P97,,,2,)),0)</f>
        <v>0</v>
      </c>
      <c r="S97" s="198"/>
      <c r="T97" s="199"/>
      <c r="U97" s="199"/>
      <c r="V97" s="200"/>
      <c r="W97" s="198"/>
      <c r="X97" s="199"/>
      <c r="Y97" s="199"/>
      <c r="Z97" s="200"/>
      <c r="AA97" s="198"/>
      <c r="AB97" s="199"/>
      <c r="AC97" s="199"/>
      <c r="AD97" s="200"/>
      <c r="AE97" s="198"/>
      <c r="AF97" s="199"/>
      <c r="AG97" s="199"/>
      <c r="AH97" s="200"/>
      <c r="AI97" s="198"/>
      <c r="AJ97" s="199"/>
      <c r="AK97" s="199"/>
      <c r="AL97" s="200"/>
      <c r="AM97" s="198"/>
      <c r="AN97" s="199"/>
      <c r="AO97" s="199"/>
      <c r="AP97" s="200"/>
      <c r="AQ97" s="198"/>
      <c r="AR97" s="199"/>
      <c r="AS97" s="199"/>
      <c r="AT97" s="200"/>
      <c r="AU97" s="198"/>
      <c r="AV97" s="199"/>
      <c r="AW97" s="199"/>
      <c r="AX97" s="200"/>
      <c r="AY97" s="198"/>
      <c r="AZ97" s="199"/>
      <c r="BA97" s="199"/>
      <c r="BB97" s="200"/>
      <c r="BC97" s="198"/>
      <c r="BD97" s="199"/>
      <c r="BE97" s="199"/>
      <c r="BF97" s="200"/>
      <c r="BG97" s="198"/>
      <c r="BH97" s="199"/>
      <c r="BI97" s="199"/>
      <c r="BJ97" s="200"/>
      <c r="BK97" s="198"/>
      <c r="BL97" s="199"/>
      <c r="BM97" s="199"/>
      <c r="BN97" s="200"/>
    </row>
    <row r="98" spans="1:66" x14ac:dyDescent="0.25">
      <c r="A98" s="286">
        <f t="shared" ca="1" si="13"/>
        <v>10</v>
      </c>
      <c r="B98" s="188" t="s">
        <v>117</v>
      </c>
      <c r="C98" s="188" t="str">
        <f>IF(COUNTIF($B$30:B98,B98)=1,"NB Total","RN Total")</f>
        <v>NB Total</v>
      </c>
      <c r="D98" s="188" t="s">
        <v>103</v>
      </c>
      <c r="E98" s="208">
        <f ca="1">SUMIFS(OFFSET($V$30:$V$177,,E$28,,),OFFSET($U$30:$U$177,,E$28,,),$D98,OFFSET($T$30:$T$177,,E$28,,),$C98,OFFSET($S$30:$S$177,,E$28,,),$B98)/1000000</f>
        <v>7.0000000000000001E-3</v>
      </c>
      <c r="F98" s="209">
        <f ca="1">SUMIFS(OFFSET($V$30:$V$177,,F$28,,),OFFSET($U$30:$U$177,,F$28,,),$D98,OFFSET($T$30:$T$177,,F$28,,),$C98,OFFSET($S$30:$S$177,,F$28,,),$B98)/1000000</f>
        <v>0</v>
      </c>
      <c r="G98" s="209">
        <f ca="1">SUMIFS(OFFSET($V$30:$V$177,,G$28,,),OFFSET($U$30:$U$177,,G$28,,),$D98,OFFSET($T$30:$T$177,,G$28,,),$C98,OFFSET($S$30:$S$177,,G$28,,),$B98)/1000000</f>
        <v>0</v>
      </c>
      <c r="H98" s="209">
        <f ca="1">SUMIFS(OFFSET($V$30:$V$177,,H$28,,),OFFSET($U$30:$U$177,,H$28,,),$D98,OFFSET($T$30:$T$177,,H$28,,),$C98,OFFSET($S$30:$S$177,,H$28,,),$B98)/1000000</f>
        <v>0</v>
      </c>
      <c r="I98" s="209">
        <f ca="1">SUMIFS(OFFSET($V$30:$V$177,,I$28,,),OFFSET($U$30:$U$177,,I$28,,),$D98,OFFSET($T$30:$T$177,,I$28,,),$C98,OFFSET($S$30:$S$177,,I$28,,),$B98)/1000000</f>
        <v>0</v>
      </c>
      <c r="J98" s="209">
        <f ca="1">SUMIFS(OFFSET($V$30:$V$177,,J$28,,),OFFSET($U$30:$U$177,,J$28,,),$D98,OFFSET($T$30:$T$177,,J$28,,),$C98,OFFSET($S$30:$S$177,,J$28,,),$B98)/1000000</f>
        <v>0</v>
      </c>
      <c r="K98" s="209">
        <f ca="1">SUMIFS(OFFSET($V$30:$V$177,,K$28,,),OFFSET($U$30:$U$177,,K$28,,),$D98,OFFSET($T$30:$T$177,,K$28,,),$C98,OFFSET($S$30:$S$177,,K$28,,),$B98)/1000000</f>
        <v>0</v>
      </c>
      <c r="L98" s="209">
        <f ca="1">SUMIFS(OFFSET($V$30:$V$177,,L$28,,),OFFSET($U$30:$U$177,,L$28,,),$D98,OFFSET($T$30:$T$177,,L$28,,),$C98,OFFSET($S$30:$S$177,,L$28,,),$B98)/1000000</f>
        <v>0</v>
      </c>
      <c r="M98" s="209">
        <f ca="1">SUMIFS(OFFSET($V$30:$V$177,,M$28,,),OFFSET($U$30:$U$177,,M$28,,),$D98,OFFSET($T$30:$T$177,,M$28,,),$C98,OFFSET($S$30:$S$177,,M$28,,),$B98)/1000000</f>
        <v>0</v>
      </c>
      <c r="N98" s="209">
        <f ca="1">SUMIFS(OFFSET($V$30:$V$177,,N$28,,),OFFSET($U$30:$U$177,,N$28,,),$D98,OFFSET($T$30:$T$177,,N$28,,),$C98,OFFSET($S$30:$S$177,,N$28,,),$B98)/1000000</f>
        <v>0</v>
      </c>
      <c r="O98" s="209">
        <f ca="1">SUMIFS(OFFSET($V$30:$V$177,,O$28,,),OFFSET($U$30:$U$177,,O$28,,),$D98,OFFSET($T$30:$T$177,,O$28,,),$C98,OFFSET($S$30:$S$177,,O$28,,),$B98)/1000000</f>
        <v>0</v>
      </c>
      <c r="P98" s="210">
        <f ca="1">SUMIFS(OFFSET($V$30:$V$177,,P$28,,),OFFSET($U$30:$U$177,,P$28,,),$D98,OFFSET($T$30:$T$177,,P$28,,),$C98,OFFSET($S$30:$S$177,,P$28,,),$B98)/1000000</f>
        <v>0</v>
      </c>
      <c r="Q98" s="288">
        <f ca="1">IF(COUNTIF($B$30:$B98,$B98)=1,SUM(OFFSET(E98:P98,,,2,)),0)</f>
        <v>3.861875E-2</v>
      </c>
      <c r="S98" s="198"/>
      <c r="T98" s="199"/>
      <c r="U98" s="199"/>
      <c r="V98" s="200"/>
      <c r="W98" s="198"/>
      <c r="X98" s="199"/>
      <c r="Y98" s="199"/>
      <c r="Z98" s="200"/>
      <c r="AA98" s="198"/>
      <c r="AB98" s="199"/>
      <c r="AC98" s="199"/>
      <c r="AD98" s="200"/>
      <c r="AE98" s="198"/>
      <c r="AF98" s="199"/>
      <c r="AG98" s="199"/>
      <c r="AH98" s="200"/>
      <c r="AI98" s="198"/>
      <c r="AJ98" s="199"/>
      <c r="AK98" s="199"/>
      <c r="AL98" s="200"/>
      <c r="AM98" s="198"/>
      <c r="AN98" s="199"/>
      <c r="AO98" s="199"/>
      <c r="AP98" s="200"/>
      <c r="AQ98" s="198"/>
      <c r="AR98" s="199"/>
      <c r="AS98" s="199"/>
      <c r="AT98" s="200"/>
      <c r="AU98" s="198"/>
      <c r="AV98" s="199"/>
      <c r="AW98" s="199"/>
      <c r="AX98" s="200"/>
      <c r="AY98" s="198"/>
      <c r="AZ98" s="199"/>
      <c r="BA98" s="199"/>
      <c r="BB98" s="200"/>
      <c r="BC98" s="198"/>
      <c r="BD98" s="199"/>
      <c r="BE98" s="199"/>
      <c r="BF98" s="200"/>
      <c r="BG98" s="198"/>
      <c r="BH98" s="199"/>
      <c r="BI98" s="199"/>
      <c r="BJ98" s="200"/>
      <c r="BK98" s="198"/>
      <c r="BL98" s="199"/>
      <c r="BM98" s="199"/>
      <c r="BN98" s="200"/>
    </row>
    <row r="99" spans="1:66" x14ac:dyDescent="0.25">
      <c r="A99" s="286">
        <f t="shared" ca="1" si="13"/>
        <v>13</v>
      </c>
      <c r="B99" s="188" t="s">
        <v>117</v>
      </c>
      <c r="C99" s="188" t="str">
        <f>IF(COUNTIF($B$30:B99,B99)=1,"NB Total","RN Total")</f>
        <v>RN Total</v>
      </c>
      <c r="D99" s="188" t="s">
        <v>103</v>
      </c>
      <c r="E99" s="208">
        <f ca="1">SUMIFS(OFFSET($V$30:$V$177,,E$28,,),OFFSET($U$30:$U$177,,E$28,,),$D99,OFFSET($T$30:$T$177,,E$28,,),$C99,OFFSET($S$30:$S$177,,E$28,,),$B99)/1000000</f>
        <v>3.1618750000000001E-2</v>
      </c>
      <c r="F99" s="209">
        <f ca="1">SUMIFS(OFFSET($V$30:$V$177,,F$28,,),OFFSET($U$30:$U$177,,F$28,,),$D99,OFFSET($T$30:$T$177,,F$28,,),$C99,OFFSET($S$30:$S$177,,F$28,,),$B99)/1000000</f>
        <v>0</v>
      </c>
      <c r="G99" s="209">
        <f ca="1">SUMIFS(OFFSET($V$30:$V$177,,G$28,,),OFFSET($U$30:$U$177,,G$28,,),$D99,OFFSET($T$30:$T$177,,G$28,,),$C99,OFFSET($S$30:$S$177,,G$28,,),$B99)/1000000</f>
        <v>0</v>
      </c>
      <c r="H99" s="209">
        <f ca="1">SUMIFS(OFFSET($V$30:$V$177,,H$28,,),OFFSET($U$30:$U$177,,H$28,,),$D99,OFFSET($T$30:$T$177,,H$28,,),$C99,OFFSET($S$30:$S$177,,H$28,,),$B99)/1000000</f>
        <v>0</v>
      </c>
      <c r="I99" s="209">
        <f ca="1">SUMIFS(OFFSET($V$30:$V$177,,I$28,,),OFFSET($U$30:$U$177,,I$28,,),$D99,OFFSET($T$30:$T$177,,I$28,,),$C99,OFFSET($S$30:$S$177,,I$28,,),$B99)/1000000</f>
        <v>0</v>
      </c>
      <c r="J99" s="209">
        <f ca="1">SUMIFS(OFFSET($V$30:$V$177,,J$28,,),OFFSET($U$30:$U$177,,J$28,,),$D99,OFFSET($T$30:$T$177,,J$28,,),$C99,OFFSET($S$30:$S$177,,J$28,,),$B99)/1000000</f>
        <v>0</v>
      </c>
      <c r="K99" s="209">
        <f ca="1">SUMIFS(OFFSET($V$30:$V$177,,K$28,,),OFFSET($U$30:$U$177,,K$28,,),$D99,OFFSET($T$30:$T$177,,K$28,,),$C99,OFFSET($S$30:$S$177,,K$28,,),$B99)/1000000</f>
        <v>0</v>
      </c>
      <c r="L99" s="209">
        <f ca="1">SUMIFS(OFFSET($V$30:$V$177,,L$28,,),OFFSET($U$30:$U$177,,L$28,,),$D99,OFFSET($T$30:$T$177,,L$28,,),$C99,OFFSET($S$30:$S$177,,L$28,,),$B99)/1000000</f>
        <v>0</v>
      </c>
      <c r="M99" s="209">
        <f ca="1">SUMIFS(OFFSET($V$30:$V$177,,M$28,,),OFFSET($U$30:$U$177,,M$28,,),$D99,OFFSET($T$30:$T$177,,M$28,,),$C99,OFFSET($S$30:$S$177,,M$28,,),$B99)/1000000</f>
        <v>0</v>
      </c>
      <c r="N99" s="209">
        <f ca="1">SUMIFS(OFFSET($V$30:$V$177,,N$28,,),OFFSET($U$30:$U$177,,N$28,,),$D99,OFFSET($T$30:$T$177,,N$28,,),$C99,OFFSET($S$30:$S$177,,N$28,,),$B99)/1000000</f>
        <v>0</v>
      </c>
      <c r="O99" s="209">
        <f ca="1">SUMIFS(OFFSET($V$30:$V$177,,O$28,,),OFFSET($U$30:$U$177,,O$28,,),$D99,OFFSET($T$30:$T$177,,O$28,,),$C99,OFFSET($S$30:$S$177,,O$28,,),$B99)/1000000</f>
        <v>0</v>
      </c>
      <c r="P99" s="210">
        <f ca="1">SUMIFS(OFFSET($V$30:$V$177,,P$28,,),OFFSET($U$30:$U$177,,P$28,,),$D99,OFFSET($T$30:$T$177,,P$28,,),$C99,OFFSET($S$30:$S$177,,P$28,,),$B99)/1000000</f>
        <v>0</v>
      </c>
      <c r="Q99" s="288">
        <f ca="1">IF(COUNTIF($B$30:$B99,$B99)=1,SUM(OFFSET(E99:P99,,,2,)),0)</f>
        <v>0</v>
      </c>
      <c r="S99" s="198"/>
      <c r="T99" s="199"/>
      <c r="U99" s="199"/>
      <c r="V99" s="200"/>
      <c r="W99" s="198"/>
      <c r="X99" s="199"/>
      <c r="Y99" s="199"/>
      <c r="Z99" s="200"/>
      <c r="AA99" s="198"/>
      <c r="AB99" s="199"/>
      <c r="AC99" s="199"/>
      <c r="AD99" s="200"/>
      <c r="AE99" s="198"/>
      <c r="AF99" s="199"/>
      <c r="AG99" s="199"/>
      <c r="AH99" s="200"/>
      <c r="AI99" s="198"/>
      <c r="AJ99" s="199"/>
      <c r="AK99" s="199"/>
      <c r="AL99" s="200"/>
      <c r="AM99" s="198"/>
      <c r="AN99" s="199"/>
      <c r="AO99" s="199"/>
      <c r="AP99" s="200"/>
      <c r="AQ99" s="198"/>
      <c r="AR99" s="199"/>
      <c r="AS99" s="199"/>
      <c r="AT99" s="200"/>
      <c r="AU99" s="198"/>
      <c r="AV99" s="199"/>
      <c r="AW99" s="199"/>
      <c r="AX99" s="200"/>
      <c r="AY99" s="198"/>
      <c r="AZ99" s="199"/>
      <c r="BA99" s="199"/>
      <c r="BB99" s="200"/>
      <c r="BC99" s="198"/>
      <c r="BD99" s="199"/>
      <c r="BE99" s="199"/>
      <c r="BF99" s="200"/>
      <c r="BG99" s="198"/>
      <c r="BH99" s="199"/>
      <c r="BI99" s="199"/>
      <c r="BJ99" s="200"/>
      <c r="BK99" s="198"/>
      <c r="BL99" s="199"/>
      <c r="BM99" s="199"/>
      <c r="BN99" s="200"/>
    </row>
    <row r="100" spans="1:66" x14ac:dyDescent="0.25">
      <c r="A100" s="286">
        <f t="shared" ca="1" si="13"/>
        <v>13</v>
      </c>
      <c r="B100" s="188" t="s">
        <v>141</v>
      </c>
      <c r="C100" s="188" t="str">
        <f>IF(COUNTIF($B$30:B100,B100)=1,"NB Total","RN Total")</f>
        <v>NB Total</v>
      </c>
      <c r="D100" s="188" t="s">
        <v>103</v>
      </c>
      <c r="E100" s="208">
        <f ca="1">SUMIFS(OFFSET($V$30:$V$177,,E$28,,),OFFSET($U$30:$U$177,,E$28,,),$D100,OFFSET($T$30:$T$177,,E$28,,),$C100,OFFSET($S$30:$S$177,,E$28,,),$B100)/1000000</f>
        <v>0</v>
      </c>
      <c r="F100" s="209">
        <f ca="1">SUMIFS(OFFSET($V$30:$V$177,,F$28,,),OFFSET($U$30:$U$177,,F$28,,),$D100,OFFSET($T$30:$T$177,,F$28,,),$C100,OFFSET($S$30:$S$177,,F$28,,),$B100)/1000000</f>
        <v>0</v>
      </c>
      <c r="G100" s="209">
        <f ca="1">SUMIFS(OFFSET($V$30:$V$177,,G$28,,),OFFSET($U$30:$U$177,,G$28,,),$D100,OFFSET($T$30:$T$177,,G$28,,),$C100,OFFSET($S$30:$S$177,,G$28,,),$B100)/1000000</f>
        <v>0</v>
      </c>
      <c r="H100" s="209">
        <f ca="1">SUMIFS(OFFSET($V$30:$V$177,,H$28,,),OFFSET($U$30:$U$177,,H$28,,),$D100,OFFSET($T$30:$T$177,,H$28,,),$C100,OFFSET($S$30:$S$177,,H$28,,),$B100)/1000000</f>
        <v>0</v>
      </c>
      <c r="I100" s="209">
        <f ca="1">SUMIFS(OFFSET($V$30:$V$177,,I$28,,),OFFSET($U$30:$U$177,,I$28,,),$D100,OFFSET($T$30:$T$177,,I$28,,),$C100,OFFSET($S$30:$S$177,,I$28,,),$B100)/1000000</f>
        <v>0</v>
      </c>
      <c r="J100" s="209">
        <f ca="1">SUMIFS(OFFSET($V$30:$V$177,,J$28,,),OFFSET($U$30:$U$177,,J$28,,),$D100,OFFSET($T$30:$T$177,,J$28,,),$C100,OFFSET($S$30:$S$177,,J$28,,),$B100)/1000000</f>
        <v>0</v>
      </c>
      <c r="K100" s="209">
        <f ca="1">SUMIFS(OFFSET($V$30:$V$177,,K$28,,),OFFSET($U$30:$U$177,,K$28,,),$D100,OFFSET($T$30:$T$177,,K$28,,),$C100,OFFSET($S$30:$S$177,,K$28,,),$B100)/1000000</f>
        <v>0</v>
      </c>
      <c r="L100" s="209">
        <f ca="1">SUMIFS(OFFSET($V$30:$V$177,,L$28,,),OFFSET($U$30:$U$177,,L$28,,),$D100,OFFSET($T$30:$T$177,,L$28,,),$C100,OFFSET($S$30:$S$177,,L$28,,),$B100)/1000000</f>
        <v>0</v>
      </c>
      <c r="M100" s="209">
        <f ca="1">SUMIFS(OFFSET($V$30:$V$177,,M$28,,),OFFSET($U$30:$U$177,,M$28,,),$D100,OFFSET($T$30:$T$177,,M$28,,),$C100,OFFSET($S$30:$S$177,,M$28,,),$B100)/1000000</f>
        <v>0</v>
      </c>
      <c r="N100" s="209">
        <f ca="1">SUMIFS(OFFSET($V$30:$V$177,,N$28,,),OFFSET($U$30:$U$177,,N$28,,),$D100,OFFSET($T$30:$T$177,,N$28,,),$C100,OFFSET($S$30:$S$177,,N$28,,),$B100)/1000000</f>
        <v>0</v>
      </c>
      <c r="O100" s="209">
        <f ca="1">SUMIFS(OFFSET($V$30:$V$177,,O$28,,),OFFSET($U$30:$U$177,,O$28,,),$D100,OFFSET($T$30:$T$177,,O$28,,),$C100,OFFSET($S$30:$S$177,,O$28,,),$B100)/1000000</f>
        <v>0</v>
      </c>
      <c r="P100" s="210">
        <f ca="1">SUMIFS(OFFSET($V$30:$V$177,,P$28,,),OFFSET($U$30:$U$177,,P$28,,),$D100,OFFSET($T$30:$T$177,,P$28,,),$C100,OFFSET($S$30:$S$177,,P$28,,),$B100)/1000000</f>
        <v>0</v>
      </c>
      <c r="Q100" s="288">
        <f ca="1">IF(COUNTIF($B$30:$B100,$B100)=1,SUM(OFFSET(E100:P100,,,2,)),0)</f>
        <v>0</v>
      </c>
      <c r="S100" s="198"/>
      <c r="T100" s="199"/>
      <c r="U100" s="199"/>
      <c r="V100" s="200"/>
      <c r="W100" s="198"/>
      <c r="X100" s="199"/>
      <c r="Y100" s="199"/>
      <c r="Z100" s="200"/>
      <c r="AA100" s="198"/>
      <c r="AB100" s="199"/>
      <c r="AC100" s="199"/>
      <c r="AD100" s="200"/>
      <c r="AE100" s="198"/>
      <c r="AF100" s="199"/>
      <c r="AG100" s="199"/>
      <c r="AH100" s="200"/>
      <c r="AI100" s="198"/>
      <c r="AJ100" s="199"/>
      <c r="AK100" s="199"/>
      <c r="AL100" s="200"/>
      <c r="AM100" s="198"/>
      <c r="AN100" s="199"/>
      <c r="AO100" s="199"/>
      <c r="AP100" s="200"/>
      <c r="AQ100" s="198"/>
      <c r="AR100" s="199"/>
      <c r="AS100" s="199"/>
      <c r="AT100" s="200"/>
      <c r="AU100" s="198"/>
      <c r="AV100" s="199"/>
      <c r="AW100" s="199"/>
      <c r="AX100" s="200"/>
      <c r="AY100" s="198"/>
      <c r="AZ100" s="199"/>
      <c r="BA100" s="199"/>
      <c r="BB100" s="200"/>
      <c r="BC100" s="198"/>
      <c r="BD100" s="199"/>
      <c r="BE100" s="199"/>
      <c r="BF100" s="200"/>
      <c r="BG100" s="198"/>
      <c r="BH100" s="199"/>
      <c r="BI100" s="199"/>
      <c r="BJ100" s="200"/>
      <c r="BK100" s="198"/>
      <c r="BL100" s="199"/>
      <c r="BM100" s="199"/>
      <c r="BN100" s="200"/>
    </row>
    <row r="101" spans="1:66" x14ac:dyDescent="0.25">
      <c r="A101" s="286">
        <f t="shared" ca="1" si="13"/>
        <v>13</v>
      </c>
      <c r="B101" s="188" t="s">
        <v>141</v>
      </c>
      <c r="C101" s="188" t="str">
        <f>IF(COUNTIF($B$30:B101,B101)=1,"NB Total","RN Total")</f>
        <v>RN Total</v>
      </c>
      <c r="D101" s="188" t="s">
        <v>103</v>
      </c>
      <c r="E101" s="208">
        <f ca="1">SUMIFS(OFFSET($V$30:$V$177,,E$28,,),OFFSET($U$30:$U$177,,E$28,,),$D101,OFFSET($T$30:$T$177,,E$28,,),$C101,OFFSET($S$30:$S$177,,E$28,,),$B101)/1000000</f>
        <v>0</v>
      </c>
      <c r="F101" s="209">
        <f ca="1">SUMIFS(OFFSET($V$30:$V$177,,F$28,,),OFFSET($U$30:$U$177,,F$28,,),$D101,OFFSET($T$30:$T$177,,F$28,,),$C101,OFFSET($S$30:$S$177,,F$28,,),$B101)/1000000</f>
        <v>0</v>
      </c>
      <c r="G101" s="209">
        <f ca="1">SUMIFS(OFFSET($V$30:$V$177,,G$28,,),OFFSET($U$30:$U$177,,G$28,,),$D101,OFFSET($T$30:$T$177,,G$28,,),$C101,OFFSET($S$30:$S$177,,G$28,,),$B101)/1000000</f>
        <v>0</v>
      </c>
      <c r="H101" s="209">
        <f ca="1">SUMIFS(OFFSET($V$30:$V$177,,H$28,,),OFFSET($U$30:$U$177,,H$28,,),$D101,OFFSET($T$30:$T$177,,H$28,,),$C101,OFFSET($S$30:$S$177,,H$28,,),$B101)/1000000</f>
        <v>0</v>
      </c>
      <c r="I101" s="209">
        <f ca="1">SUMIFS(OFFSET($V$30:$V$177,,I$28,,),OFFSET($U$30:$U$177,,I$28,,),$D101,OFFSET($T$30:$T$177,,I$28,,),$C101,OFFSET($S$30:$S$177,,I$28,,),$B101)/1000000</f>
        <v>0</v>
      </c>
      <c r="J101" s="209">
        <f ca="1">SUMIFS(OFFSET($V$30:$V$177,,J$28,,),OFFSET($U$30:$U$177,,J$28,,),$D101,OFFSET($T$30:$T$177,,J$28,,),$C101,OFFSET($S$30:$S$177,,J$28,,),$B101)/1000000</f>
        <v>0</v>
      </c>
      <c r="K101" s="209">
        <f ca="1">SUMIFS(OFFSET($V$30:$V$177,,K$28,,),OFFSET($U$30:$U$177,,K$28,,),$D101,OFFSET($T$30:$T$177,,K$28,,),$C101,OFFSET($S$30:$S$177,,K$28,,),$B101)/1000000</f>
        <v>0</v>
      </c>
      <c r="L101" s="209">
        <f ca="1">SUMIFS(OFFSET($V$30:$V$177,,L$28,,),OFFSET($U$30:$U$177,,L$28,,),$D101,OFFSET($T$30:$T$177,,L$28,,),$C101,OFFSET($S$30:$S$177,,L$28,,),$B101)/1000000</f>
        <v>0</v>
      </c>
      <c r="M101" s="209">
        <f ca="1">SUMIFS(OFFSET($V$30:$V$177,,M$28,,),OFFSET($U$30:$U$177,,M$28,,),$D101,OFFSET($T$30:$T$177,,M$28,,),$C101,OFFSET($S$30:$S$177,,M$28,,),$B101)/1000000</f>
        <v>0</v>
      </c>
      <c r="N101" s="209">
        <f ca="1">SUMIFS(OFFSET($V$30:$V$177,,N$28,,),OFFSET($U$30:$U$177,,N$28,,),$D101,OFFSET($T$30:$T$177,,N$28,,),$C101,OFFSET($S$30:$S$177,,N$28,,),$B101)/1000000</f>
        <v>0</v>
      </c>
      <c r="O101" s="209">
        <f ca="1">SUMIFS(OFFSET($V$30:$V$177,,O$28,,),OFFSET($U$30:$U$177,,O$28,,),$D101,OFFSET($T$30:$T$177,,O$28,,),$C101,OFFSET($S$30:$S$177,,O$28,,),$B101)/1000000</f>
        <v>0</v>
      </c>
      <c r="P101" s="210">
        <f ca="1">SUMIFS(OFFSET($V$30:$V$177,,P$28,,),OFFSET($U$30:$U$177,,P$28,,),$D101,OFFSET($T$30:$T$177,,P$28,,),$C101,OFFSET($S$30:$S$177,,P$28,,),$B101)/1000000</f>
        <v>0</v>
      </c>
      <c r="Q101" s="288">
        <f ca="1">IF(COUNTIF($B$30:$B101,$B101)=1,SUM(OFFSET(E101:P101,,,2,)),0)</f>
        <v>0</v>
      </c>
      <c r="S101" s="198"/>
      <c r="T101" s="199"/>
      <c r="U101" s="199"/>
      <c r="V101" s="200"/>
      <c r="W101" s="198"/>
      <c r="X101" s="199"/>
      <c r="Y101" s="199"/>
      <c r="Z101" s="200"/>
      <c r="AA101" s="198"/>
      <c r="AB101" s="199"/>
      <c r="AC101" s="199"/>
      <c r="AD101" s="200"/>
      <c r="AE101" s="198"/>
      <c r="AF101" s="199"/>
      <c r="AG101" s="199"/>
      <c r="AH101" s="200"/>
      <c r="AI101" s="198"/>
      <c r="AJ101" s="199"/>
      <c r="AK101" s="199"/>
      <c r="AL101" s="200"/>
      <c r="AM101" s="198"/>
      <c r="AN101" s="199"/>
      <c r="AO101" s="199"/>
      <c r="AP101" s="200"/>
      <c r="AQ101" s="198"/>
      <c r="AR101" s="199"/>
      <c r="AS101" s="199"/>
      <c r="AT101" s="200"/>
      <c r="AU101" s="198"/>
      <c r="AV101" s="199"/>
      <c r="AW101" s="199"/>
      <c r="AX101" s="200"/>
      <c r="AY101" s="198"/>
      <c r="AZ101" s="199"/>
      <c r="BA101" s="199"/>
      <c r="BB101" s="200"/>
      <c r="BC101" s="198"/>
      <c r="BD101" s="199"/>
      <c r="BE101" s="199"/>
      <c r="BF101" s="200"/>
      <c r="BG101" s="198"/>
      <c r="BH101" s="199"/>
      <c r="BI101" s="199"/>
      <c r="BJ101" s="200"/>
      <c r="BK101" s="198"/>
      <c r="BL101" s="199"/>
      <c r="BM101" s="199"/>
      <c r="BN101" s="200"/>
    </row>
    <row r="102" spans="1:66" x14ac:dyDescent="0.25">
      <c r="A102" s="286">
        <f t="shared" ca="1" si="13"/>
        <v>7</v>
      </c>
      <c r="B102" s="188" t="s">
        <v>118</v>
      </c>
      <c r="C102" s="188" t="str">
        <f>IF(COUNTIF($B$30:B102,B102)=1,"NB Total","RN Total")</f>
        <v>NB Total</v>
      </c>
      <c r="D102" s="188" t="s">
        <v>103</v>
      </c>
      <c r="E102" s="208">
        <f ca="1">SUMIFS(OFFSET($V$30:$V$177,,E$28,,),OFFSET($U$30:$U$177,,E$28,,),$D102,OFFSET($T$30:$T$177,,E$28,,),$C102,OFFSET($S$30:$S$177,,E$28,,),$B102)/1000000</f>
        <v>1.0490340000000001E-2</v>
      </c>
      <c r="F102" s="211">
        <f ca="1">SUMIFS(OFFSET($V$30:$V$177,,F$28,,),OFFSET($U$30:$U$177,,F$28,,),$D102,OFFSET($T$30:$T$177,,F$28,,),$C102,OFFSET($S$30:$S$177,,F$28,,),$B102)/1000000</f>
        <v>0</v>
      </c>
      <c r="G102" s="209">
        <f ca="1">SUMIFS(OFFSET($V$30:$V$177,,G$28,,),OFFSET($U$30:$U$177,,G$28,,),$D102,OFFSET($T$30:$T$177,,G$28,,),$C102,OFFSET($S$30:$S$177,,G$28,,),$B102)/1000000</f>
        <v>0</v>
      </c>
      <c r="H102" s="211">
        <f ca="1">SUMIFS(OFFSET($V$30:$V$177,,H$28,,),OFFSET($U$30:$U$177,,H$28,,),$D102,OFFSET($T$30:$T$177,,H$28,,),$C102,OFFSET($S$30:$S$177,,H$28,,),$B102)/1000000</f>
        <v>0</v>
      </c>
      <c r="I102" s="209">
        <f ca="1">SUMIFS(OFFSET($V$30:$V$177,,I$28,,),OFFSET($U$30:$U$177,,I$28,,),$D102,OFFSET($T$30:$T$177,,I$28,,),$C102,OFFSET($S$30:$S$177,,I$28,,),$B102)/1000000</f>
        <v>0</v>
      </c>
      <c r="J102" s="209">
        <f ca="1">SUMIFS(OFFSET($V$30:$V$177,,J$28,,),OFFSET($U$30:$U$177,,J$28,,),$D102,OFFSET($T$30:$T$177,,J$28,,),$C102,OFFSET($S$30:$S$177,,J$28,,),$B102)/1000000</f>
        <v>0</v>
      </c>
      <c r="K102" s="209">
        <f ca="1">SUMIFS(OFFSET($V$30:$V$177,,K$28,,),OFFSET($U$30:$U$177,,K$28,,),$D102,OFFSET($T$30:$T$177,,K$28,,),$C102,OFFSET($S$30:$S$177,,K$28,,),$B102)/1000000</f>
        <v>0</v>
      </c>
      <c r="L102" s="209">
        <f ca="1">SUMIFS(OFFSET($V$30:$V$177,,L$28,,),OFFSET($U$30:$U$177,,L$28,,),$D102,OFFSET($T$30:$T$177,,L$28,,),$C102,OFFSET($S$30:$S$177,,L$28,,),$B102)/1000000</f>
        <v>0</v>
      </c>
      <c r="M102" s="209">
        <f ca="1">SUMIFS(OFFSET($V$30:$V$177,,M$28,,),OFFSET($U$30:$U$177,,M$28,,),$D102,OFFSET($T$30:$T$177,,M$28,,),$C102,OFFSET($S$30:$S$177,,M$28,,),$B102)/1000000</f>
        <v>0</v>
      </c>
      <c r="N102" s="209">
        <f ca="1">SUMIFS(OFFSET($V$30:$V$177,,N$28,,),OFFSET($U$30:$U$177,,N$28,,),$D102,OFFSET($T$30:$T$177,,N$28,,),$C102,OFFSET($S$30:$S$177,,N$28,,),$B102)/1000000</f>
        <v>0</v>
      </c>
      <c r="O102" s="209">
        <f ca="1">SUMIFS(OFFSET($V$30:$V$177,,O$28,,),OFFSET($U$30:$U$177,,O$28,,),$D102,OFFSET($T$30:$T$177,,O$28,,),$C102,OFFSET($S$30:$S$177,,O$28,,),$B102)/1000000</f>
        <v>0</v>
      </c>
      <c r="P102" s="210">
        <f ca="1">SUMIFS(OFFSET($V$30:$V$177,,P$28,,),OFFSET($U$30:$U$177,,P$28,,),$D102,OFFSET($T$30:$T$177,,P$28,,),$C102,OFFSET($S$30:$S$177,,P$28,,),$B102)/1000000</f>
        <v>0</v>
      </c>
      <c r="Q102" s="288">
        <f ca="1">IF(COUNTIF($B$30:$B102,$B102)=1,SUM(OFFSET(E102:P102,,,2,)),0)</f>
        <v>0.17991762</v>
      </c>
      <c r="S102" s="198"/>
      <c r="T102" s="199"/>
      <c r="U102" s="199"/>
      <c r="V102" s="200"/>
      <c r="W102" s="198"/>
      <c r="X102" s="199"/>
      <c r="Y102" s="199"/>
      <c r="Z102" s="200"/>
      <c r="AA102" s="198"/>
      <c r="AB102" s="199"/>
      <c r="AC102" s="199"/>
      <c r="AD102" s="200"/>
      <c r="AE102" s="198"/>
      <c r="AF102" s="199"/>
      <c r="AG102" s="199"/>
      <c r="AH102" s="200"/>
      <c r="AI102" s="198"/>
      <c r="AJ102" s="199"/>
      <c r="AK102" s="199"/>
      <c r="AL102" s="200"/>
      <c r="AM102" s="198"/>
      <c r="AN102" s="199"/>
      <c r="AO102" s="199"/>
      <c r="AP102" s="200"/>
      <c r="AQ102" s="198"/>
      <c r="AR102" s="199"/>
      <c r="AS102" s="199"/>
      <c r="AT102" s="200"/>
      <c r="AU102" s="198"/>
      <c r="AV102" s="199"/>
      <c r="AW102" s="199"/>
      <c r="AX102" s="200"/>
      <c r="AY102" s="198"/>
      <c r="AZ102" s="199"/>
      <c r="BA102" s="199"/>
      <c r="BB102" s="200"/>
      <c r="BC102" s="198"/>
      <c r="BD102" s="199"/>
      <c r="BE102" s="199"/>
      <c r="BF102" s="200"/>
      <c r="BG102" s="198"/>
      <c r="BH102" s="199"/>
      <c r="BI102" s="199"/>
      <c r="BJ102" s="200"/>
      <c r="BK102" s="198"/>
      <c r="BL102" s="199"/>
      <c r="BM102" s="199"/>
      <c r="BN102" s="200"/>
    </row>
    <row r="103" spans="1:66" ht="15.75" thickBot="1" x14ac:dyDescent="0.3">
      <c r="A103" s="286">
        <f t="shared" ca="1" si="13"/>
        <v>13</v>
      </c>
      <c r="B103" s="189" t="s">
        <v>118</v>
      </c>
      <c r="C103" s="189" t="str">
        <f>IF(COUNTIF($B$30:B103,B103)=1,"NB Total","RN Total")</f>
        <v>RN Total</v>
      </c>
      <c r="D103" s="189" t="s">
        <v>103</v>
      </c>
      <c r="E103" s="212">
        <f ca="1">SUMIFS(OFFSET($V$30:$V$177,,E$28,,),OFFSET($U$30:$U$177,,E$28,,),$D103,OFFSET($T$30:$T$177,,E$28,,),$C103,OFFSET($S$30:$S$177,,E$28,,),$B103)/1000000</f>
        <v>0.16942727999999999</v>
      </c>
      <c r="F103" s="213">
        <f ca="1">SUMIFS(OFFSET($V$30:$V$177,,F$28,,),OFFSET($U$30:$U$177,,F$28,,),$D103,OFFSET($T$30:$T$177,,F$28,,),$C103,OFFSET($S$30:$S$177,,F$28,,),$B103)/1000000</f>
        <v>0</v>
      </c>
      <c r="G103" s="213">
        <f ca="1">SUMIFS(OFFSET($V$30:$V$177,,G$28,,),OFFSET($U$30:$U$177,,G$28,,),$D103,OFFSET($T$30:$T$177,,G$28,,),$C103,OFFSET($S$30:$S$177,,G$28,,),$B103)/1000000</f>
        <v>0</v>
      </c>
      <c r="H103" s="213">
        <f ca="1">SUMIFS(OFFSET($V$30:$V$177,,H$28,,),OFFSET($U$30:$U$177,,H$28,,),$D103,OFFSET($T$30:$T$177,,H$28,,),$C103,OFFSET($S$30:$S$177,,H$28,,),$B103)/1000000</f>
        <v>0</v>
      </c>
      <c r="I103" s="213">
        <f ca="1">SUMIFS(OFFSET($V$30:$V$177,,I$28,,),OFFSET($U$30:$U$177,,I$28,,),$D103,OFFSET($T$30:$T$177,,I$28,,),$C103,OFFSET($S$30:$S$177,,I$28,,),$B103)/1000000</f>
        <v>0</v>
      </c>
      <c r="J103" s="213">
        <f ca="1">SUMIFS(OFFSET($V$30:$V$177,,J$28,,),OFFSET($U$30:$U$177,,J$28,,),$D103,OFFSET($T$30:$T$177,,J$28,,),$C103,OFFSET($S$30:$S$177,,J$28,,),$B103)/1000000</f>
        <v>0</v>
      </c>
      <c r="K103" s="213">
        <f ca="1">SUMIFS(OFFSET($V$30:$V$177,,K$28,,),OFFSET($U$30:$U$177,,K$28,,),$D103,OFFSET($T$30:$T$177,,K$28,,),$C103,OFFSET($S$30:$S$177,,K$28,,),$B103)/1000000</f>
        <v>0</v>
      </c>
      <c r="L103" s="213">
        <f ca="1">SUMIFS(OFFSET($V$30:$V$177,,L$28,,),OFFSET($U$30:$U$177,,L$28,,),$D103,OFFSET($T$30:$T$177,,L$28,,),$C103,OFFSET($S$30:$S$177,,L$28,,),$B103)/1000000</f>
        <v>0</v>
      </c>
      <c r="M103" s="213">
        <f ca="1">SUMIFS(OFFSET($V$30:$V$177,,M$28,,),OFFSET($U$30:$U$177,,M$28,,),$D103,OFFSET($T$30:$T$177,,M$28,,),$C103,OFFSET($S$30:$S$177,,M$28,,),$B103)/1000000</f>
        <v>0</v>
      </c>
      <c r="N103" s="213">
        <f ca="1">SUMIFS(OFFSET($V$30:$V$177,,N$28,,),OFFSET($U$30:$U$177,,N$28,,),$D103,OFFSET($T$30:$T$177,,N$28,,),$C103,OFFSET($S$30:$S$177,,N$28,,),$B103)/1000000</f>
        <v>0</v>
      </c>
      <c r="O103" s="213">
        <f ca="1">SUMIFS(OFFSET($V$30:$V$177,,O$28,,),OFFSET($U$30:$U$177,,O$28,,),$D103,OFFSET($T$30:$T$177,,O$28,,),$C103,OFFSET($S$30:$S$177,,O$28,,),$B103)/1000000</f>
        <v>0</v>
      </c>
      <c r="P103" s="214">
        <f ca="1">SUMIFS(OFFSET($V$30:$V$177,,P$28,,),OFFSET($U$30:$U$177,,P$28,,),$D103,OFFSET($T$30:$T$177,,P$28,,),$C103,OFFSET($S$30:$S$177,,P$28,,),$B103)/1000000</f>
        <v>0</v>
      </c>
      <c r="Q103" s="289">
        <f ca="1">IF(COUNTIF($B$30:$B103,$B103)=1,SUM(OFFSET(E103:P103,,,2,)),0)</f>
        <v>0</v>
      </c>
      <c r="S103" s="198"/>
      <c r="T103" s="199"/>
      <c r="U103" s="199"/>
      <c r="V103" s="200"/>
      <c r="W103" s="198"/>
      <c r="X103" s="199"/>
      <c r="Y103" s="199"/>
      <c r="Z103" s="200"/>
      <c r="AA103" s="198"/>
      <c r="AB103" s="199"/>
      <c r="AC103" s="199"/>
      <c r="AD103" s="200"/>
      <c r="AE103" s="198"/>
      <c r="AF103" s="199"/>
      <c r="AG103" s="199"/>
      <c r="AH103" s="200"/>
      <c r="AI103" s="198"/>
      <c r="AJ103" s="199"/>
      <c r="AK103" s="199"/>
      <c r="AL103" s="200"/>
      <c r="AM103" s="198"/>
      <c r="AN103" s="199"/>
      <c r="AO103" s="199"/>
      <c r="AP103" s="200"/>
      <c r="AQ103" s="198"/>
      <c r="AR103" s="199"/>
      <c r="AS103" s="199"/>
      <c r="AT103" s="200"/>
      <c r="AU103" s="198"/>
      <c r="AV103" s="199"/>
      <c r="AW103" s="199"/>
      <c r="AX103" s="200"/>
      <c r="AY103" s="198"/>
      <c r="AZ103" s="199"/>
      <c r="BA103" s="199"/>
      <c r="BB103" s="200"/>
      <c r="BC103" s="198"/>
      <c r="BD103" s="199"/>
      <c r="BE103" s="199"/>
      <c r="BF103" s="200"/>
      <c r="BG103" s="198"/>
      <c r="BH103" s="199"/>
      <c r="BI103" s="199"/>
      <c r="BJ103" s="200"/>
      <c r="BK103" s="198"/>
      <c r="BL103" s="199"/>
      <c r="BM103" s="199"/>
      <c r="BN103" s="200"/>
    </row>
    <row r="104" spans="1:66" x14ac:dyDescent="0.25">
      <c r="A104" s="286"/>
      <c r="B104" s="188" t="s">
        <v>119</v>
      </c>
      <c r="C104" s="188" t="s">
        <v>69</v>
      </c>
      <c r="D104" s="188" t="s">
        <v>105</v>
      </c>
      <c r="E104" s="208">
        <f ca="1">SUMIFS(OFFSET($V$30:$V$177,,E$28,,),OFFSET($U$30:$U$177,,E$28,,),$D104,OFFSET($T$30:$T$177,,E$28,,),$C104,OFFSET($S$30:$S$177,,E$28,,),$B104)/1000000</f>
        <v>0</v>
      </c>
      <c r="F104" s="209">
        <f ca="1">SUMIFS(OFFSET($V$30:$V$177,,F$28,,),OFFSET($U$30:$U$177,,F$28,,),$D104,OFFSET($T$30:$T$177,,F$28,,),$C104,OFFSET($S$30:$S$177,,F$28,,),$B104)/1000000</f>
        <v>0</v>
      </c>
      <c r="G104" s="209">
        <f ca="1">SUMIFS(OFFSET($V$30:$V$177,,G$28,,),OFFSET($U$30:$U$177,,G$28,,),$D104,OFFSET($T$30:$T$177,,G$28,,),$C104,OFFSET($S$30:$S$177,,G$28,,),$B104)/1000000</f>
        <v>0</v>
      </c>
      <c r="H104" s="209">
        <f ca="1">SUMIFS(OFFSET($V$30:$V$177,,H$28,,),OFFSET($U$30:$U$177,,H$28,,),$D104,OFFSET($T$30:$T$177,,H$28,,),$C104,OFFSET($S$30:$S$177,,H$28,,),$B104)/1000000</f>
        <v>0</v>
      </c>
      <c r="I104" s="209">
        <f ca="1">SUMIFS(OFFSET($V$30:$V$177,,I$28,,),OFFSET($U$30:$U$177,,I$28,,),$D104,OFFSET($T$30:$T$177,,I$28,,),$C104,OFFSET($S$30:$S$177,,I$28,,),$B104)/1000000</f>
        <v>0</v>
      </c>
      <c r="J104" s="209">
        <f ca="1">SUMIFS(OFFSET($V$30:$V$177,,J$28,,),OFFSET($U$30:$U$177,,J$28,,),$D104,OFFSET($T$30:$T$177,,J$28,,),$C104,OFFSET($S$30:$S$177,,J$28,,),$B104)/1000000</f>
        <v>0</v>
      </c>
      <c r="K104" s="209">
        <f ca="1">SUMIFS(OFFSET($V$30:$V$177,,K$28,,),OFFSET($U$30:$U$177,,K$28,,),$D104,OFFSET($T$30:$T$177,,K$28,,),$C104,OFFSET($S$30:$S$177,,K$28,,),$B104)/1000000</f>
        <v>0</v>
      </c>
      <c r="L104" s="209">
        <f ca="1">SUMIFS(OFFSET($V$30:$V$177,,L$28,,),OFFSET($U$30:$U$177,,L$28,,),$D104,OFFSET($T$30:$T$177,,L$28,,),$C104,OFFSET($S$30:$S$177,,L$28,,),$B104)/1000000</f>
        <v>0</v>
      </c>
      <c r="M104" s="209">
        <f ca="1">SUMIFS(OFFSET($V$30:$V$177,,M$28,,),OFFSET($U$30:$U$177,,M$28,,),$D104,OFFSET($T$30:$T$177,,M$28,,),$C104,OFFSET($S$30:$S$177,,M$28,,),$B104)/1000000</f>
        <v>0</v>
      </c>
      <c r="N104" s="209">
        <f ca="1">SUMIFS(OFFSET($V$30:$V$177,,N$28,,),OFFSET($U$30:$U$177,,N$28,,),$D104,OFFSET($T$30:$T$177,,N$28,,),$C104,OFFSET($S$30:$S$177,,N$28,,),$B104)/1000000</f>
        <v>0</v>
      </c>
      <c r="O104" s="209">
        <f ca="1">SUMIFS(OFFSET($V$30:$V$177,,O$28,,),OFFSET($U$30:$U$177,,O$28,,),$D104,OFFSET($T$30:$T$177,,O$28,,),$C104,OFFSET($S$30:$S$177,,O$28,,),$B104)/1000000</f>
        <v>0</v>
      </c>
      <c r="P104" s="210">
        <f ca="1">SUMIFS(OFFSET($V$30:$V$177,,P$28,,),OFFSET($U$30:$U$177,,P$28,,),$D104,OFFSET($T$30:$T$177,,P$28,,),$C104,OFFSET($S$30:$S$177,,P$28,,),$B104)/1000000</f>
        <v>0</v>
      </c>
      <c r="Q104" s="287"/>
      <c r="S104" s="198"/>
      <c r="T104" s="199"/>
      <c r="U104" s="199"/>
      <c r="V104" s="200"/>
      <c r="W104" s="198"/>
      <c r="X104" s="199"/>
      <c r="Y104" s="199"/>
      <c r="Z104" s="200"/>
      <c r="AA104" s="198"/>
      <c r="AB104" s="199"/>
      <c r="AC104" s="199"/>
      <c r="AD104" s="200"/>
      <c r="AE104" s="198"/>
      <c r="AF104" s="199"/>
      <c r="AG104" s="199"/>
      <c r="AH104" s="200"/>
      <c r="AI104" s="198"/>
      <c r="AJ104" s="199"/>
      <c r="AK104" s="199"/>
      <c r="AL104" s="200"/>
      <c r="AM104" s="198"/>
      <c r="AN104" s="199"/>
      <c r="AO104" s="199"/>
      <c r="AP104" s="200"/>
      <c r="AQ104" s="198"/>
      <c r="AR104" s="199"/>
      <c r="AS104" s="199"/>
      <c r="AT104" s="200"/>
      <c r="AU104" s="198"/>
      <c r="AV104" s="199"/>
      <c r="AW104" s="199"/>
      <c r="AX104" s="200"/>
      <c r="AY104" s="198"/>
      <c r="AZ104" s="199"/>
      <c r="BA104" s="199"/>
      <c r="BB104" s="200"/>
      <c r="BC104" s="198"/>
      <c r="BD104" s="199"/>
      <c r="BE104" s="199"/>
      <c r="BF104" s="200"/>
      <c r="BG104" s="198"/>
      <c r="BH104" s="199"/>
      <c r="BI104" s="199"/>
      <c r="BJ104" s="200"/>
      <c r="BK104" s="198"/>
      <c r="BL104" s="199"/>
      <c r="BM104" s="199"/>
      <c r="BN104" s="200"/>
    </row>
    <row r="105" spans="1:66" x14ac:dyDescent="0.25">
      <c r="A105" s="286"/>
      <c r="B105" s="188" t="s">
        <v>119</v>
      </c>
      <c r="C105" s="188" t="s">
        <v>70</v>
      </c>
      <c r="D105" s="188" t="s">
        <v>105</v>
      </c>
      <c r="E105" s="208">
        <f ca="1">SUMIFS(OFFSET($V$30:$V$177,,E$28,,),OFFSET($U$30:$U$177,,E$28,,),$D105,OFFSET($T$30:$T$177,,E$28,,),$C105,OFFSET($S$30:$S$177,,E$28,,),$B105)/1000000</f>
        <v>0</v>
      </c>
      <c r="F105" s="209">
        <f ca="1">SUMIFS(OFFSET($V$30:$V$177,,F$28,,),OFFSET($U$30:$U$177,,F$28,,),$D105,OFFSET($T$30:$T$177,,F$28,,),$C105,OFFSET($S$30:$S$177,,F$28,,),$B105)/1000000</f>
        <v>0</v>
      </c>
      <c r="G105" s="209">
        <f ca="1">SUMIFS(OFFSET($V$30:$V$177,,G$28,,),OFFSET($U$30:$U$177,,G$28,,),$D105,OFFSET($T$30:$T$177,,G$28,,),$C105,OFFSET($S$30:$S$177,,G$28,,),$B105)/1000000</f>
        <v>0</v>
      </c>
      <c r="H105" s="209">
        <f ca="1">SUMIFS(OFFSET($V$30:$V$177,,H$28,,),OFFSET($U$30:$U$177,,H$28,,),$D105,OFFSET($T$30:$T$177,,H$28,,),$C105,OFFSET($S$30:$S$177,,H$28,,),$B105)/1000000</f>
        <v>0</v>
      </c>
      <c r="I105" s="209">
        <f ca="1">SUMIFS(OFFSET($V$30:$V$177,,I$28,,),OFFSET($U$30:$U$177,,I$28,,),$D105,OFFSET($T$30:$T$177,,I$28,,),$C105,OFFSET($S$30:$S$177,,I$28,,),$B105)/1000000</f>
        <v>0</v>
      </c>
      <c r="J105" s="209">
        <f ca="1">SUMIFS(OFFSET($V$30:$V$177,,J$28,,),OFFSET($U$30:$U$177,,J$28,,),$D105,OFFSET($T$30:$T$177,,J$28,,),$C105,OFFSET($S$30:$S$177,,J$28,,),$B105)/1000000</f>
        <v>0</v>
      </c>
      <c r="K105" s="209">
        <f ca="1">SUMIFS(OFFSET($V$30:$V$177,,K$28,,),OFFSET($U$30:$U$177,,K$28,,),$D105,OFFSET($T$30:$T$177,,K$28,,),$C105,OFFSET($S$30:$S$177,,K$28,,),$B105)/1000000</f>
        <v>0</v>
      </c>
      <c r="L105" s="209">
        <f ca="1">SUMIFS(OFFSET($V$30:$V$177,,L$28,,),OFFSET($U$30:$U$177,,L$28,,),$D105,OFFSET($T$30:$T$177,,L$28,,),$C105,OFFSET($S$30:$S$177,,L$28,,),$B105)/1000000</f>
        <v>0</v>
      </c>
      <c r="M105" s="209">
        <f ca="1">SUMIFS(OFFSET($V$30:$V$177,,M$28,,),OFFSET($U$30:$U$177,,M$28,,),$D105,OFFSET($T$30:$T$177,,M$28,,),$C105,OFFSET($S$30:$S$177,,M$28,,),$B105)/1000000</f>
        <v>0</v>
      </c>
      <c r="N105" s="209">
        <f ca="1">SUMIFS(OFFSET($V$30:$V$177,,N$28,,),OFFSET($U$30:$U$177,,N$28,,),$D105,OFFSET($T$30:$T$177,,N$28,,),$C105,OFFSET($S$30:$S$177,,N$28,,),$B105)/1000000</f>
        <v>0</v>
      </c>
      <c r="O105" s="209">
        <f ca="1">SUMIFS(OFFSET($V$30:$V$177,,O$28,,),OFFSET($U$30:$U$177,,O$28,,),$D105,OFFSET($T$30:$T$177,,O$28,,),$C105,OFFSET($S$30:$S$177,,O$28,,),$B105)/1000000</f>
        <v>0</v>
      </c>
      <c r="P105" s="210">
        <f ca="1">SUMIFS(OFFSET($V$30:$V$177,,P$28,,),OFFSET($U$30:$U$177,,P$28,,),$D105,OFFSET($T$30:$T$177,,P$28,,),$C105,OFFSET($S$30:$S$177,,P$28,,),$B105)/1000000</f>
        <v>0</v>
      </c>
      <c r="Q105" s="287"/>
      <c r="S105" s="198"/>
      <c r="T105" s="199"/>
      <c r="U105" s="199"/>
      <c r="V105" s="200"/>
      <c r="W105" s="198"/>
      <c r="X105" s="199"/>
      <c r="Y105" s="199"/>
      <c r="Z105" s="200"/>
      <c r="AA105" s="198"/>
      <c r="AB105" s="199"/>
      <c r="AC105" s="199"/>
      <c r="AD105" s="200"/>
      <c r="AE105" s="198"/>
      <c r="AF105" s="199"/>
      <c r="AG105" s="199"/>
      <c r="AH105" s="200"/>
      <c r="AI105" s="198"/>
      <c r="AJ105" s="199"/>
      <c r="AK105" s="199"/>
      <c r="AL105" s="200"/>
      <c r="AM105" s="198"/>
      <c r="AN105" s="199"/>
      <c r="AO105" s="199"/>
      <c r="AP105" s="200"/>
      <c r="AQ105" s="198"/>
      <c r="AR105" s="199"/>
      <c r="AS105" s="199"/>
      <c r="AT105" s="200"/>
      <c r="AU105" s="198"/>
      <c r="AV105" s="199"/>
      <c r="AW105" s="199"/>
      <c r="AX105" s="200"/>
      <c r="AY105" s="198"/>
      <c r="AZ105" s="199"/>
      <c r="BA105" s="199"/>
      <c r="BB105" s="200"/>
      <c r="BC105" s="198"/>
      <c r="BD105" s="199"/>
      <c r="BE105" s="199"/>
      <c r="BF105" s="200"/>
      <c r="BG105" s="198"/>
      <c r="BH105" s="199"/>
      <c r="BI105" s="199"/>
      <c r="BJ105" s="200"/>
      <c r="BK105" s="198"/>
      <c r="BL105" s="199"/>
      <c r="BM105" s="199"/>
      <c r="BN105" s="200"/>
    </row>
    <row r="106" spans="1:66" x14ac:dyDescent="0.25">
      <c r="A106" s="286"/>
      <c r="B106" s="188" t="s">
        <v>120</v>
      </c>
      <c r="C106" s="188" t="s">
        <v>69</v>
      </c>
      <c r="D106" s="188" t="s">
        <v>105</v>
      </c>
      <c r="E106" s="208">
        <f ca="1">SUMIFS(OFFSET($V$30:$V$177,,E$28,,),OFFSET($U$30:$U$177,,E$28,,),$D106,OFFSET($T$30:$T$177,,E$28,,),$C106,OFFSET($S$30:$S$177,,E$28,,),$B106)/1000000</f>
        <v>0</v>
      </c>
      <c r="F106" s="209">
        <f ca="1">SUMIFS(OFFSET($V$30:$V$177,,F$28,,),OFFSET($U$30:$U$177,,F$28,,),$D106,OFFSET($T$30:$T$177,,F$28,,),$C106,OFFSET($S$30:$S$177,,F$28,,),$B106)/1000000</f>
        <v>0</v>
      </c>
      <c r="G106" s="209">
        <f ca="1">SUMIFS(OFFSET($V$30:$V$177,,G$28,,),OFFSET($U$30:$U$177,,G$28,,),$D106,OFFSET($T$30:$T$177,,G$28,,),$C106,OFFSET($S$30:$S$177,,G$28,,),$B106)/1000000</f>
        <v>0</v>
      </c>
      <c r="H106" s="209">
        <f ca="1">SUMIFS(OFFSET($V$30:$V$177,,H$28,,),OFFSET($U$30:$U$177,,H$28,,),$D106,OFFSET($T$30:$T$177,,H$28,,),$C106,OFFSET($S$30:$S$177,,H$28,,),$B106)/1000000</f>
        <v>0</v>
      </c>
      <c r="I106" s="209">
        <f ca="1">SUMIFS(OFFSET($V$30:$V$177,,I$28,,),OFFSET($U$30:$U$177,,I$28,,),$D106,OFFSET($T$30:$T$177,,I$28,,),$C106,OFFSET($S$30:$S$177,,I$28,,),$B106)/1000000</f>
        <v>0</v>
      </c>
      <c r="J106" s="209">
        <f ca="1">SUMIFS(OFFSET($V$30:$V$177,,J$28,,),OFFSET($U$30:$U$177,,J$28,,),$D106,OFFSET($T$30:$T$177,,J$28,,),$C106,OFFSET($S$30:$S$177,,J$28,,),$B106)/1000000</f>
        <v>0</v>
      </c>
      <c r="K106" s="209">
        <f ca="1">SUMIFS(OFFSET($V$30:$V$177,,K$28,,),OFFSET($U$30:$U$177,,K$28,,),$D106,OFFSET($T$30:$T$177,,K$28,,),$C106,OFFSET($S$30:$S$177,,K$28,,),$B106)/1000000</f>
        <v>0</v>
      </c>
      <c r="L106" s="209">
        <f ca="1">SUMIFS(OFFSET($V$30:$V$177,,L$28,,),OFFSET($U$30:$U$177,,L$28,,),$D106,OFFSET($T$30:$T$177,,L$28,,),$C106,OFFSET($S$30:$S$177,,L$28,,),$B106)/1000000</f>
        <v>0</v>
      </c>
      <c r="M106" s="209">
        <f ca="1">SUMIFS(OFFSET($V$30:$V$177,,M$28,,),OFFSET($U$30:$U$177,,M$28,,),$D106,OFFSET($T$30:$T$177,,M$28,,),$C106,OFFSET($S$30:$S$177,,M$28,,),$B106)/1000000</f>
        <v>0</v>
      </c>
      <c r="N106" s="209">
        <f ca="1">SUMIFS(OFFSET($V$30:$V$177,,N$28,,),OFFSET($U$30:$U$177,,N$28,,),$D106,OFFSET($T$30:$T$177,,N$28,,),$C106,OFFSET($S$30:$S$177,,N$28,,),$B106)/1000000</f>
        <v>0</v>
      </c>
      <c r="O106" s="209">
        <f ca="1">SUMIFS(OFFSET($V$30:$V$177,,O$28,,),OFFSET($U$30:$U$177,,O$28,,),$D106,OFFSET($T$30:$T$177,,O$28,,),$C106,OFFSET($S$30:$S$177,,O$28,,),$B106)/1000000</f>
        <v>0</v>
      </c>
      <c r="P106" s="210">
        <f ca="1">SUMIFS(OFFSET($V$30:$V$177,,P$28,,),OFFSET($U$30:$U$177,,P$28,,),$D106,OFFSET($T$30:$T$177,,P$28,,),$C106,OFFSET($S$30:$S$177,,P$28,,),$B106)/1000000</f>
        <v>0</v>
      </c>
      <c r="Q106" s="287"/>
      <c r="S106" s="198"/>
      <c r="T106" s="199"/>
      <c r="U106" s="199"/>
      <c r="V106" s="200"/>
      <c r="W106" s="198"/>
      <c r="X106" s="199"/>
      <c r="Y106" s="199"/>
      <c r="Z106" s="200"/>
      <c r="AA106" s="198"/>
      <c r="AB106" s="199"/>
      <c r="AC106" s="199"/>
      <c r="AD106" s="200"/>
      <c r="AE106" s="198"/>
      <c r="AF106" s="199"/>
      <c r="AG106" s="199"/>
      <c r="AH106" s="200"/>
      <c r="AI106" s="198"/>
      <c r="AJ106" s="199"/>
      <c r="AK106" s="199"/>
      <c r="AL106" s="200"/>
      <c r="AM106" s="198"/>
      <c r="AN106" s="199"/>
      <c r="AO106" s="199"/>
      <c r="AP106" s="200"/>
      <c r="AQ106" s="198"/>
      <c r="AR106" s="199"/>
      <c r="AS106" s="199"/>
      <c r="AT106" s="200"/>
      <c r="AU106" s="198"/>
      <c r="AV106" s="199"/>
      <c r="AW106" s="199"/>
      <c r="AX106" s="200"/>
      <c r="AY106" s="198"/>
      <c r="AZ106" s="199"/>
      <c r="BA106" s="199"/>
      <c r="BB106" s="200"/>
      <c r="BC106" s="198"/>
      <c r="BD106" s="199"/>
      <c r="BE106" s="199"/>
      <c r="BF106" s="200"/>
      <c r="BG106" s="198"/>
      <c r="BH106" s="199"/>
      <c r="BI106" s="199"/>
      <c r="BJ106" s="200"/>
      <c r="BK106" s="198"/>
      <c r="BL106" s="199"/>
      <c r="BM106" s="199"/>
      <c r="BN106" s="200"/>
    </row>
    <row r="107" spans="1:66" x14ac:dyDescent="0.25">
      <c r="A107" s="286"/>
      <c r="B107" s="188" t="s">
        <v>120</v>
      </c>
      <c r="C107" s="188" t="s">
        <v>70</v>
      </c>
      <c r="D107" s="188" t="s">
        <v>105</v>
      </c>
      <c r="E107" s="208">
        <f ca="1">SUMIFS(OFFSET($V$30:$V$177,,E$28,,),OFFSET($U$30:$U$177,,E$28,,),$D107,OFFSET($T$30:$T$177,,E$28,,),$C107,OFFSET($S$30:$S$177,,E$28,,),$B107)/1000000</f>
        <v>0</v>
      </c>
      <c r="F107" s="209">
        <f ca="1">SUMIFS(OFFSET($V$30:$V$177,,F$28,,),OFFSET($U$30:$U$177,,F$28,,),$D107,OFFSET($T$30:$T$177,,F$28,,),$C107,OFFSET($S$30:$S$177,,F$28,,),$B107)/1000000</f>
        <v>0</v>
      </c>
      <c r="G107" s="209">
        <f ca="1">SUMIFS(OFFSET($V$30:$V$177,,G$28,,),OFFSET($U$30:$U$177,,G$28,,),$D107,OFFSET($T$30:$T$177,,G$28,,),$C107,OFFSET($S$30:$S$177,,G$28,,),$B107)/1000000</f>
        <v>0</v>
      </c>
      <c r="H107" s="209">
        <f ca="1">SUMIFS(OFFSET($V$30:$V$177,,H$28,,),OFFSET($U$30:$U$177,,H$28,,),$D107,OFFSET($T$30:$T$177,,H$28,,),$C107,OFFSET($S$30:$S$177,,H$28,,),$B107)/1000000</f>
        <v>0</v>
      </c>
      <c r="I107" s="209">
        <f ca="1">SUMIFS(OFFSET($V$30:$V$177,,I$28,,),OFFSET($U$30:$U$177,,I$28,,),$D107,OFFSET($T$30:$T$177,,I$28,,),$C107,OFFSET($S$30:$S$177,,I$28,,),$B107)/1000000</f>
        <v>0</v>
      </c>
      <c r="J107" s="209">
        <f ca="1">SUMIFS(OFFSET($V$30:$V$177,,J$28,,),OFFSET($U$30:$U$177,,J$28,,),$D107,OFFSET($T$30:$T$177,,J$28,,),$C107,OFFSET($S$30:$S$177,,J$28,,),$B107)/1000000</f>
        <v>0</v>
      </c>
      <c r="K107" s="209">
        <f ca="1">SUMIFS(OFFSET($V$30:$V$177,,K$28,,),OFFSET($U$30:$U$177,,K$28,,),$D107,OFFSET($T$30:$T$177,,K$28,,),$C107,OFFSET($S$30:$S$177,,K$28,,),$B107)/1000000</f>
        <v>0</v>
      </c>
      <c r="L107" s="209">
        <f ca="1">SUMIFS(OFFSET($V$30:$V$177,,L$28,,),OFFSET($U$30:$U$177,,L$28,,),$D107,OFFSET($T$30:$T$177,,L$28,,),$C107,OFFSET($S$30:$S$177,,L$28,,),$B107)/1000000</f>
        <v>0</v>
      </c>
      <c r="M107" s="209">
        <f ca="1">SUMIFS(OFFSET($V$30:$V$177,,M$28,,),OFFSET($U$30:$U$177,,M$28,,),$D107,OFFSET($T$30:$T$177,,M$28,,),$C107,OFFSET($S$30:$S$177,,M$28,,),$B107)/1000000</f>
        <v>0</v>
      </c>
      <c r="N107" s="209">
        <f ca="1">SUMIFS(OFFSET($V$30:$V$177,,N$28,,),OFFSET($U$30:$U$177,,N$28,,),$D107,OFFSET($T$30:$T$177,,N$28,,),$C107,OFFSET($S$30:$S$177,,N$28,,),$B107)/1000000</f>
        <v>0</v>
      </c>
      <c r="O107" s="209">
        <f ca="1">SUMIFS(OFFSET($V$30:$V$177,,O$28,,),OFFSET($U$30:$U$177,,O$28,,),$D107,OFFSET($T$30:$T$177,,O$28,,),$C107,OFFSET($S$30:$S$177,,O$28,,),$B107)/1000000</f>
        <v>0</v>
      </c>
      <c r="P107" s="210">
        <f ca="1">SUMIFS(OFFSET($V$30:$V$177,,P$28,,),OFFSET($U$30:$U$177,,P$28,,),$D107,OFFSET($T$30:$T$177,,P$28,,),$C107,OFFSET($S$30:$S$177,,P$28,,),$B107)/1000000</f>
        <v>0</v>
      </c>
      <c r="Q107" s="287"/>
      <c r="S107" s="198"/>
      <c r="T107" s="199"/>
      <c r="U107" s="199"/>
      <c r="V107" s="200"/>
      <c r="W107" s="198"/>
      <c r="X107" s="199"/>
      <c r="Y107" s="199"/>
      <c r="Z107" s="200"/>
      <c r="AA107" s="198"/>
      <c r="AB107" s="199"/>
      <c r="AC107" s="199"/>
      <c r="AD107" s="200"/>
      <c r="AE107" s="198"/>
      <c r="AF107" s="199"/>
      <c r="AG107" s="199"/>
      <c r="AH107" s="200"/>
      <c r="AI107" s="198"/>
      <c r="AJ107" s="199"/>
      <c r="AK107" s="199"/>
      <c r="AL107" s="200"/>
      <c r="AM107" s="198"/>
      <c r="AN107" s="199"/>
      <c r="AO107" s="199"/>
      <c r="AP107" s="200"/>
      <c r="AQ107" s="198"/>
      <c r="AR107" s="199"/>
      <c r="AS107" s="199"/>
      <c r="AT107" s="200"/>
      <c r="AU107" s="198"/>
      <c r="AV107" s="199"/>
      <c r="AW107" s="199"/>
      <c r="AX107" s="200"/>
      <c r="AY107" s="198"/>
      <c r="AZ107" s="199"/>
      <c r="BA107" s="199"/>
      <c r="BB107" s="200"/>
      <c r="BC107" s="198"/>
      <c r="BD107" s="199"/>
      <c r="BE107" s="199"/>
      <c r="BF107" s="200"/>
      <c r="BG107" s="198"/>
      <c r="BH107" s="199"/>
      <c r="BI107" s="199"/>
      <c r="BJ107" s="200"/>
      <c r="BK107" s="198"/>
      <c r="BL107" s="199"/>
      <c r="BM107" s="199"/>
      <c r="BN107" s="200"/>
    </row>
    <row r="108" spans="1:66" x14ac:dyDescent="0.25">
      <c r="A108" s="286"/>
      <c r="B108" s="188" t="s">
        <v>121</v>
      </c>
      <c r="C108" s="188" t="s">
        <v>69</v>
      </c>
      <c r="D108" s="188" t="s">
        <v>105</v>
      </c>
      <c r="E108" s="208">
        <f ca="1">SUMIFS(OFFSET($V$30:$V$177,,E$28,,),OFFSET($U$30:$U$177,,E$28,,),$D108,OFFSET($T$30:$T$177,,E$28,,),$C108,OFFSET($S$30:$S$177,,E$28,,),$B108)/1000000</f>
        <v>0</v>
      </c>
      <c r="F108" s="209">
        <f ca="1">SUMIFS(OFFSET($V$30:$V$177,,F$28,,),OFFSET($U$30:$U$177,,F$28,,),$D108,OFFSET($T$30:$T$177,,F$28,,),$C108,OFFSET($S$30:$S$177,,F$28,,),$B108)/1000000</f>
        <v>0</v>
      </c>
      <c r="G108" s="209">
        <f ca="1">SUMIFS(OFFSET($V$30:$V$177,,G$28,,),OFFSET($U$30:$U$177,,G$28,,),$D108,OFFSET($T$30:$T$177,,G$28,,),$C108,OFFSET($S$30:$S$177,,G$28,,),$B108)/1000000</f>
        <v>0</v>
      </c>
      <c r="H108" s="209">
        <f ca="1">SUMIFS(OFFSET($V$30:$V$177,,H$28,,),OFFSET($U$30:$U$177,,H$28,,),$D108,OFFSET($T$30:$T$177,,H$28,,),$C108,OFFSET($S$30:$S$177,,H$28,,),$B108)/1000000</f>
        <v>0</v>
      </c>
      <c r="I108" s="209">
        <f ca="1">SUMIFS(OFFSET($V$30:$V$177,,I$28,,),OFFSET($U$30:$U$177,,I$28,,),$D108,OFFSET($T$30:$T$177,,I$28,,),$C108,OFFSET($S$30:$S$177,,I$28,,),$B108)/1000000</f>
        <v>0</v>
      </c>
      <c r="J108" s="209">
        <f ca="1">SUMIFS(OFFSET($V$30:$V$177,,J$28,,),OFFSET($U$30:$U$177,,J$28,,),$D108,OFFSET($T$30:$T$177,,J$28,,),$C108,OFFSET($S$30:$S$177,,J$28,,),$B108)/1000000</f>
        <v>0</v>
      </c>
      <c r="K108" s="209">
        <f ca="1">SUMIFS(OFFSET($V$30:$V$177,,K$28,,),OFFSET($U$30:$U$177,,K$28,,),$D108,OFFSET($T$30:$T$177,,K$28,,),$C108,OFFSET($S$30:$S$177,,K$28,,),$B108)/1000000</f>
        <v>0</v>
      </c>
      <c r="L108" s="209">
        <f ca="1">SUMIFS(OFFSET($V$30:$V$177,,L$28,,),OFFSET($U$30:$U$177,,L$28,,),$D108,OFFSET($T$30:$T$177,,L$28,,),$C108,OFFSET($S$30:$S$177,,L$28,,),$B108)/1000000</f>
        <v>0</v>
      </c>
      <c r="M108" s="209">
        <f ca="1">SUMIFS(OFFSET($V$30:$V$177,,M$28,,),OFFSET($U$30:$U$177,,M$28,,),$D108,OFFSET($T$30:$T$177,,M$28,,),$C108,OFFSET($S$30:$S$177,,M$28,,),$B108)/1000000</f>
        <v>0</v>
      </c>
      <c r="N108" s="209">
        <f ca="1">SUMIFS(OFFSET($V$30:$V$177,,N$28,,),OFFSET($U$30:$U$177,,N$28,,),$D108,OFFSET($T$30:$T$177,,N$28,,),$C108,OFFSET($S$30:$S$177,,N$28,,),$B108)/1000000</f>
        <v>0</v>
      </c>
      <c r="O108" s="209">
        <f ca="1">SUMIFS(OFFSET($V$30:$V$177,,O$28,,),OFFSET($U$30:$U$177,,O$28,,),$D108,OFFSET($T$30:$T$177,,O$28,,),$C108,OFFSET($S$30:$S$177,,O$28,,),$B108)/1000000</f>
        <v>0</v>
      </c>
      <c r="P108" s="210">
        <f ca="1">SUMIFS(OFFSET($V$30:$V$177,,P$28,,),OFFSET($U$30:$U$177,,P$28,,),$D108,OFFSET($T$30:$T$177,,P$28,,),$C108,OFFSET($S$30:$S$177,,P$28,,),$B108)/1000000</f>
        <v>0</v>
      </c>
      <c r="Q108" s="287"/>
      <c r="S108" s="198"/>
      <c r="T108" s="199"/>
      <c r="U108" s="199"/>
      <c r="V108" s="200"/>
      <c r="W108" s="198"/>
      <c r="X108" s="199"/>
      <c r="Y108" s="199"/>
      <c r="Z108" s="200"/>
      <c r="AA108" s="198"/>
      <c r="AB108" s="199"/>
      <c r="AC108" s="199"/>
      <c r="AD108" s="200"/>
      <c r="AE108" s="198"/>
      <c r="AF108" s="199"/>
      <c r="AG108" s="199"/>
      <c r="AH108" s="200"/>
      <c r="AI108" s="198"/>
      <c r="AJ108" s="199"/>
      <c r="AK108" s="199"/>
      <c r="AL108" s="200"/>
      <c r="AM108" s="198"/>
      <c r="AN108" s="199"/>
      <c r="AO108" s="199"/>
      <c r="AP108" s="200"/>
      <c r="AQ108" s="198"/>
      <c r="AR108" s="199"/>
      <c r="AS108" s="199"/>
      <c r="AT108" s="200"/>
      <c r="AU108" s="198"/>
      <c r="AV108" s="199"/>
      <c r="AW108" s="199"/>
      <c r="AX108" s="200"/>
      <c r="AY108" s="198"/>
      <c r="AZ108" s="199"/>
      <c r="BA108" s="199"/>
      <c r="BB108" s="200"/>
      <c r="BC108" s="198"/>
      <c r="BD108" s="199"/>
      <c r="BE108" s="199"/>
      <c r="BF108" s="200"/>
      <c r="BG108" s="198"/>
      <c r="BH108" s="199"/>
      <c r="BI108" s="199"/>
      <c r="BJ108" s="200"/>
      <c r="BK108" s="198"/>
      <c r="BL108" s="199"/>
      <c r="BM108" s="199"/>
      <c r="BN108" s="200"/>
    </row>
    <row r="109" spans="1:66" x14ac:dyDescent="0.25">
      <c r="A109" s="286"/>
      <c r="B109" s="188" t="s">
        <v>121</v>
      </c>
      <c r="C109" s="188" t="s">
        <v>70</v>
      </c>
      <c r="D109" s="188" t="s">
        <v>105</v>
      </c>
      <c r="E109" s="208">
        <f ca="1">SUMIFS(OFFSET($V$30:$V$177,,E$28,,),OFFSET($U$30:$U$177,,E$28,,),$D109,OFFSET($T$30:$T$177,,E$28,,),$C109,OFFSET($S$30:$S$177,,E$28,,),$B109)/1000000</f>
        <v>0</v>
      </c>
      <c r="F109" s="209">
        <f ca="1">SUMIFS(OFFSET($V$30:$V$177,,F$28,,),OFFSET($U$30:$U$177,,F$28,,),$D109,OFFSET($T$30:$T$177,,F$28,,),$C109,OFFSET($S$30:$S$177,,F$28,,),$B109)/1000000</f>
        <v>0</v>
      </c>
      <c r="G109" s="209">
        <f ca="1">SUMIFS(OFFSET($V$30:$V$177,,G$28,,),OFFSET($U$30:$U$177,,G$28,,),$D109,OFFSET($T$30:$T$177,,G$28,,),$C109,OFFSET($S$30:$S$177,,G$28,,),$B109)/1000000</f>
        <v>0</v>
      </c>
      <c r="H109" s="209">
        <f ca="1">SUMIFS(OFFSET($V$30:$V$177,,H$28,,),OFFSET($U$30:$U$177,,H$28,,),$D109,OFFSET($T$30:$T$177,,H$28,,),$C109,OFFSET($S$30:$S$177,,H$28,,),$B109)/1000000</f>
        <v>0</v>
      </c>
      <c r="I109" s="209">
        <f ca="1">SUMIFS(OFFSET($V$30:$V$177,,I$28,,),OFFSET($U$30:$U$177,,I$28,,),$D109,OFFSET($T$30:$T$177,,I$28,,),$C109,OFFSET($S$30:$S$177,,I$28,,),$B109)/1000000</f>
        <v>0</v>
      </c>
      <c r="J109" s="209">
        <f ca="1">SUMIFS(OFFSET($V$30:$V$177,,J$28,,),OFFSET($U$30:$U$177,,J$28,,),$D109,OFFSET($T$30:$T$177,,J$28,,),$C109,OFFSET($S$30:$S$177,,J$28,,),$B109)/1000000</f>
        <v>0</v>
      </c>
      <c r="K109" s="209">
        <f ca="1">SUMIFS(OFFSET($V$30:$V$177,,K$28,,),OFFSET($U$30:$U$177,,K$28,,),$D109,OFFSET($T$30:$T$177,,K$28,,),$C109,OFFSET($S$30:$S$177,,K$28,,),$B109)/1000000</f>
        <v>0</v>
      </c>
      <c r="L109" s="209">
        <f ca="1">SUMIFS(OFFSET($V$30:$V$177,,L$28,,),OFFSET($U$30:$U$177,,L$28,,),$D109,OFFSET($T$30:$T$177,,L$28,,),$C109,OFFSET($S$30:$S$177,,L$28,,),$B109)/1000000</f>
        <v>0</v>
      </c>
      <c r="M109" s="209">
        <f ca="1">SUMIFS(OFFSET($V$30:$V$177,,M$28,,),OFFSET($U$30:$U$177,,M$28,,),$D109,OFFSET($T$30:$T$177,,M$28,,),$C109,OFFSET($S$30:$S$177,,M$28,,),$B109)/1000000</f>
        <v>0</v>
      </c>
      <c r="N109" s="209">
        <f ca="1">SUMIFS(OFFSET($V$30:$V$177,,N$28,,),OFFSET($U$30:$U$177,,N$28,,),$D109,OFFSET($T$30:$T$177,,N$28,,),$C109,OFFSET($S$30:$S$177,,N$28,,),$B109)/1000000</f>
        <v>0</v>
      </c>
      <c r="O109" s="209">
        <f ca="1">SUMIFS(OFFSET($V$30:$V$177,,O$28,,),OFFSET($U$30:$U$177,,O$28,,),$D109,OFFSET($T$30:$T$177,,O$28,,),$C109,OFFSET($S$30:$S$177,,O$28,,),$B109)/1000000</f>
        <v>0</v>
      </c>
      <c r="P109" s="210">
        <f ca="1">SUMIFS(OFFSET($V$30:$V$177,,P$28,,),OFFSET($U$30:$U$177,,P$28,,),$D109,OFFSET($T$30:$T$177,,P$28,,),$C109,OFFSET($S$30:$S$177,,P$28,,),$B109)/1000000</f>
        <v>0</v>
      </c>
      <c r="Q109" s="287"/>
      <c r="S109" s="198"/>
      <c r="T109" s="199"/>
      <c r="U109" s="199"/>
      <c r="V109" s="200"/>
      <c r="W109" s="198"/>
      <c r="X109" s="199"/>
      <c r="Y109" s="199"/>
      <c r="Z109" s="200"/>
      <c r="AA109" s="198"/>
      <c r="AB109" s="199"/>
      <c r="AC109" s="199"/>
      <c r="AD109" s="200"/>
      <c r="AE109" s="198"/>
      <c r="AF109" s="199"/>
      <c r="AG109" s="199"/>
      <c r="AH109" s="200"/>
      <c r="AI109" s="198"/>
      <c r="AJ109" s="199"/>
      <c r="AK109" s="199"/>
      <c r="AL109" s="200"/>
      <c r="AM109" s="198"/>
      <c r="AN109" s="199"/>
      <c r="AO109" s="199"/>
      <c r="AP109" s="200"/>
      <c r="AQ109" s="198"/>
      <c r="AR109" s="199"/>
      <c r="AS109" s="199"/>
      <c r="AT109" s="200"/>
      <c r="AU109" s="198"/>
      <c r="AV109" s="199"/>
      <c r="AW109" s="199"/>
      <c r="AX109" s="200"/>
      <c r="AY109" s="198"/>
      <c r="AZ109" s="199"/>
      <c r="BA109" s="199"/>
      <c r="BB109" s="200"/>
      <c r="BC109" s="198"/>
      <c r="BD109" s="199"/>
      <c r="BE109" s="199"/>
      <c r="BF109" s="200"/>
      <c r="BG109" s="198"/>
      <c r="BH109" s="199"/>
      <c r="BI109" s="199"/>
      <c r="BJ109" s="200"/>
      <c r="BK109" s="198"/>
      <c r="BL109" s="199"/>
      <c r="BM109" s="199"/>
      <c r="BN109" s="200"/>
    </row>
    <row r="110" spans="1:66" x14ac:dyDescent="0.25">
      <c r="A110" s="286"/>
      <c r="B110" s="188" t="s">
        <v>122</v>
      </c>
      <c r="C110" s="188" t="s">
        <v>69</v>
      </c>
      <c r="D110" s="188" t="s">
        <v>105</v>
      </c>
      <c r="E110" s="208">
        <f ca="1">SUMIFS(OFFSET($V$30:$V$177,,E$28,,),OFFSET($U$30:$U$177,,E$28,,),$D110,OFFSET($T$30:$T$177,,E$28,,),$C110,OFFSET($S$30:$S$177,,E$28,,),$B110)/1000000</f>
        <v>0</v>
      </c>
      <c r="F110" s="209">
        <f ca="1">SUMIFS(OFFSET($V$30:$V$177,,F$28,,),OFFSET($U$30:$U$177,,F$28,,),$D110,OFFSET($T$30:$T$177,,F$28,,),$C110,OFFSET($S$30:$S$177,,F$28,,),$B110)/1000000</f>
        <v>0</v>
      </c>
      <c r="G110" s="209">
        <f ca="1">SUMIFS(OFFSET($V$30:$V$177,,G$28,,),OFFSET($U$30:$U$177,,G$28,,),$D110,OFFSET($T$30:$T$177,,G$28,,),$C110,OFFSET($S$30:$S$177,,G$28,,),$B110)/1000000</f>
        <v>0</v>
      </c>
      <c r="H110" s="209">
        <f ca="1">SUMIFS(OFFSET($V$30:$V$177,,H$28,,),OFFSET($U$30:$U$177,,H$28,,),$D110,OFFSET($T$30:$T$177,,H$28,,),$C110,OFFSET($S$30:$S$177,,H$28,,),$B110)/1000000</f>
        <v>0</v>
      </c>
      <c r="I110" s="209">
        <f ca="1">SUMIFS(OFFSET($V$30:$V$177,,I$28,,),OFFSET($U$30:$U$177,,I$28,,),$D110,OFFSET($T$30:$T$177,,I$28,,),$C110,OFFSET($S$30:$S$177,,I$28,,),$B110)/1000000</f>
        <v>0</v>
      </c>
      <c r="J110" s="209">
        <f ca="1">SUMIFS(OFFSET($V$30:$V$177,,J$28,,),OFFSET($U$30:$U$177,,J$28,,),$D110,OFFSET($T$30:$T$177,,J$28,,),$C110,OFFSET($S$30:$S$177,,J$28,,),$B110)/1000000</f>
        <v>0</v>
      </c>
      <c r="K110" s="209">
        <f ca="1">SUMIFS(OFFSET($V$30:$V$177,,K$28,,),OFFSET($U$30:$U$177,,K$28,,),$D110,OFFSET($T$30:$T$177,,K$28,,),$C110,OFFSET($S$30:$S$177,,K$28,,),$B110)/1000000</f>
        <v>0</v>
      </c>
      <c r="L110" s="209">
        <f ca="1">SUMIFS(OFFSET($V$30:$V$177,,L$28,,),OFFSET($U$30:$U$177,,L$28,,),$D110,OFFSET($T$30:$T$177,,L$28,,),$C110,OFFSET($S$30:$S$177,,L$28,,),$B110)/1000000</f>
        <v>0</v>
      </c>
      <c r="M110" s="209">
        <f ca="1">SUMIFS(OFFSET($V$30:$V$177,,M$28,,),OFFSET($U$30:$U$177,,M$28,,),$D110,OFFSET($T$30:$T$177,,M$28,,),$C110,OFFSET($S$30:$S$177,,M$28,,),$B110)/1000000</f>
        <v>0</v>
      </c>
      <c r="N110" s="209">
        <f ca="1">SUMIFS(OFFSET($V$30:$V$177,,N$28,,),OFFSET($U$30:$U$177,,N$28,,),$D110,OFFSET($T$30:$T$177,,N$28,,),$C110,OFFSET($S$30:$S$177,,N$28,,),$B110)/1000000</f>
        <v>0</v>
      </c>
      <c r="O110" s="209">
        <f ca="1">SUMIFS(OFFSET($V$30:$V$177,,O$28,,),OFFSET($U$30:$U$177,,O$28,,),$D110,OFFSET($T$30:$T$177,,O$28,,),$C110,OFFSET($S$30:$S$177,,O$28,,),$B110)/1000000</f>
        <v>0</v>
      </c>
      <c r="P110" s="210">
        <f ca="1">SUMIFS(OFFSET($V$30:$V$177,,P$28,,),OFFSET($U$30:$U$177,,P$28,,),$D110,OFFSET($T$30:$T$177,,P$28,,),$C110,OFFSET($S$30:$S$177,,P$28,,),$B110)/1000000</f>
        <v>0</v>
      </c>
      <c r="Q110" s="287"/>
      <c r="S110" s="198"/>
      <c r="T110" s="199"/>
      <c r="U110" s="199"/>
      <c r="V110" s="200"/>
      <c r="W110" s="198"/>
      <c r="X110" s="199"/>
      <c r="Y110" s="199"/>
      <c r="Z110" s="200"/>
      <c r="AA110" s="198"/>
      <c r="AB110" s="199"/>
      <c r="AC110" s="199"/>
      <c r="AD110" s="200"/>
      <c r="AE110" s="198"/>
      <c r="AF110" s="199"/>
      <c r="AG110" s="199"/>
      <c r="AH110" s="200"/>
      <c r="AI110" s="198"/>
      <c r="AJ110" s="199"/>
      <c r="AK110" s="199"/>
      <c r="AL110" s="200"/>
      <c r="AM110" s="198"/>
      <c r="AN110" s="199"/>
      <c r="AO110" s="199"/>
      <c r="AP110" s="200"/>
      <c r="AQ110" s="198"/>
      <c r="AR110" s="199"/>
      <c r="AS110" s="199"/>
      <c r="AT110" s="200"/>
      <c r="AU110" s="198"/>
      <c r="AV110" s="199"/>
      <c r="AW110" s="199"/>
      <c r="AX110" s="200"/>
      <c r="AY110" s="198"/>
      <c r="AZ110" s="199"/>
      <c r="BA110" s="199"/>
      <c r="BB110" s="200"/>
      <c r="BC110" s="198"/>
      <c r="BD110" s="199"/>
      <c r="BE110" s="199"/>
      <c r="BF110" s="200"/>
      <c r="BG110" s="198"/>
      <c r="BH110" s="199"/>
      <c r="BI110" s="199"/>
      <c r="BJ110" s="200"/>
      <c r="BK110" s="198"/>
      <c r="BL110" s="199"/>
      <c r="BM110" s="199"/>
      <c r="BN110" s="200"/>
    </row>
    <row r="111" spans="1:66" x14ac:dyDescent="0.25">
      <c r="A111" s="286"/>
      <c r="B111" s="188" t="s">
        <v>122</v>
      </c>
      <c r="C111" s="188" t="s">
        <v>70</v>
      </c>
      <c r="D111" s="188" t="s">
        <v>105</v>
      </c>
      <c r="E111" s="208">
        <f ca="1">SUMIFS(OFFSET($V$30:$V$177,,E$28,,),OFFSET($U$30:$U$177,,E$28,,),$D111,OFFSET($T$30:$T$177,,E$28,,),$C111,OFFSET($S$30:$S$177,,E$28,,),$B111)/1000000</f>
        <v>0</v>
      </c>
      <c r="F111" s="209">
        <f ca="1">SUMIFS(OFFSET($V$30:$V$177,,F$28,,),OFFSET($U$30:$U$177,,F$28,,),$D111,OFFSET($T$30:$T$177,,F$28,,),$C111,OFFSET($S$30:$S$177,,F$28,,),$B111)/1000000</f>
        <v>0</v>
      </c>
      <c r="G111" s="209">
        <f ca="1">SUMIFS(OFFSET($V$30:$V$177,,G$28,,),OFFSET($U$30:$U$177,,G$28,,),$D111,OFFSET($T$30:$T$177,,G$28,,),$C111,OFFSET($S$30:$S$177,,G$28,,),$B111)/1000000</f>
        <v>0</v>
      </c>
      <c r="H111" s="209">
        <f ca="1">SUMIFS(OFFSET($V$30:$V$177,,H$28,,),OFFSET($U$30:$U$177,,H$28,,),$D111,OFFSET($T$30:$T$177,,H$28,,),$C111,OFFSET($S$30:$S$177,,H$28,,),$B111)/1000000</f>
        <v>0</v>
      </c>
      <c r="I111" s="209">
        <f ca="1">SUMIFS(OFFSET($V$30:$V$177,,I$28,,),OFFSET($U$30:$U$177,,I$28,,),$D111,OFFSET($T$30:$T$177,,I$28,,),$C111,OFFSET($S$30:$S$177,,I$28,,),$B111)/1000000</f>
        <v>0</v>
      </c>
      <c r="J111" s="209">
        <f ca="1">SUMIFS(OFFSET($V$30:$V$177,,J$28,,),OFFSET($U$30:$U$177,,J$28,,),$D111,OFFSET($T$30:$T$177,,J$28,,),$C111,OFFSET($S$30:$S$177,,J$28,,),$B111)/1000000</f>
        <v>0</v>
      </c>
      <c r="K111" s="209">
        <f ca="1">SUMIFS(OFFSET($V$30:$V$177,,K$28,,),OFFSET($U$30:$U$177,,K$28,,),$D111,OFFSET($T$30:$T$177,,K$28,,),$C111,OFFSET($S$30:$S$177,,K$28,,),$B111)/1000000</f>
        <v>0</v>
      </c>
      <c r="L111" s="209">
        <f ca="1">SUMIFS(OFFSET($V$30:$V$177,,L$28,,),OFFSET($U$30:$U$177,,L$28,,),$D111,OFFSET($T$30:$T$177,,L$28,,),$C111,OFFSET($S$30:$S$177,,L$28,,),$B111)/1000000</f>
        <v>0</v>
      </c>
      <c r="M111" s="209">
        <f ca="1">SUMIFS(OFFSET($V$30:$V$177,,M$28,,),OFFSET($U$30:$U$177,,M$28,,),$D111,OFFSET($T$30:$T$177,,M$28,,),$C111,OFFSET($S$30:$S$177,,M$28,,),$B111)/1000000</f>
        <v>0</v>
      </c>
      <c r="N111" s="209">
        <f ca="1">SUMIFS(OFFSET($V$30:$V$177,,N$28,,),OFFSET($U$30:$U$177,,N$28,,),$D111,OFFSET($T$30:$T$177,,N$28,,),$C111,OFFSET($S$30:$S$177,,N$28,,),$B111)/1000000</f>
        <v>0</v>
      </c>
      <c r="O111" s="209">
        <f ca="1">SUMIFS(OFFSET($V$30:$V$177,,O$28,,),OFFSET($U$30:$U$177,,O$28,,),$D111,OFFSET($T$30:$T$177,,O$28,,),$C111,OFFSET($S$30:$S$177,,O$28,,),$B111)/1000000</f>
        <v>0</v>
      </c>
      <c r="P111" s="210">
        <f ca="1">SUMIFS(OFFSET($V$30:$V$177,,P$28,,),OFFSET($U$30:$U$177,,P$28,,),$D111,OFFSET($T$30:$T$177,,P$28,,),$C111,OFFSET($S$30:$S$177,,P$28,,),$B111)/1000000</f>
        <v>0</v>
      </c>
      <c r="Q111" s="287"/>
      <c r="S111" s="198"/>
      <c r="T111" s="199"/>
      <c r="U111" s="199"/>
      <c r="V111" s="200"/>
      <c r="W111" s="198"/>
      <c r="X111" s="199"/>
      <c r="Y111" s="199"/>
      <c r="Z111" s="200"/>
      <c r="AA111" s="198"/>
      <c r="AB111" s="199"/>
      <c r="AC111" s="199"/>
      <c r="AD111" s="200"/>
      <c r="AE111" s="198"/>
      <c r="AF111" s="199"/>
      <c r="AG111" s="199"/>
      <c r="AH111" s="200"/>
      <c r="AI111" s="198"/>
      <c r="AJ111" s="199"/>
      <c r="AK111" s="199"/>
      <c r="AL111" s="200"/>
      <c r="AM111" s="198"/>
      <c r="AN111" s="199"/>
      <c r="AO111" s="199"/>
      <c r="AP111" s="200"/>
      <c r="AQ111" s="198"/>
      <c r="AR111" s="199"/>
      <c r="AS111" s="199"/>
      <c r="AT111" s="200"/>
      <c r="AU111" s="198"/>
      <c r="AV111" s="199"/>
      <c r="AW111" s="199"/>
      <c r="AX111" s="200"/>
      <c r="AY111" s="198"/>
      <c r="AZ111" s="199"/>
      <c r="BA111" s="199"/>
      <c r="BB111" s="200"/>
      <c r="BC111" s="198"/>
      <c r="BD111" s="199"/>
      <c r="BE111" s="199"/>
      <c r="BF111" s="200"/>
      <c r="BG111" s="198"/>
      <c r="BH111" s="199"/>
      <c r="BI111" s="199"/>
      <c r="BJ111" s="200"/>
      <c r="BK111" s="198"/>
      <c r="BL111" s="199"/>
      <c r="BM111" s="199"/>
      <c r="BN111" s="200"/>
    </row>
    <row r="112" spans="1:66" x14ac:dyDescent="0.25">
      <c r="A112" s="286"/>
      <c r="B112" s="188" t="s">
        <v>123</v>
      </c>
      <c r="C112" s="188" t="s">
        <v>69</v>
      </c>
      <c r="D112" s="188" t="s">
        <v>105</v>
      </c>
      <c r="E112" s="208">
        <f ca="1">SUMIFS(OFFSET($V$30:$V$177,,E$28,,),OFFSET($U$30:$U$177,,E$28,,),$D112,OFFSET($T$30:$T$177,,E$28,,),$C112,OFFSET($S$30:$S$177,,E$28,,),$B112)/1000000</f>
        <v>0</v>
      </c>
      <c r="F112" s="209">
        <f ca="1">SUMIFS(OFFSET($V$30:$V$177,,F$28,,),OFFSET($U$30:$U$177,,F$28,,),$D112,OFFSET($T$30:$T$177,,F$28,,),$C112,OFFSET($S$30:$S$177,,F$28,,),$B112)/1000000</f>
        <v>0</v>
      </c>
      <c r="G112" s="209">
        <f ca="1">SUMIFS(OFFSET($V$30:$V$177,,G$28,,),OFFSET($U$30:$U$177,,G$28,,),$D112,OFFSET($T$30:$T$177,,G$28,,),$C112,OFFSET($S$30:$S$177,,G$28,,),$B112)/1000000</f>
        <v>0</v>
      </c>
      <c r="H112" s="209">
        <f ca="1">SUMIFS(OFFSET($V$30:$V$177,,H$28,,),OFFSET($U$30:$U$177,,H$28,,),$D112,OFFSET($T$30:$T$177,,H$28,,),$C112,OFFSET($S$30:$S$177,,H$28,,),$B112)/1000000</f>
        <v>0</v>
      </c>
      <c r="I112" s="209">
        <f ca="1">SUMIFS(OFFSET($V$30:$V$177,,I$28,,),OFFSET($U$30:$U$177,,I$28,,),$D112,OFFSET($T$30:$T$177,,I$28,,),$C112,OFFSET($S$30:$S$177,,I$28,,),$B112)/1000000</f>
        <v>0</v>
      </c>
      <c r="J112" s="209">
        <f ca="1">SUMIFS(OFFSET($V$30:$V$177,,J$28,,),OFFSET($U$30:$U$177,,J$28,,),$D112,OFFSET($T$30:$T$177,,J$28,,),$C112,OFFSET($S$30:$S$177,,J$28,,),$B112)/1000000</f>
        <v>0</v>
      </c>
      <c r="K112" s="209">
        <f ca="1">SUMIFS(OFFSET($V$30:$V$177,,K$28,,),OFFSET($U$30:$U$177,,K$28,,),$D112,OFFSET($T$30:$T$177,,K$28,,),$C112,OFFSET($S$30:$S$177,,K$28,,),$B112)/1000000</f>
        <v>0</v>
      </c>
      <c r="L112" s="209">
        <f ca="1">SUMIFS(OFFSET($V$30:$V$177,,L$28,,),OFFSET($U$30:$U$177,,L$28,,),$D112,OFFSET($T$30:$T$177,,L$28,,),$C112,OFFSET($S$30:$S$177,,L$28,,),$B112)/1000000</f>
        <v>0</v>
      </c>
      <c r="M112" s="209">
        <f ca="1">SUMIFS(OFFSET($V$30:$V$177,,M$28,,),OFFSET($U$30:$U$177,,M$28,,),$D112,OFFSET($T$30:$T$177,,M$28,,),$C112,OFFSET($S$30:$S$177,,M$28,,),$B112)/1000000</f>
        <v>0</v>
      </c>
      <c r="N112" s="209">
        <f ca="1">SUMIFS(OFFSET($V$30:$V$177,,N$28,,),OFFSET($U$30:$U$177,,N$28,,),$D112,OFFSET($T$30:$T$177,,N$28,,),$C112,OFFSET($S$30:$S$177,,N$28,,),$B112)/1000000</f>
        <v>0</v>
      </c>
      <c r="O112" s="209">
        <f ca="1">SUMIFS(OFFSET($V$30:$V$177,,O$28,,),OFFSET($U$30:$U$177,,O$28,,),$D112,OFFSET($T$30:$T$177,,O$28,,),$C112,OFFSET($S$30:$S$177,,O$28,,),$B112)/1000000</f>
        <v>0</v>
      </c>
      <c r="P112" s="210">
        <f ca="1">SUMIFS(OFFSET($V$30:$V$177,,P$28,,),OFFSET($U$30:$U$177,,P$28,,),$D112,OFFSET($T$30:$T$177,,P$28,,),$C112,OFFSET($S$30:$S$177,,P$28,,),$B112)/1000000</f>
        <v>0</v>
      </c>
      <c r="Q112" s="287"/>
      <c r="S112" s="198"/>
      <c r="T112" s="199"/>
      <c r="U112" s="199"/>
      <c r="V112" s="200"/>
      <c r="W112" s="198"/>
      <c r="X112" s="199"/>
      <c r="Y112" s="199"/>
      <c r="Z112" s="200"/>
      <c r="AA112" s="198"/>
      <c r="AB112" s="199"/>
      <c r="AC112" s="199"/>
      <c r="AD112" s="200"/>
      <c r="AE112" s="198"/>
      <c r="AF112" s="199"/>
      <c r="AG112" s="199"/>
      <c r="AH112" s="200"/>
      <c r="AI112" s="198"/>
      <c r="AJ112" s="199"/>
      <c r="AK112" s="199"/>
      <c r="AL112" s="200"/>
      <c r="AM112" s="198"/>
      <c r="AN112" s="199"/>
      <c r="AO112" s="199"/>
      <c r="AP112" s="200"/>
      <c r="AQ112" s="198"/>
      <c r="AR112" s="199"/>
      <c r="AS112" s="199"/>
      <c r="AT112" s="200"/>
      <c r="AU112" s="198"/>
      <c r="AV112" s="199"/>
      <c r="AW112" s="199"/>
      <c r="AX112" s="200"/>
      <c r="AY112" s="198"/>
      <c r="AZ112" s="199"/>
      <c r="BA112" s="199"/>
      <c r="BB112" s="200"/>
      <c r="BC112" s="198"/>
      <c r="BD112" s="199"/>
      <c r="BE112" s="199"/>
      <c r="BF112" s="200"/>
      <c r="BG112" s="198"/>
      <c r="BH112" s="199"/>
      <c r="BI112" s="199"/>
      <c r="BJ112" s="200"/>
      <c r="BK112" s="198"/>
      <c r="BL112" s="199"/>
      <c r="BM112" s="199"/>
      <c r="BN112" s="200"/>
    </row>
    <row r="113" spans="1:66" x14ac:dyDescent="0.25">
      <c r="A113" s="286"/>
      <c r="B113" s="188" t="s">
        <v>123</v>
      </c>
      <c r="C113" s="188" t="s">
        <v>70</v>
      </c>
      <c r="D113" s="188" t="s">
        <v>105</v>
      </c>
      <c r="E113" s="208">
        <f ca="1">SUMIFS(OFFSET($V$30:$V$177,,E$28,,),OFFSET($U$30:$U$177,,E$28,,),$D113,OFFSET($T$30:$T$177,,E$28,,),$C113,OFFSET($S$30:$S$177,,E$28,,),$B113)/1000000</f>
        <v>0</v>
      </c>
      <c r="F113" s="209">
        <f ca="1">SUMIFS(OFFSET($V$30:$V$177,,F$28,,),OFFSET($U$30:$U$177,,F$28,,),$D113,OFFSET($T$30:$T$177,,F$28,,),$C113,OFFSET($S$30:$S$177,,F$28,,),$B113)/1000000</f>
        <v>0</v>
      </c>
      <c r="G113" s="209">
        <f ca="1">SUMIFS(OFFSET($V$30:$V$177,,G$28,,),OFFSET($U$30:$U$177,,G$28,,),$D113,OFFSET($T$30:$T$177,,G$28,,),$C113,OFFSET($S$30:$S$177,,G$28,,),$B113)/1000000</f>
        <v>0</v>
      </c>
      <c r="H113" s="209">
        <f ca="1">SUMIFS(OFFSET($V$30:$V$177,,H$28,,),OFFSET($U$30:$U$177,,H$28,,),$D113,OFFSET($T$30:$T$177,,H$28,,),$C113,OFFSET($S$30:$S$177,,H$28,,),$B113)/1000000</f>
        <v>0</v>
      </c>
      <c r="I113" s="209">
        <f ca="1">SUMIFS(OFFSET($V$30:$V$177,,I$28,,),OFFSET($U$30:$U$177,,I$28,,),$D113,OFFSET($T$30:$T$177,,I$28,,),$C113,OFFSET($S$30:$S$177,,I$28,,),$B113)/1000000</f>
        <v>0</v>
      </c>
      <c r="J113" s="209">
        <f ca="1">SUMIFS(OFFSET($V$30:$V$177,,J$28,,),OFFSET($U$30:$U$177,,J$28,,),$D113,OFFSET($T$30:$T$177,,J$28,,),$C113,OFFSET($S$30:$S$177,,J$28,,),$B113)/1000000</f>
        <v>0</v>
      </c>
      <c r="K113" s="209">
        <f ca="1">SUMIFS(OFFSET($V$30:$V$177,,K$28,,),OFFSET($U$30:$U$177,,K$28,,),$D113,OFFSET($T$30:$T$177,,K$28,,),$C113,OFFSET($S$30:$S$177,,K$28,,),$B113)/1000000</f>
        <v>0</v>
      </c>
      <c r="L113" s="209">
        <f ca="1">SUMIFS(OFFSET($V$30:$V$177,,L$28,,),OFFSET($U$30:$U$177,,L$28,,),$D113,OFFSET($T$30:$T$177,,L$28,,),$C113,OFFSET($S$30:$S$177,,L$28,,),$B113)/1000000</f>
        <v>0</v>
      </c>
      <c r="M113" s="209">
        <f ca="1">SUMIFS(OFFSET($V$30:$V$177,,M$28,,),OFFSET($U$30:$U$177,,M$28,,),$D113,OFFSET($T$30:$T$177,,M$28,,),$C113,OFFSET($S$30:$S$177,,M$28,,),$B113)/1000000</f>
        <v>0</v>
      </c>
      <c r="N113" s="209">
        <f ca="1">SUMIFS(OFFSET($V$30:$V$177,,N$28,,),OFFSET($U$30:$U$177,,N$28,,),$D113,OFFSET($T$30:$T$177,,N$28,,),$C113,OFFSET($S$30:$S$177,,N$28,,),$B113)/1000000</f>
        <v>0</v>
      </c>
      <c r="O113" s="209">
        <f ca="1">SUMIFS(OFFSET($V$30:$V$177,,O$28,,),OFFSET($U$30:$U$177,,O$28,,),$D113,OFFSET($T$30:$T$177,,O$28,,),$C113,OFFSET($S$30:$S$177,,O$28,,),$B113)/1000000</f>
        <v>0</v>
      </c>
      <c r="P113" s="210">
        <f ca="1">SUMIFS(OFFSET($V$30:$V$177,,P$28,,),OFFSET($U$30:$U$177,,P$28,,),$D113,OFFSET($T$30:$T$177,,P$28,,),$C113,OFFSET($S$30:$S$177,,P$28,,),$B113)/1000000</f>
        <v>0</v>
      </c>
      <c r="Q113" s="287"/>
      <c r="S113" s="198"/>
      <c r="T113" s="199"/>
      <c r="U113" s="199"/>
      <c r="V113" s="200"/>
      <c r="W113" s="198"/>
      <c r="X113" s="199"/>
      <c r="Y113" s="199"/>
      <c r="Z113" s="200"/>
      <c r="AA113" s="198"/>
      <c r="AB113" s="199"/>
      <c r="AC113" s="199"/>
      <c r="AD113" s="200"/>
      <c r="AE113" s="198"/>
      <c r="AF113" s="199"/>
      <c r="AG113" s="199"/>
      <c r="AH113" s="200"/>
      <c r="AI113" s="198"/>
      <c r="AJ113" s="199"/>
      <c r="AK113" s="199"/>
      <c r="AL113" s="200"/>
      <c r="AM113" s="198"/>
      <c r="AN113" s="199"/>
      <c r="AO113" s="199"/>
      <c r="AP113" s="200"/>
      <c r="AQ113" s="198"/>
      <c r="AR113" s="199"/>
      <c r="AS113" s="199"/>
      <c r="AT113" s="200"/>
      <c r="AU113" s="198"/>
      <c r="AV113" s="199"/>
      <c r="AW113" s="199"/>
      <c r="AX113" s="200"/>
      <c r="AY113" s="198"/>
      <c r="AZ113" s="199"/>
      <c r="BA113" s="199"/>
      <c r="BB113" s="200"/>
      <c r="BC113" s="198"/>
      <c r="BD113" s="199"/>
      <c r="BE113" s="199"/>
      <c r="BF113" s="200"/>
      <c r="BG113" s="198"/>
      <c r="BH113" s="199"/>
      <c r="BI113" s="199"/>
      <c r="BJ113" s="200"/>
      <c r="BK113" s="198"/>
      <c r="BL113" s="199"/>
      <c r="BM113" s="199"/>
      <c r="BN113" s="200"/>
    </row>
    <row r="114" spans="1:66" x14ac:dyDescent="0.25">
      <c r="A114" s="286"/>
      <c r="B114" s="188" t="s">
        <v>124</v>
      </c>
      <c r="C114" s="188" t="s">
        <v>69</v>
      </c>
      <c r="D114" s="188" t="s">
        <v>105</v>
      </c>
      <c r="E114" s="208">
        <f ca="1">SUMIFS(OFFSET($V$30:$V$177,,E$28,,),OFFSET($U$30:$U$177,,E$28,,),$D114,OFFSET($T$30:$T$177,,E$28,,),$C114,OFFSET($S$30:$S$177,,E$28,,),$B114)/1000000</f>
        <v>0</v>
      </c>
      <c r="F114" s="209">
        <f ca="1">SUMIFS(OFFSET($V$30:$V$177,,F$28,,),OFFSET($U$30:$U$177,,F$28,,),$D114,OFFSET($T$30:$T$177,,F$28,,),$C114,OFFSET($S$30:$S$177,,F$28,,),$B114)/1000000</f>
        <v>0</v>
      </c>
      <c r="G114" s="209">
        <f ca="1">SUMIFS(OFFSET($V$30:$V$177,,G$28,,),OFFSET($U$30:$U$177,,G$28,,),$D114,OFFSET($T$30:$T$177,,G$28,,),$C114,OFFSET($S$30:$S$177,,G$28,,),$B114)/1000000</f>
        <v>0</v>
      </c>
      <c r="H114" s="209">
        <f ca="1">SUMIFS(OFFSET($V$30:$V$177,,H$28,,),OFFSET($U$30:$U$177,,H$28,,),$D114,OFFSET($T$30:$T$177,,H$28,,),$C114,OFFSET($S$30:$S$177,,H$28,,),$B114)/1000000</f>
        <v>0</v>
      </c>
      <c r="I114" s="209">
        <f ca="1">SUMIFS(OFFSET($V$30:$V$177,,I$28,,),OFFSET($U$30:$U$177,,I$28,,),$D114,OFFSET($T$30:$T$177,,I$28,,),$C114,OFFSET($S$30:$S$177,,I$28,,),$B114)/1000000</f>
        <v>0</v>
      </c>
      <c r="J114" s="209">
        <f ca="1">SUMIFS(OFFSET($V$30:$V$177,,J$28,,),OFFSET($U$30:$U$177,,J$28,,),$D114,OFFSET($T$30:$T$177,,J$28,,),$C114,OFFSET($S$30:$S$177,,J$28,,),$B114)/1000000</f>
        <v>0</v>
      </c>
      <c r="K114" s="209">
        <f ca="1">SUMIFS(OFFSET($V$30:$V$177,,K$28,,),OFFSET($U$30:$U$177,,K$28,,),$D114,OFFSET($T$30:$T$177,,K$28,,),$C114,OFFSET($S$30:$S$177,,K$28,,),$B114)/1000000</f>
        <v>0</v>
      </c>
      <c r="L114" s="209">
        <f ca="1">SUMIFS(OFFSET($V$30:$V$177,,L$28,,),OFFSET($U$30:$U$177,,L$28,,),$D114,OFFSET($T$30:$T$177,,L$28,,),$C114,OFFSET($S$30:$S$177,,L$28,,),$B114)/1000000</f>
        <v>0</v>
      </c>
      <c r="M114" s="209">
        <f ca="1">SUMIFS(OFFSET($V$30:$V$177,,M$28,,),OFFSET($U$30:$U$177,,M$28,,),$D114,OFFSET($T$30:$T$177,,M$28,,),$C114,OFFSET($S$30:$S$177,,M$28,,),$B114)/1000000</f>
        <v>0</v>
      </c>
      <c r="N114" s="209">
        <f ca="1">SUMIFS(OFFSET($V$30:$V$177,,N$28,,),OFFSET($U$30:$U$177,,N$28,,),$D114,OFFSET($T$30:$T$177,,N$28,,),$C114,OFFSET($S$30:$S$177,,N$28,,),$B114)/1000000</f>
        <v>0</v>
      </c>
      <c r="O114" s="209">
        <f ca="1">SUMIFS(OFFSET($V$30:$V$177,,O$28,,),OFFSET($U$30:$U$177,,O$28,,),$D114,OFFSET($T$30:$T$177,,O$28,,),$C114,OFFSET($S$30:$S$177,,O$28,,),$B114)/1000000</f>
        <v>0</v>
      </c>
      <c r="P114" s="210">
        <f ca="1">SUMIFS(OFFSET($V$30:$V$177,,P$28,,),OFFSET($U$30:$U$177,,P$28,,),$D114,OFFSET($T$30:$T$177,,P$28,,),$C114,OFFSET($S$30:$S$177,,P$28,,),$B114)/1000000</f>
        <v>0</v>
      </c>
      <c r="Q114" s="287"/>
      <c r="S114" s="198"/>
      <c r="T114" s="199"/>
      <c r="U114" s="199"/>
      <c r="V114" s="200"/>
      <c r="W114" s="198"/>
      <c r="X114" s="199"/>
      <c r="Y114" s="199"/>
      <c r="Z114" s="200"/>
      <c r="AA114" s="198"/>
      <c r="AB114" s="199"/>
      <c r="AC114" s="199"/>
      <c r="AD114" s="200"/>
      <c r="AE114" s="198"/>
      <c r="AF114" s="199"/>
      <c r="AG114" s="199"/>
      <c r="AH114" s="200"/>
      <c r="AI114" s="198"/>
      <c r="AJ114" s="199"/>
      <c r="AK114" s="199"/>
      <c r="AL114" s="200"/>
      <c r="AM114" s="198"/>
      <c r="AN114" s="199"/>
      <c r="AO114" s="199"/>
      <c r="AP114" s="200"/>
      <c r="AQ114" s="198"/>
      <c r="AR114" s="199"/>
      <c r="AS114" s="199"/>
      <c r="AT114" s="200"/>
      <c r="AU114" s="198"/>
      <c r="AV114" s="199"/>
      <c r="AW114" s="199"/>
      <c r="AX114" s="200"/>
      <c r="AY114" s="198"/>
      <c r="AZ114" s="199"/>
      <c r="BA114" s="199"/>
      <c r="BB114" s="200"/>
      <c r="BC114" s="198"/>
      <c r="BD114" s="199"/>
      <c r="BE114" s="199"/>
      <c r="BF114" s="200"/>
      <c r="BG114" s="198"/>
      <c r="BH114" s="199"/>
      <c r="BI114" s="199"/>
      <c r="BJ114" s="200"/>
      <c r="BK114" s="198"/>
      <c r="BL114" s="199"/>
      <c r="BM114" s="199"/>
      <c r="BN114" s="200"/>
    </row>
    <row r="115" spans="1:66" x14ac:dyDescent="0.25">
      <c r="A115" s="286"/>
      <c r="B115" s="188" t="s">
        <v>124</v>
      </c>
      <c r="C115" s="188" t="s">
        <v>70</v>
      </c>
      <c r="D115" s="188" t="s">
        <v>105</v>
      </c>
      <c r="E115" s="208">
        <f ca="1">SUMIFS(OFFSET($V$30:$V$177,,E$28,,),OFFSET($U$30:$U$177,,E$28,,),$D115,OFFSET($T$30:$T$177,,E$28,,),$C115,OFFSET($S$30:$S$177,,E$28,,),$B115)/1000000</f>
        <v>0</v>
      </c>
      <c r="F115" s="209">
        <f ca="1">SUMIFS(OFFSET($V$30:$V$177,,F$28,,),OFFSET($U$30:$U$177,,F$28,,),$D115,OFFSET($T$30:$T$177,,F$28,,),$C115,OFFSET($S$30:$S$177,,F$28,,),$B115)/1000000</f>
        <v>0</v>
      </c>
      <c r="G115" s="209">
        <f ca="1">SUMIFS(OFFSET($V$30:$V$177,,G$28,,),OFFSET($U$30:$U$177,,G$28,,),$D115,OFFSET($T$30:$T$177,,G$28,,),$C115,OFFSET($S$30:$S$177,,G$28,,),$B115)/1000000</f>
        <v>0</v>
      </c>
      <c r="H115" s="209">
        <f ca="1">SUMIFS(OFFSET($V$30:$V$177,,H$28,,),OFFSET($U$30:$U$177,,H$28,,),$D115,OFFSET($T$30:$T$177,,H$28,,),$C115,OFFSET($S$30:$S$177,,H$28,,),$B115)/1000000</f>
        <v>0</v>
      </c>
      <c r="I115" s="209">
        <f ca="1">SUMIFS(OFFSET($V$30:$V$177,,I$28,,),OFFSET($U$30:$U$177,,I$28,,),$D115,OFFSET($T$30:$T$177,,I$28,,),$C115,OFFSET($S$30:$S$177,,I$28,,),$B115)/1000000</f>
        <v>0</v>
      </c>
      <c r="J115" s="209">
        <f ca="1">SUMIFS(OFFSET($V$30:$V$177,,J$28,,),OFFSET($U$30:$U$177,,J$28,,),$D115,OFFSET($T$30:$T$177,,J$28,,),$C115,OFFSET($S$30:$S$177,,J$28,,),$B115)/1000000</f>
        <v>0</v>
      </c>
      <c r="K115" s="209">
        <f ca="1">SUMIFS(OFFSET($V$30:$V$177,,K$28,,),OFFSET($U$30:$U$177,,K$28,,),$D115,OFFSET($T$30:$T$177,,K$28,,),$C115,OFFSET($S$30:$S$177,,K$28,,),$B115)/1000000</f>
        <v>0</v>
      </c>
      <c r="L115" s="209">
        <f ca="1">SUMIFS(OFFSET($V$30:$V$177,,L$28,,),OFFSET($U$30:$U$177,,L$28,,),$D115,OFFSET($T$30:$T$177,,L$28,,),$C115,OFFSET($S$30:$S$177,,L$28,,),$B115)/1000000</f>
        <v>0</v>
      </c>
      <c r="M115" s="209">
        <f ca="1">SUMIFS(OFFSET($V$30:$V$177,,M$28,,),OFFSET($U$30:$U$177,,M$28,,),$D115,OFFSET($T$30:$T$177,,M$28,,),$C115,OFFSET($S$30:$S$177,,M$28,,),$B115)/1000000</f>
        <v>0</v>
      </c>
      <c r="N115" s="209">
        <f ca="1">SUMIFS(OFFSET($V$30:$V$177,,N$28,,),OFFSET($U$30:$U$177,,N$28,,),$D115,OFFSET($T$30:$T$177,,N$28,,),$C115,OFFSET($S$30:$S$177,,N$28,,),$B115)/1000000</f>
        <v>0</v>
      </c>
      <c r="O115" s="209">
        <f ca="1">SUMIFS(OFFSET($V$30:$V$177,,O$28,,),OFFSET($U$30:$U$177,,O$28,,),$D115,OFFSET($T$30:$T$177,,O$28,,),$C115,OFFSET($S$30:$S$177,,O$28,,),$B115)/1000000</f>
        <v>0</v>
      </c>
      <c r="P115" s="210">
        <f ca="1">SUMIFS(OFFSET($V$30:$V$177,,P$28,,),OFFSET($U$30:$U$177,,P$28,,),$D115,OFFSET($T$30:$T$177,,P$28,,),$C115,OFFSET($S$30:$S$177,,P$28,,),$B115)/1000000</f>
        <v>0</v>
      </c>
      <c r="Q115" s="287"/>
      <c r="S115" s="198"/>
      <c r="T115" s="199"/>
      <c r="U115" s="199"/>
      <c r="V115" s="200"/>
      <c r="W115" s="198"/>
      <c r="X115" s="199"/>
      <c r="Y115" s="199"/>
      <c r="Z115" s="200"/>
      <c r="AA115" s="198"/>
      <c r="AB115" s="199"/>
      <c r="AC115" s="199"/>
      <c r="AD115" s="200"/>
      <c r="AE115" s="198"/>
      <c r="AF115" s="199"/>
      <c r="AG115" s="199"/>
      <c r="AH115" s="200"/>
      <c r="AI115" s="198"/>
      <c r="AJ115" s="199"/>
      <c r="AK115" s="199"/>
      <c r="AL115" s="200"/>
      <c r="AM115" s="198"/>
      <c r="AN115" s="199"/>
      <c r="AO115" s="199"/>
      <c r="AP115" s="200"/>
      <c r="AQ115" s="198"/>
      <c r="AR115" s="199"/>
      <c r="AS115" s="199"/>
      <c r="AT115" s="200"/>
      <c r="AU115" s="198"/>
      <c r="AV115" s="199"/>
      <c r="AW115" s="199"/>
      <c r="AX115" s="200"/>
      <c r="AY115" s="198"/>
      <c r="AZ115" s="199"/>
      <c r="BA115" s="199"/>
      <c r="BB115" s="200"/>
      <c r="BC115" s="198"/>
      <c r="BD115" s="199"/>
      <c r="BE115" s="199"/>
      <c r="BF115" s="200"/>
      <c r="BG115" s="198"/>
      <c r="BH115" s="199"/>
      <c r="BI115" s="199"/>
      <c r="BJ115" s="200"/>
      <c r="BK115" s="198"/>
      <c r="BL115" s="199"/>
      <c r="BM115" s="199"/>
      <c r="BN115" s="200"/>
    </row>
    <row r="116" spans="1:66" x14ac:dyDescent="0.25">
      <c r="A116" s="286"/>
      <c r="B116" s="188" t="s">
        <v>125</v>
      </c>
      <c r="C116" s="188" t="s">
        <v>69</v>
      </c>
      <c r="D116" s="188" t="s">
        <v>105</v>
      </c>
      <c r="E116" s="208">
        <f ca="1">SUMIFS(OFFSET($V$30:$V$177,,E$28,,),OFFSET($U$30:$U$177,,E$28,,),$D116,OFFSET($T$30:$T$177,,E$28,,),$C116,OFFSET($S$30:$S$177,,E$28,,),$B116)/1000000</f>
        <v>0</v>
      </c>
      <c r="F116" s="209">
        <f ca="1">SUMIFS(OFFSET($V$30:$V$177,,F$28,,),OFFSET($U$30:$U$177,,F$28,,),$D116,OFFSET($T$30:$T$177,,F$28,,),$C116,OFFSET($S$30:$S$177,,F$28,,),$B116)/1000000</f>
        <v>0</v>
      </c>
      <c r="G116" s="209">
        <f ca="1">SUMIFS(OFFSET($V$30:$V$177,,G$28,,),OFFSET($U$30:$U$177,,G$28,,),$D116,OFFSET($T$30:$T$177,,G$28,,),$C116,OFFSET($S$30:$S$177,,G$28,,),$B116)/1000000</f>
        <v>0</v>
      </c>
      <c r="H116" s="209">
        <f ca="1">SUMIFS(OFFSET($V$30:$V$177,,H$28,,),OFFSET($U$30:$U$177,,H$28,,),$D116,OFFSET($T$30:$T$177,,H$28,,),$C116,OFFSET($S$30:$S$177,,H$28,,),$B116)/1000000</f>
        <v>0</v>
      </c>
      <c r="I116" s="209">
        <f ca="1">SUMIFS(OFFSET($V$30:$V$177,,I$28,,),OFFSET($U$30:$U$177,,I$28,,),$D116,OFFSET($T$30:$T$177,,I$28,,),$C116,OFFSET($S$30:$S$177,,I$28,,),$B116)/1000000</f>
        <v>0</v>
      </c>
      <c r="J116" s="209">
        <f ca="1">SUMIFS(OFFSET($V$30:$V$177,,J$28,,),OFFSET($U$30:$U$177,,J$28,,),$D116,OFFSET($T$30:$T$177,,J$28,,),$C116,OFFSET($S$30:$S$177,,J$28,,),$B116)/1000000</f>
        <v>0</v>
      </c>
      <c r="K116" s="209">
        <f ca="1">SUMIFS(OFFSET($V$30:$V$177,,K$28,,),OFFSET($U$30:$U$177,,K$28,,),$D116,OFFSET($T$30:$T$177,,K$28,,),$C116,OFFSET($S$30:$S$177,,K$28,,),$B116)/1000000</f>
        <v>0</v>
      </c>
      <c r="L116" s="209">
        <f ca="1">SUMIFS(OFFSET($V$30:$V$177,,L$28,,),OFFSET($U$30:$U$177,,L$28,,),$D116,OFFSET($T$30:$T$177,,L$28,,),$C116,OFFSET($S$30:$S$177,,L$28,,),$B116)/1000000</f>
        <v>0</v>
      </c>
      <c r="M116" s="209">
        <f ca="1">SUMIFS(OFFSET($V$30:$V$177,,M$28,,),OFFSET($U$30:$U$177,,M$28,,),$D116,OFFSET($T$30:$T$177,,M$28,,),$C116,OFFSET($S$30:$S$177,,M$28,,),$B116)/1000000</f>
        <v>0</v>
      </c>
      <c r="N116" s="209">
        <f ca="1">SUMIFS(OFFSET($V$30:$V$177,,N$28,,),OFFSET($U$30:$U$177,,N$28,,),$D116,OFFSET($T$30:$T$177,,N$28,,),$C116,OFFSET($S$30:$S$177,,N$28,,),$B116)/1000000</f>
        <v>0</v>
      </c>
      <c r="O116" s="209">
        <f ca="1">SUMIFS(OFFSET($V$30:$V$177,,O$28,,),OFFSET($U$30:$U$177,,O$28,,),$D116,OFFSET($T$30:$T$177,,O$28,,),$C116,OFFSET($S$30:$S$177,,O$28,,),$B116)/1000000</f>
        <v>0</v>
      </c>
      <c r="P116" s="210">
        <f ca="1">SUMIFS(OFFSET($V$30:$V$177,,P$28,,),OFFSET($U$30:$U$177,,P$28,,),$D116,OFFSET($T$30:$T$177,,P$28,,),$C116,OFFSET($S$30:$S$177,,P$28,,),$B116)/1000000</f>
        <v>0</v>
      </c>
      <c r="Q116" s="287"/>
      <c r="S116" s="198"/>
      <c r="T116" s="199"/>
      <c r="U116" s="199"/>
      <c r="V116" s="200"/>
      <c r="W116" s="198"/>
      <c r="X116" s="199"/>
      <c r="Y116" s="199"/>
      <c r="Z116" s="200"/>
      <c r="AA116" s="198"/>
      <c r="AB116" s="199"/>
      <c r="AC116" s="199"/>
      <c r="AD116" s="200"/>
      <c r="AE116" s="198"/>
      <c r="AF116" s="199"/>
      <c r="AG116" s="199"/>
      <c r="AH116" s="200"/>
      <c r="AI116" s="198"/>
      <c r="AJ116" s="199"/>
      <c r="AK116" s="199"/>
      <c r="AL116" s="200"/>
      <c r="AM116" s="198"/>
      <c r="AN116" s="199"/>
      <c r="AO116" s="199"/>
      <c r="AP116" s="200"/>
      <c r="AQ116" s="198"/>
      <c r="AR116" s="199"/>
      <c r="AS116" s="199"/>
      <c r="AT116" s="200"/>
      <c r="AU116" s="198"/>
      <c r="AV116" s="199"/>
      <c r="AW116" s="199"/>
      <c r="AX116" s="200"/>
      <c r="AY116" s="198"/>
      <c r="AZ116" s="199"/>
      <c r="BA116" s="199"/>
      <c r="BB116" s="200"/>
      <c r="BC116" s="198"/>
      <c r="BD116" s="199"/>
      <c r="BE116" s="199"/>
      <c r="BF116" s="200"/>
      <c r="BG116" s="198"/>
      <c r="BH116" s="199"/>
      <c r="BI116" s="199"/>
      <c r="BJ116" s="200"/>
      <c r="BK116" s="198"/>
      <c r="BL116" s="199"/>
      <c r="BM116" s="199"/>
      <c r="BN116" s="200"/>
    </row>
    <row r="117" spans="1:66" x14ac:dyDescent="0.25">
      <c r="A117" s="286"/>
      <c r="B117" s="188" t="s">
        <v>125</v>
      </c>
      <c r="C117" s="188" t="s">
        <v>70</v>
      </c>
      <c r="D117" s="188" t="s">
        <v>105</v>
      </c>
      <c r="E117" s="208">
        <f ca="1">SUMIFS(OFFSET($V$30:$V$177,,E$28,,),OFFSET($U$30:$U$177,,E$28,,),$D117,OFFSET($T$30:$T$177,,E$28,,),$C117,OFFSET($S$30:$S$177,,E$28,,),$B117)/1000000</f>
        <v>0</v>
      </c>
      <c r="F117" s="209">
        <f ca="1">SUMIFS(OFFSET($V$30:$V$177,,F$28,,),OFFSET($U$30:$U$177,,F$28,,),$D117,OFFSET($T$30:$T$177,,F$28,,),$C117,OFFSET($S$30:$S$177,,F$28,,),$B117)/1000000</f>
        <v>0</v>
      </c>
      <c r="G117" s="209">
        <f ca="1">SUMIFS(OFFSET($V$30:$V$177,,G$28,,),OFFSET($U$30:$U$177,,G$28,,),$D117,OFFSET($T$30:$T$177,,G$28,,),$C117,OFFSET($S$30:$S$177,,G$28,,),$B117)/1000000</f>
        <v>0</v>
      </c>
      <c r="H117" s="209">
        <f ca="1">SUMIFS(OFFSET($V$30:$V$177,,H$28,,),OFFSET($U$30:$U$177,,H$28,,),$D117,OFFSET($T$30:$T$177,,H$28,,),$C117,OFFSET($S$30:$S$177,,H$28,,),$B117)/1000000</f>
        <v>0</v>
      </c>
      <c r="I117" s="209">
        <f ca="1">SUMIFS(OFFSET($V$30:$V$177,,I$28,,),OFFSET($U$30:$U$177,,I$28,,),$D117,OFFSET($T$30:$T$177,,I$28,,),$C117,OFFSET($S$30:$S$177,,I$28,,),$B117)/1000000</f>
        <v>0</v>
      </c>
      <c r="J117" s="209">
        <f ca="1">SUMIFS(OFFSET($V$30:$V$177,,J$28,,),OFFSET($U$30:$U$177,,J$28,,),$D117,OFFSET($T$30:$T$177,,J$28,,),$C117,OFFSET($S$30:$S$177,,J$28,,),$B117)/1000000</f>
        <v>0</v>
      </c>
      <c r="K117" s="209">
        <f ca="1">SUMIFS(OFFSET($V$30:$V$177,,K$28,,),OFFSET($U$30:$U$177,,K$28,,),$D117,OFFSET($T$30:$T$177,,K$28,,),$C117,OFFSET($S$30:$S$177,,K$28,,),$B117)/1000000</f>
        <v>0</v>
      </c>
      <c r="L117" s="209">
        <f ca="1">SUMIFS(OFFSET($V$30:$V$177,,L$28,,),OFFSET($U$30:$U$177,,L$28,,),$D117,OFFSET($T$30:$T$177,,L$28,,),$C117,OFFSET($S$30:$S$177,,L$28,,),$B117)/1000000</f>
        <v>0</v>
      </c>
      <c r="M117" s="209">
        <f ca="1">SUMIFS(OFFSET($V$30:$V$177,,M$28,,),OFFSET($U$30:$U$177,,M$28,,),$D117,OFFSET($T$30:$T$177,,M$28,,),$C117,OFFSET($S$30:$S$177,,M$28,,),$B117)/1000000</f>
        <v>0</v>
      </c>
      <c r="N117" s="209">
        <f ca="1">SUMIFS(OFFSET($V$30:$V$177,,N$28,,),OFFSET($U$30:$U$177,,N$28,,),$D117,OFFSET($T$30:$T$177,,N$28,,),$C117,OFFSET($S$30:$S$177,,N$28,,),$B117)/1000000</f>
        <v>0</v>
      </c>
      <c r="O117" s="209">
        <f ca="1">SUMIFS(OFFSET($V$30:$V$177,,O$28,,),OFFSET($U$30:$U$177,,O$28,,),$D117,OFFSET($T$30:$T$177,,O$28,,),$C117,OFFSET($S$30:$S$177,,O$28,,),$B117)/1000000</f>
        <v>0</v>
      </c>
      <c r="P117" s="210">
        <f ca="1">SUMIFS(OFFSET($V$30:$V$177,,P$28,,),OFFSET($U$30:$U$177,,P$28,,),$D117,OFFSET($T$30:$T$177,,P$28,,),$C117,OFFSET($S$30:$S$177,,P$28,,),$B117)/1000000</f>
        <v>0</v>
      </c>
      <c r="Q117" s="287"/>
      <c r="S117" s="198"/>
      <c r="T117" s="199"/>
      <c r="U117" s="199"/>
      <c r="V117" s="200"/>
      <c r="W117" s="198"/>
      <c r="X117" s="199"/>
      <c r="Y117" s="199"/>
      <c r="Z117" s="200"/>
      <c r="AA117" s="198"/>
      <c r="AB117" s="199"/>
      <c r="AC117" s="199"/>
      <c r="AD117" s="200"/>
      <c r="AE117" s="198"/>
      <c r="AF117" s="199"/>
      <c r="AG117" s="199"/>
      <c r="AH117" s="200"/>
      <c r="AI117" s="198"/>
      <c r="AJ117" s="199"/>
      <c r="AK117" s="199"/>
      <c r="AL117" s="200"/>
      <c r="AM117" s="198"/>
      <c r="AN117" s="199"/>
      <c r="AO117" s="199"/>
      <c r="AP117" s="200"/>
      <c r="AQ117" s="198"/>
      <c r="AR117" s="199"/>
      <c r="AS117" s="199"/>
      <c r="AT117" s="200"/>
      <c r="AU117" s="198"/>
      <c r="AV117" s="199"/>
      <c r="AW117" s="199"/>
      <c r="AX117" s="200"/>
      <c r="AY117" s="198"/>
      <c r="AZ117" s="199"/>
      <c r="BA117" s="199"/>
      <c r="BB117" s="200"/>
      <c r="BC117" s="198"/>
      <c r="BD117" s="199"/>
      <c r="BE117" s="199"/>
      <c r="BF117" s="200"/>
      <c r="BG117" s="198"/>
      <c r="BH117" s="199"/>
      <c r="BI117" s="199"/>
      <c r="BJ117" s="200"/>
      <c r="BK117" s="198"/>
      <c r="BL117" s="199"/>
      <c r="BM117" s="199"/>
      <c r="BN117" s="200"/>
    </row>
    <row r="118" spans="1:66" x14ac:dyDescent="0.25">
      <c r="A118" s="286"/>
      <c r="B118" s="188" t="s">
        <v>63</v>
      </c>
      <c r="C118" s="188" t="s">
        <v>69</v>
      </c>
      <c r="D118" s="188" t="s">
        <v>105</v>
      </c>
      <c r="E118" s="208">
        <f ca="1">SUMIFS(OFFSET($V$30:$V$177,,E$28,,),OFFSET($U$30:$U$177,,E$28,,),$D118,OFFSET($T$30:$T$177,,E$28,,),$C118,OFFSET($S$30:$S$177,,E$28,,),$B118)/1000000</f>
        <v>1.399977E-2</v>
      </c>
      <c r="F118" s="209">
        <f ca="1">SUMIFS(OFFSET($V$30:$V$177,,F$28,,),OFFSET($U$30:$U$177,,F$28,,),$D118,OFFSET($T$30:$T$177,,F$28,,),$C118,OFFSET($S$30:$S$177,,F$28,,),$B118)/1000000</f>
        <v>0</v>
      </c>
      <c r="G118" s="209">
        <f ca="1">SUMIFS(OFFSET($V$30:$V$177,,G$28,,),OFFSET($U$30:$U$177,,G$28,,),$D118,OFFSET($T$30:$T$177,,G$28,,),$C118,OFFSET($S$30:$S$177,,G$28,,),$B118)/1000000</f>
        <v>0</v>
      </c>
      <c r="H118" s="209">
        <f ca="1">SUMIFS(OFFSET($V$30:$V$177,,H$28,,),OFFSET($U$30:$U$177,,H$28,,),$D118,OFFSET($T$30:$T$177,,H$28,,),$C118,OFFSET($S$30:$S$177,,H$28,,),$B118)/1000000</f>
        <v>0</v>
      </c>
      <c r="I118" s="209">
        <f ca="1">SUMIFS(OFFSET($V$30:$V$177,,I$28,,),OFFSET($U$30:$U$177,,I$28,,),$D118,OFFSET($T$30:$T$177,,I$28,,),$C118,OFFSET($S$30:$S$177,,I$28,,),$B118)/1000000</f>
        <v>0</v>
      </c>
      <c r="J118" s="209">
        <f ca="1">SUMIFS(OFFSET($V$30:$V$177,,J$28,,),OFFSET($U$30:$U$177,,J$28,,),$D118,OFFSET($T$30:$T$177,,J$28,,),$C118,OFFSET($S$30:$S$177,,J$28,,),$B118)/1000000</f>
        <v>0</v>
      </c>
      <c r="K118" s="209">
        <f ca="1">SUMIFS(OFFSET($V$30:$V$177,,K$28,,),OFFSET($U$30:$U$177,,K$28,,),$D118,OFFSET($T$30:$T$177,,K$28,,),$C118,OFFSET($S$30:$S$177,,K$28,,),$B118)/1000000</f>
        <v>0</v>
      </c>
      <c r="L118" s="209">
        <f ca="1">SUMIFS(OFFSET($V$30:$V$177,,L$28,,),OFFSET($U$30:$U$177,,L$28,,),$D118,OFFSET($T$30:$T$177,,L$28,,),$C118,OFFSET($S$30:$S$177,,L$28,,),$B118)/1000000</f>
        <v>0</v>
      </c>
      <c r="M118" s="209">
        <f ca="1">SUMIFS(OFFSET($V$30:$V$177,,M$28,,),OFFSET($U$30:$U$177,,M$28,,),$D118,OFFSET($T$30:$T$177,,M$28,,),$C118,OFFSET($S$30:$S$177,,M$28,,),$B118)/1000000</f>
        <v>0</v>
      </c>
      <c r="N118" s="209">
        <f ca="1">SUMIFS(OFFSET($V$30:$V$177,,N$28,,),OFFSET($U$30:$U$177,,N$28,,),$D118,OFFSET($T$30:$T$177,,N$28,,),$C118,OFFSET($S$30:$S$177,,N$28,,),$B118)/1000000</f>
        <v>0</v>
      </c>
      <c r="O118" s="209">
        <f ca="1">SUMIFS(OFFSET($V$30:$V$177,,O$28,,),OFFSET($U$30:$U$177,,O$28,,),$D118,OFFSET($T$30:$T$177,,O$28,,),$C118,OFFSET($S$30:$S$177,,O$28,,),$B118)/1000000</f>
        <v>0</v>
      </c>
      <c r="P118" s="210">
        <f ca="1">SUMIFS(OFFSET($V$30:$V$177,,P$28,,),OFFSET($U$30:$U$177,,P$28,,),$D118,OFFSET($T$30:$T$177,,P$28,,),$C118,OFFSET($S$30:$S$177,,P$28,,),$B118)/1000000</f>
        <v>0</v>
      </c>
      <c r="Q118" s="287"/>
      <c r="S118" s="198"/>
      <c r="T118" s="199"/>
      <c r="U118" s="199"/>
      <c r="V118" s="200"/>
      <c r="W118" s="198"/>
      <c r="X118" s="199"/>
      <c r="Y118" s="199"/>
      <c r="Z118" s="200"/>
      <c r="AA118" s="198"/>
      <c r="AB118" s="199"/>
      <c r="AC118" s="199"/>
      <c r="AD118" s="200"/>
      <c r="AE118" s="198"/>
      <c r="AF118" s="199"/>
      <c r="AG118" s="199"/>
      <c r="AH118" s="200"/>
      <c r="AI118" s="198"/>
      <c r="AJ118" s="199"/>
      <c r="AK118" s="199"/>
      <c r="AL118" s="200"/>
      <c r="AM118" s="198"/>
      <c r="AN118" s="199"/>
      <c r="AO118" s="199"/>
      <c r="AP118" s="200"/>
      <c r="AQ118" s="198"/>
      <c r="AR118" s="199"/>
      <c r="AS118" s="199"/>
      <c r="AT118" s="200"/>
      <c r="AU118" s="198"/>
      <c r="AV118" s="199"/>
      <c r="AW118" s="199"/>
      <c r="AX118" s="200"/>
      <c r="AY118" s="198"/>
      <c r="AZ118" s="199"/>
      <c r="BA118" s="199"/>
      <c r="BB118" s="200"/>
      <c r="BC118" s="198"/>
      <c r="BD118" s="199"/>
      <c r="BE118" s="199"/>
      <c r="BF118" s="200"/>
      <c r="BG118" s="198"/>
      <c r="BH118" s="199"/>
      <c r="BI118" s="199"/>
      <c r="BJ118" s="200"/>
      <c r="BK118" s="198"/>
      <c r="BL118" s="199"/>
      <c r="BM118" s="199"/>
      <c r="BN118" s="200"/>
    </row>
    <row r="119" spans="1:66" x14ac:dyDescent="0.25">
      <c r="A119" s="286"/>
      <c r="B119" s="188" t="s">
        <v>63</v>
      </c>
      <c r="C119" s="188" t="s">
        <v>70</v>
      </c>
      <c r="D119" s="188" t="s">
        <v>105</v>
      </c>
      <c r="E119" s="208">
        <f ca="1">SUMIFS(OFFSET($V$30:$V$177,,E$28,,),OFFSET($U$30:$U$177,,E$28,,),$D119,OFFSET($T$30:$T$177,,E$28,,),$C119,OFFSET($S$30:$S$177,,E$28,,),$B119)/1000000</f>
        <v>0.17832961999999999</v>
      </c>
      <c r="F119" s="209">
        <f ca="1">SUMIFS(OFFSET($V$30:$V$177,,F$28,,),OFFSET($U$30:$U$177,,F$28,,),$D119,OFFSET($T$30:$T$177,,F$28,,),$C119,OFFSET($S$30:$S$177,,F$28,,),$B119)/1000000</f>
        <v>0</v>
      </c>
      <c r="G119" s="209">
        <f ca="1">SUMIFS(OFFSET($V$30:$V$177,,G$28,,),OFFSET($U$30:$U$177,,G$28,,),$D119,OFFSET($T$30:$T$177,,G$28,,),$C119,OFFSET($S$30:$S$177,,G$28,,),$B119)/1000000</f>
        <v>0</v>
      </c>
      <c r="H119" s="209">
        <f ca="1">SUMIFS(OFFSET($V$30:$V$177,,H$28,,),OFFSET($U$30:$U$177,,H$28,,),$D119,OFFSET($T$30:$T$177,,H$28,,),$C119,OFFSET($S$30:$S$177,,H$28,,),$B119)/1000000</f>
        <v>0</v>
      </c>
      <c r="I119" s="209">
        <f ca="1">SUMIFS(OFFSET($V$30:$V$177,,I$28,,),OFFSET($U$30:$U$177,,I$28,,),$D119,OFFSET($T$30:$T$177,,I$28,,),$C119,OFFSET($S$30:$S$177,,I$28,,),$B119)/1000000</f>
        <v>0</v>
      </c>
      <c r="J119" s="209">
        <f ca="1">SUMIFS(OFFSET($V$30:$V$177,,J$28,,),OFFSET($U$30:$U$177,,J$28,,),$D119,OFFSET($T$30:$T$177,,J$28,,),$C119,OFFSET($S$30:$S$177,,J$28,,),$B119)/1000000</f>
        <v>0</v>
      </c>
      <c r="K119" s="209">
        <f ca="1">SUMIFS(OFFSET($V$30:$V$177,,K$28,,),OFFSET($U$30:$U$177,,K$28,,),$D119,OFFSET($T$30:$T$177,,K$28,,),$C119,OFFSET($S$30:$S$177,,K$28,,),$B119)/1000000</f>
        <v>0</v>
      </c>
      <c r="L119" s="209">
        <f ca="1">SUMIFS(OFFSET($V$30:$V$177,,L$28,,),OFFSET($U$30:$U$177,,L$28,,),$D119,OFFSET($T$30:$T$177,,L$28,,),$C119,OFFSET($S$30:$S$177,,L$28,,),$B119)/1000000</f>
        <v>0</v>
      </c>
      <c r="M119" s="209">
        <f ca="1">SUMIFS(OFFSET($V$30:$V$177,,M$28,,),OFFSET($U$30:$U$177,,M$28,,),$D119,OFFSET($T$30:$T$177,,M$28,,),$C119,OFFSET($S$30:$S$177,,M$28,,),$B119)/1000000</f>
        <v>0</v>
      </c>
      <c r="N119" s="209">
        <f ca="1">SUMIFS(OFFSET($V$30:$V$177,,N$28,,),OFFSET($U$30:$U$177,,N$28,,),$D119,OFFSET($T$30:$T$177,,N$28,,),$C119,OFFSET($S$30:$S$177,,N$28,,),$B119)/1000000</f>
        <v>0</v>
      </c>
      <c r="O119" s="209">
        <f ca="1">SUMIFS(OFFSET($V$30:$V$177,,O$28,,),OFFSET($U$30:$U$177,,O$28,,),$D119,OFFSET($T$30:$T$177,,O$28,,),$C119,OFFSET($S$30:$S$177,,O$28,,),$B119)/1000000</f>
        <v>0</v>
      </c>
      <c r="P119" s="210">
        <f ca="1">SUMIFS(OFFSET($V$30:$V$177,,P$28,,),OFFSET($U$30:$U$177,,P$28,,),$D119,OFFSET($T$30:$T$177,,P$28,,),$C119,OFFSET($S$30:$S$177,,P$28,,),$B119)/1000000</f>
        <v>0</v>
      </c>
      <c r="Q119" s="287"/>
      <c r="S119" s="198"/>
      <c r="T119" s="199"/>
      <c r="U119" s="199"/>
      <c r="V119" s="200"/>
      <c r="W119" s="198"/>
      <c r="X119" s="199"/>
      <c r="Y119" s="199"/>
      <c r="Z119" s="200"/>
      <c r="AA119" s="198"/>
      <c r="AB119" s="199"/>
      <c r="AC119" s="199"/>
      <c r="AD119" s="200"/>
      <c r="AE119" s="198"/>
      <c r="AF119" s="199"/>
      <c r="AG119" s="199"/>
      <c r="AH119" s="200"/>
      <c r="AI119" s="198"/>
      <c r="AJ119" s="199"/>
      <c r="AK119" s="199"/>
      <c r="AL119" s="200"/>
      <c r="AM119" s="198"/>
      <c r="AN119" s="199"/>
      <c r="AO119" s="199"/>
      <c r="AP119" s="200"/>
      <c r="AQ119" s="198"/>
      <c r="AR119" s="199"/>
      <c r="AS119" s="199"/>
      <c r="AT119" s="200"/>
      <c r="AU119" s="198"/>
      <c r="AV119" s="199"/>
      <c r="AW119" s="199"/>
      <c r="AX119" s="200"/>
      <c r="AY119" s="198"/>
      <c r="AZ119" s="199"/>
      <c r="BA119" s="199"/>
      <c r="BB119" s="200"/>
      <c r="BC119" s="198"/>
      <c r="BD119" s="199"/>
      <c r="BE119" s="199"/>
      <c r="BF119" s="200"/>
      <c r="BG119" s="198"/>
      <c r="BH119" s="199"/>
      <c r="BI119" s="199"/>
      <c r="BJ119" s="200"/>
      <c r="BK119" s="198"/>
      <c r="BL119" s="199"/>
      <c r="BM119" s="199"/>
      <c r="BN119" s="200"/>
    </row>
    <row r="120" spans="1:66" x14ac:dyDescent="0.25">
      <c r="A120" s="286"/>
      <c r="B120" s="188" t="s">
        <v>126</v>
      </c>
      <c r="C120" s="188" t="s">
        <v>69</v>
      </c>
      <c r="D120" s="188" t="s">
        <v>105</v>
      </c>
      <c r="E120" s="208">
        <f ca="1">SUMIFS(OFFSET($V$30:$V$177,,E$28,,),OFFSET($U$30:$U$177,,E$28,,),$D120,OFFSET($T$30:$T$177,,E$28,,),$C120,OFFSET($S$30:$S$177,,E$28,,),$B120)/1000000</f>
        <v>0</v>
      </c>
      <c r="F120" s="209">
        <f ca="1">SUMIFS(OFFSET($V$30:$V$177,,F$28,,),OFFSET($U$30:$U$177,,F$28,,),$D120,OFFSET($T$30:$T$177,,F$28,,),$C120,OFFSET($S$30:$S$177,,F$28,,),$B120)/1000000</f>
        <v>0</v>
      </c>
      <c r="G120" s="209">
        <f ca="1">SUMIFS(OFFSET($V$30:$V$177,,G$28,,),OFFSET($U$30:$U$177,,G$28,,),$D120,OFFSET($T$30:$T$177,,G$28,,),$C120,OFFSET($S$30:$S$177,,G$28,,),$B120)/1000000</f>
        <v>0</v>
      </c>
      <c r="H120" s="209">
        <f ca="1">SUMIFS(OFFSET($V$30:$V$177,,H$28,,),OFFSET($U$30:$U$177,,H$28,,),$D120,OFFSET($T$30:$T$177,,H$28,,),$C120,OFFSET($S$30:$S$177,,H$28,,),$B120)/1000000</f>
        <v>0</v>
      </c>
      <c r="I120" s="209">
        <f ca="1">SUMIFS(OFFSET($V$30:$V$177,,I$28,,),OFFSET($U$30:$U$177,,I$28,,),$D120,OFFSET($T$30:$T$177,,I$28,,),$C120,OFFSET($S$30:$S$177,,I$28,,),$B120)/1000000</f>
        <v>0</v>
      </c>
      <c r="J120" s="209">
        <f ca="1">SUMIFS(OFFSET($V$30:$V$177,,J$28,,),OFFSET($U$30:$U$177,,J$28,,),$D120,OFFSET($T$30:$T$177,,J$28,,),$C120,OFFSET($S$30:$S$177,,J$28,,),$B120)/1000000</f>
        <v>0</v>
      </c>
      <c r="K120" s="209">
        <f ca="1">SUMIFS(OFFSET($V$30:$V$177,,K$28,,),OFFSET($U$30:$U$177,,K$28,,),$D120,OFFSET($T$30:$T$177,,K$28,,),$C120,OFFSET($S$30:$S$177,,K$28,,),$B120)/1000000</f>
        <v>0</v>
      </c>
      <c r="L120" s="209">
        <f ca="1">SUMIFS(OFFSET($V$30:$V$177,,L$28,,),OFFSET($U$30:$U$177,,L$28,,),$D120,OFFSET($T$30:$T$177,,L$28,,),$C120,OFFSET($S$30:$S$177,,L$28,,),$B120)/1000000</f>
        <v>0</v>
      </c>
      <c r="M120" s="209">
        <f ca="1">SUMIFS(OFFSET($V$30:$V$177,,M$28,,),OFFSET($U$30:$U$177,,M$28,,),$D120,OFFSET($T$30:$T$177,,M$28,,),$C120,OFFSET($S$30:$S$177,,M$28,,),$B120)/1000000</f>
        <v>0</v>
      </c>
      <c r="N120" s="209">
        <f ca="1">SUMIFS(OFFSET($V$30:$V$177,,N$28,,),OFFSET($U$30:$U$177,,N$28,,),$D120,OFFSET($T$30:$T$177,,N$28,,),$C120,OFFSET($S$30:$S$177,,N$28,,),$B120)/1000000</f>
        <v>0</v>
      </c>
      <c r="O120" s="209">
        <f ca="1">SUMIFS(OFFSET($V$30:$V$177,,O$28,,),OFFSET($U$30:$U$177,,O$28,,),$D120,OFFSET($T$30:$T$177,,O$28,,),$C120,OFFSET($S$30:$S$177,,O$28,,),$B120)/1000000</f>
        <v>0</v>
      </c>
      <c r="P120" s="210">
        <f ca="1">SUMIFS(OFFSET($V$30:$V$177,,P$28,,),OFFSET($U$30:$U$177,,P$28,,),$D120,OFFSET($T$30:$T$177,,P$28,,),$C120,OFFSET($S$30:$S$177,,P$28,,),$B120)/1000000</f>
        <v>0</v>
      </c>
      <c r="Q120" s="287"/>
      <c r="S120" s="198"/>
      <c r="T120" s="199"/>
      <c r="U120" s="199"/>
      <c r="V120" s="200"/>
      <c r="W120" s="198"/>
      <c r="X120" s="199"/>
      <c r="Y120" s="199"/>
      <c r="Z120" s="200"/>
      <c r="AA120" s="198"/>
      <c r="AB120" s="199"/>
      <c r="AC120" s="199"/>
      <c r="AD120" s="200"/>
      <c r="AE120" s="198"/>
      <c r="AF120" s="199"/>
      <c r="AG120" s="199"/>
      <c r="AH120" s="200"/>
      <c r="AI120" s="198"/>
      <c r="AJ120" s="199"/>
      <c r="AK120" s="199"/>
      <c r="AL120" s="200"/>
      <c r="AM120" s="198"/>
      <c r="AN120" s="199"/>
      <c r="AO120" s="199"/>
      <c r="AP120" s="200"/>
      <c r="AQ120" s="198"/>
      <c r="AR120" s="199"/>
      <c r="AS120" s="199"/>
      <c r="AT120" s="200"/>
      <c r="AU120" s="198"/>
      <c r="AV120" s="199"/>
      <c r="AW120" s="199"/>
      <c r="AX120" s="200"/>
      <c r="AY120" s="198"/>
      <c r="AZ120" s="199"/>
      <c r="BA120" s="199"/>
      <c r="BB120" s="200"/>
      <c r="BC120" s="198"/>
      <c r="BD120" s="199"/>
      <c r="BE120" s="199"/>
      <c r="BF120" s="200"/>
      <c r="BG120" s="198"/>
      <c r="BH120" s="199"/>
      <c r="BI120" s="199"/>
      <c r="BJ120" s="200"/>
      <c r="BK120" s="198"/>
      <c r="BL120" s="199"/>
      <c r="BM120" s="199"/>
      <c r="BN120" s="200"/>
    </row>
    <row r="121" spans="1:66" x14ac:dyDescent="0.25">
      <c r="A121" s="286"/>
      <c r="B121" s="188" t="s">
        <v>126</v>
      </c>
      <c r="C121" s="188" t="s">
        <v>70</v>
      </c>
      <c r="D121" s="188" t="s">
        <v>105</v>
      </c>
      <c r="E121" s="208">
        <f ca="1">SUMIFS(OFFSET($V$30:$V$177,,E$28,,),OFFSET($U$30:$U$177,,E$28,,),$D121,OFFSET($T$30:$T$177,,E$28,,),$C121,OFFSET($S$30:$S$177,,E$28,,),$B121)/1000000</f>
        <v>0</v>
      </c>
      <c r="F121" s="209">
        <f ca="1">SUMIFS(OFFSET($V$30:$V$177,,F$28,,),OFFSET($U$30:$U$177,,F$28,,),$D121,OFFSET($T$30:$T$177,,F$28,,),$C121,OFFSET($S$30:$S$177,,F$28,,),$B121)/1000000</f>
        <v>0</v>
      </c>
      <c r="G121" s="209">
        <f ca="1">SUMIFS(OFFSET($V$30:$V$177,,G$28,,),OFFSET($U$30:$U$177,,G$28,,),$D121,OFFSET($T$30:$T$177,,G$28,,),$C121,OFFSET($S$30:$S$177,,G$28,,),$B121)/1000000</f>
        <v>0</v>
      </c>
      <c r="H121" s="209">
        <f ca="1">SUMIFS(OFFSET($V$30:$V$177,,H$28,,),OFFSET($U$30:$U$177,,H$28,,),$D121,OFFSET($T$30:$T$177,,H$28,,),$C121,OFFSET($S$30:$S$177,,H$28,,),$B121)/1000000</f>
        <v>0</v>
      </c>
      <c r="I121" s="209">
        <f ca="1">SUMIFS(OFFSET($V$30:$V$177,,I$28,,),OFFSET($U$30:$U$177,,I$28,,),$D121,OFFSET($T$30:$T$177,,I$28,,),$C121,OFFSET($S$30:$S$177,,I$28,,),$B121)/1000000</f>
        <v>0</v>
      </c>
      <c r="J121" s="209">
        <f ca="1">SUMIFS(OFFSET($V$30:$V$177,,J$28,,),OFFSET($U$30:$U$177,,J$28,,),$D121,OFFSET($T$30:$T$177,,J$28,,),$C121,OFFSET($S$30:$S$177,,J$28,,),$B121)/1000000</f>
        <v>0</v>
      </c>
      <c r="K121" s="209">
        <f ca="1">SUMIFS(OFFSET($V$30:$V$177,,K$28,,),OFFSET($U$30:$U$177,,K$28,,),$D121,OFFSET($T$30:$T$177,,K$28,,),$C121,OFFSET($S$30:$S$177,,K$28,,),$B121)/1000000</f>
        <v>0</v>
      </c>
      <c r="L121" s="209">
        <f ca="1">SUMIFS(OFFSET($V$30:$V$177,,L$28,,),OFFSET($U$30:$U$177,,L$28,,),$D121,OFFSET($T$30:$T$177,,L$28,,),$C121,OFFSET($S$30:$S$177,,L$28,,),$B121)/1000000</f>
        <v>0</v>
      </c>
      <c r="M121" s="209">
        <f ca="1">SUMIFS(OFFSET($V$30:$V$177,,M$28,,),OFFSET($U$30:$U$177,,M$28,,),$D121,OFFSET($T$30:$T$177,,M$28,,),$C121,OFFSET($S$30:$S$177,,M$28,,),$B121)/1000000</f>
        <v>0</v>
      </c>
      <c r="N121" s="209">
        <f ca="1">SUMIFS(OFFSET($V$30:$V$177,,N$28,,),OFFSET($U$30:$U$177,,N$28,,),$D121,OFFSET($T$30:$T$177,,N$28,,),$C121,OFFSET($S$30:$S$177,,N$28,,),$B121)/1000000</f>
        <v>0</v>
      </c>
      <c r="O121" s="209">
        <f ca="1">SUMIFS(OFFSET($V$30:$V$177,,O$28,,),OFFSET($U$30:$U$177,,O$28,,),$D121,OFFSET($T$30:$T$177,,O$28,,),$C121,OFFSET($S$30:$S$177,,O$28,,),$B121)/1000000</f>
        <v>0</v>
      </c>
      <c r="P121" s="210">
        <f ca="1">SUMIFS(OFFSET($V$30:$V$177,,P$28,,),OFFSET($U$30:$U$177,,P$28,,),$D121,OFFSET($T$30:$T$177,,P$28,,),$C121,OFFSET($S$30:$S$177,,P$28,,),$B121)/1000000</f>
        <v>0</v>
      </c>
      <c r="Q121" s="287"/>
      <c r="S121" s="198"/>
      <c r="T121" s="199"/>
      <c r="U121" s="199"/>
      <c r="V121" s="200"/>
      <c r="W121" s="198"/>
      <c r="X121" s="199"/>
      <c r="Y121" s="199"/>
      <c r="Z121" s="200"/>
      <c r="AA121" s="198"/>
      <c r="AB121" s="199"/>
      <c r="AC121" s="199"/>
      <c r="AD121" s="200"/>
      <c r="AE121" s="198"/>
      <c r="AF121" s="199"/>
      <c r="AG121" s="199"/>
      <c r="AH121" s="200"/>
      <c r="AI121" s="198"/>
      <c r="AJ121" s="199"/>
      <c r="AK121" s="199"/>
      <c r="AL121" s="200"/>
      <c r="AM121" s="198"/>
      <c r="AN121" s="199"/>
      <c r="AO121" s="199"/>
      <c r="AP121" s="200"/>
      <c r="AQ121" s="198"/>
      <c r="AR121" s="199"/>
      <c r="AS121" s="199"/>
      <c r="AT121" s="200"/>
      <c r="AU121" s="198"/>
      <c r="AV121" s="199"/>
      <c r="AW121" s="199"/>
      <c r="AX121" s="200"/>
      <c r="AY121" s="198"/>
      <c r="AZ121" s="199"/>
      <c r="BA121" s="199"/>
      <c r="BB121" s="200"/>
      <c r="BC121" s="198"/>
      <c r="BD121" s="199"/>
      <c r="BE121" s="199"/>
      <c r="BF121" s="200"/>
      <c r="BG121" s="198"/>
      <c r="BH121" s="199"/>
      <c r="BI121" s="199"/>
      <c r="BJ121" s="200"/>
      <c r="BK121" s="198"/>
      <c r="BL121" s="199"/>
      <c r="BM121" s="199"/>
      <c r="BN121" s="200"/>
    </row>
    <row r="122" spans="1:66" x14ac:dyDescent="0.25">
      <c r="A122" s="286"/>
      <c r="B122" s="188" t="s">
        <v>127</v>
      </c>
      <c r="C122" s="188" t="s">
        <v>69</v>
      </c>
      <c r="D122" s="188" t="s">
        <v>105</v>
      </c>
      <c r="E122" s="208">
        <f ca="1">SUMIFS(OFFSET($V$30:$V$177,,E$28,,),OFFSET($U$30:$U$177,,E$28,,),$D122,OFFSET($T$30:$T$177,,E$28,,),$C122,OFFSET($S$30:$S$177,,E$28,,),$B122)/1000000</f>
        <v>0</v>
      </c>
      <c r="F122" s="209">
        <f ca="1">SUMIFS(OFFSET($V$30:$V$177,,F$28,,),OFFSET($U$30:$U$177,,F$28,,),$D122,OFFSET($T$30:$T$177,,F$28,,),$C122,OFFSET($S$30:$S$177,,F$28,,),$B122)/1000000</f>
        <v>0</v>
      </c>
      <c r="G122" s="209">
        <f ca="1">SUMIFS(OFFSET($V$30:$V$177,,G$28,,),OFFSET($U$30:$U$177,,G$28,,),$D122,OFFSET($T$30:$T$177,,G$28,,),$C122,OFFSET($S$30:$S$177,,G$28,,),$B122)/1000000</f>
        <v>0</v>
      </c>
      <c r="H122" s="209">
        <f ca="1">SUMIFS(OFFSET($V$30:$V$177,,H$28,,),OFFSET($U$30:$U$177,,H$28,,),$D122,OFFSET($T$30:$T$177,,H$28,,),$C122,OFFSET($S$30:$S$177,,H$28,,),$B122)/1000000</f>
        <v>0</v>
      </c>
      <c r="I122" s="209">
        <f ca="1">SUMIFS(OFFSET($V$30:$V$177,,I$28,,),OFFSET($U$30:$U$177,,I$28,,),$D122,OFFSET($T$30:$T$177,,I$28,,),$C122,OFFSET($S$30:$S$177,,I$28,,),$B122)/1000000</f>
        <v>0</v>
      </c>
      <c r="J122" s="209">
        <f ca="1">SUMIFS(OFFSET($V$30:$V$177,,J$28,,),OFFSET($U$30:$U$177,,J$28,,),$D122,OFFSET($T$30:$T$177,,J$28,,),$C122,OFFSET($S$30:$S$177,,J$28,,),$B122)/1000000</f>
        <v>0</v>
      </c>
      <c r="K122" s="209">
        <f ca="1">SUMIFS(OFFSET($V$30:$V$177,,K$28,,),OFFSET($U$30:$U$177,,K$28,,),$D122,OFFSET($T$30:$T$177,,K$28,,),$C122,OFFSET($S$30:$S$177,,K$28,,),$B122)/1000000</f>
        <v>0</v>
      </c>
      <c r="L122" s="209">
        <f ca="1">SUMIFS(OFFSET($V$30:$V$177,,L$28,,),OFFSET($U$30:$U$177,,L$28,,),$D122,OFFSET($T$30:$T$177,,L$28,,),$C122,OFFSET($S$30:$S$177,,L$28,,),$B122)/1000000</f>
        <v>0</v>
      </c>
      <c r="M122" s="209">
        <f ca="1">SUMIFS(OFFSET($V$30:$V$177,,M$28,,),OFFSET($U$30:$U$177,,M$28,,),$D122,OFFSET($T$30:$T$177,,M$28,,),$C122,OFFSET($S$30:$S$177,,M$28,,),$B122)/1000000</f>
        <v>0</v>
      </c>
      <c r="N122" s="209">
        <f ca="1">SUMIFS(OFFSET($V$30:$V$177,,N$28,,),OFFSET($U$30:$U$177,,N$28,,),$D122,OFFSET($T$30:$T$177,,N$28,,),$C122,OFFSET($S$30:$S$177,,N$28,,),$B122)/1000000</f>
        <v>0</v>
      </c>
      <c r="O122" s="209">
        <f ca="1">SUMIFS(OFFSET($V$30:$V$177,,O$28,,),OFFSET($U$30:$U$177,,O$28,,),$D122,OFFSET($T$30:$T$177,,O$28,,),$C122,OFFSET($S$30:$S$177,,O$28,,),$B122)/1000000</f>
        <v>0</v>
      </c>
      <c r="P122" s="210">
        <f ca="1">SUMIFS(OFFSET($V$30:$V$177,,P$28,,),OFFSET($U$30:$U$177,,P$28,,),$D122,OFFSET($T$30:$T$177,,P$28,,),$C122,OFFSET($S$30:$S$177,,P$28,,),$B122)/1000000</f>
        <v>0</v>
      </c>
      <c r="Q122" s="287"/>
      <c r="S122" s="198"/>
      <c r="T122" s="199"/>
      <c r="U122" s="199"/>
      <c r="V122" s="200"/>
      <c r="W122" s="198"/>
      <c r="X122" s="199"/>
      <c r="Y122" s="199"/>
      <c r="Z122" s="200"/>
      <c r="AA122" s="198"/>
      <c r="AB122" s="199"/>
      <c r="AC122" s="199"/>
      <c r="AD122" s="200"/>
      <c r="AE122" s="198"/>
      <c r="AF122" s="199"/>
      <c r="AG122" s="199"/>
      <c r="AH122" s="200"/>
      <c r="AI122" s="198"/>
      <c r="AJ122" s="199"/>
      <c r="AK122" s="199"/>
      <c r="AL122" s="200"/>
      <c r="AM122" s="198"/>
      <c r="AN122" s="199"/>
      <c r="AO122" s="199"/>
      <c r="AP122" s="200"/>
      <c r="AQ122" s="198"/>
      <c r="AR122" s="199"/>
      <c r="AS122" s="199"/>
      <c r="AT122" s="200"/>
      <c r="AU122" s="198"/>
      <c r="AV122" s="199"/>
      <c r="AW122" s="199"/>
      <c r="AX122" s="200"/>
      <c r="AY122" s="198"/>
      <c r="AZ122" s="199"/>
      <c r="BA122" s="199"/>
      <c r="BB122" s="200"/>
      <c r="BC122" s="198"/>
      <c r="BD122" s="199"/>
      <c r="BE122" s="199"/>
      <c r="BF122" s="200"/>
      <c r="BG122" s="198"/>
      <c r="BH122" s="199"/>
      <c r="BI122" s="199"/>
      <c r="BJ122" s="200"/>
      <c r="BK122" s="198"/>
      <c r="BL122" s="199"/>
      <c r="BM122" s="199"/>
      <c r="BN122" s="200"/>
    </row>
    <row r="123" spans="1:66" x14ac:dyDescent="0.25">
      <c r="A123" s="286"/>
      <c r="B123" s="188" t="s">
        <v>127</v>
      </c>
      <c r="C123" s="188" t="s">
        <v>70</v>
      </c>
      <c r="D123" s="188" t="s">
        <v>105</v>
      </c>
      <c r="E123" s="208">
        <f ca="1">SUMIFS(OFFSET($V$30:$V$177,,E$28,,),OFFSET($U$30:$U$177,,E$28,,),$D123,OFFSET($T$30:$T$177,,E$28,,),$C123,OFFSET($S$30:$S$177,,E$28,,),$B123)/1000000</f>
        <v>0</v>
      </c>
      <c r="F123" s="209">
        <f ca="1">SUMIFS(OFFSET($V$30:$V$177,,F$28,,),OFFSET($U$30:$U$177,,F$28,,),$D123,OFFSET($T$30:$T$177,,F$28,,),$C123,OFFSET($S$30:$S$177,,F$28,,),$B123)/1000000</f>
        <v>0</v>
      </c>
      <c r="G123" s="209">
        <f ca="1">SUMIFS(OFFSET($V$30:$V$177,,G$28,,),OFFSET($U$30:$U$177,,G$28,,),$D123,OFFSET($T$30:$T$177,,G$28,,),$C123,OFFSET($S$30:$S$177,,G$28,,),$B123)/1000000</f>
        <v>0</v>
      </c>
      <c r="H123" s="209">
        <f ca="1">SUMIFS(OFFSET($V$30:$V$177,,H$28,,),OFFSET($U$30:$U$177,,H$28,,),$D123,OFFSET($T$30:$T$177,,H$28,,),$C123,OFFSET($S$30:$S$177,,H$28,,),$B123)/1000000</f>
        <v>0</v>
      </c>
      <c r="I123" s="209">
        <f ca="1">SUMIFS(OFFSET($V$30:$V$177,,I$28,,),OFFSET($U$30:$U$177,,I$28,,),$D123,OFFSET($T$30:$T$177,,I$28,,),$C123,OFFSET($S$30:$S$177,,I$28,,),$B123)/1000000</f>
        <v>0</v>
      </c>
      <c r="J123" s="209">
        <f ca="1">SUMIFS(OFFSET($V$30:$V$177,,J$28,,),OFFSET($U$30:$U$177,,J$28,,),$D123,OFFSET($T$30:$T$177,,J$28,,),$C123,OFFSET($S$30:$S$177,,J$28,,),$B123)/1000000</f>
        <v>0</v>
      </c>
      <c r="K123" s="209">
        <f ca="1">SUMIFS(OFFSET($V$30:$V$177,,K$28,,),OFFSET($U$30:$U$177,,K$28,,),$D123,OFFSET($T$30:$T$177,,K$28,,),$C123,OFFSET($S$30:$S$177,,K$28,,),$B123)/1000000</f>
        <v>0</v>
      </c>
      <c r="L123" s="209">
        <f ca="1">SUMIFS(OFFSET($V$30:$V$177,,L$28,,),OFFSET($U$30:$U$177,,L$28,,),$D123,OFFSET($T$30:$T$177,,L$28,,),$C123,OFFSET($S$30:$S$177,,L$28,,),$B123)/1000000</f>
        <v>0</v>
      </c>
      <c r="M123" s="209">
        <f ca="1">SUMIFS(OFFSET($V$30:$V$177,,M$28,,),OFFSET($U$30:$U$177,,M$28,,),$D123,OFFSET($T$30:$T$177,,M$28,,),$C123,OFFSET($S$30:$S$177,,M$28,,),$B123)/1000000</f>
        <v>0</v>
      </c>
      <c r="N123" s="209">
        <f ca="1">SUMIFS(OFFSET($V$30:$V$177,,N$28,,),OFFSET($U$30:$U$177,,N$28,,),$D123,OFFSET($T$30:$T$177,,N$28,,),$C123,OFFSET($S$30:$S$177,,N$28,,),$B123)/1000000</f>
        <v>0</v>
      </c>
      <c r="O123" s="209">
        <f ca="1">SUMIFS(OFFSET($V$30:$V$177,,O$28,,),OFFSET($U$30:$U$177,,O$28,,),$D123,OFFSET($T$30:$T$177,,O$28,,),$C123,OFFSET($S$30:$S$177,,O$28,,),$B123)/1000000</f>
        <v>0</v>
      </c>
      <c r="P123" s="210">
        <f ca="1">SUMIFS(OFFSET($V$30:$V$177,,P$28,,),OFFSET($U$30:$U$177,,P$28,,),$D123,OFFSET($T$30:$T$177,,P$28,,),$C123,OFFSET($S$30:$S$177,,P$28,,),$B123)/1000000</f>
        <v>0</v>
      </c>
      <c r="Q123" s="287"/>
      <c r="S123" s="198"/>
      <c r="T123" s="199"/>
      <c r="U123" s="199"/>
      <c r="V123" s="200"/>
      <c r="W123" s="198"/>
      <c r="X123" s="199"/>
      <c r="Y123" s="199"/>
      <c r="Z123" s="200"/>
      <c r="AA123" s="198"/>
      <c r="AB123" s="199"/>
      <c r="AC123" s="199"/>
      <c r="AD123" s="200"/>
      <c r="AE123" s="198"/>
      <c r="AF123" s="199"/>
      <c r="AG123" s="199"/>
      <c r="AH123" s="200"/>
      <c r="AI123" s="198"/>
      <c r="AJ123" s="199"/>
      <c r="AK123" s="199"/>
      <c r="AL123" s="200"/>
      <c r="AM123" s="198"/>
      <c r="AN123" s="199"/>
      <c r="AO123" s="199"/>
      <c r="AP123" s="200"/>
      <c r="AQ123" s="198"/>
      <c r="AR123" s="199"/>
      <c r="AS123" s="199"/>
      <c r="AT123" s="200"/>
      <c r="AU123" s="198"/>
      <c r="AV123" s="199"/>
      <c r="AW123" s="199"/>
      <c r="AX123" s="200"/>
      <c r="AY123" s="198"/>
      <c r="AZ123" s="199"/>
      <c r="BA123" s="199"/>
      <c r="BB123" s="200"/>
      <c r="BC123" s="198"/>
      <c r="BD123" s="199"/>
      <c r="BE123" s="199"/>
      <c r="BF123" s="200"/>
      <c r="BG123" s="198"/>
      <c r="BH123" s="199"/>
      <c r="BI123" s="199"/>
      <c r="BJ123" s="200"/>
      <c r="BK123" s="198"/>
      <c r="BL123" s="199"/>
      <c r="BM123" s="199"/>
      <c r="BN123" s="200"/>
    </row>
    <row r="124" spans="1:66" x14ac:dyDescent="0.25">
      <c r="A124" s="286"/>
      <c r="B124" s="188" t="s">
        <v>112</v>
      </c>
      <c r="C124" s="188" t="s">
        <v>69</v>
      </c>
      <c r="D124" s="188" t="s">
        <v>105</v>
      </c>
      <c r="E124" s="208">
        <f ca="1">SUMIFS(OFFSET($V$30:$V$177,,E$28,,),OFFSET($U$30:$U$177,,E$28,,),$D124,OFFSET($T$30:$T$177,,E$28,,),$C124,OFFSET($S$30:$S$177,,E$28,,),$B124)/1000000</f>
        <v>6.7003809999999997E-2</v>
      </c>
      <c r="F124" s="209">
        <f ca="1">SUMIFS(OFFSET($V$30:$V$177,,F$28,,),OFFSET($U$30:$U$177,,F$28,,),$D124,OFFSET($T$30:$T$177,,F$28,,),$C124,OFFSET($S$30:$S$177,,F$28,,),$B124)/1000000</f>
        <v>0</v>
      </c>
      <c r="G124" s="209">
        <f ca="1">SUMIFS(OFFSET($V$30:$V$177,,G$28,,),OFFSET($U$30:$U$177,,G$28,,),$D124,OFFSET($T$30:$T$177,,G$28,,),$C124,OFFSET($S$30:$S$177,,G$28,,),$B124)/1000000</f>
        <v>0</v>
      </c>
      <c r="H124" s="209">
        <f ca="1">SUMIFS(OFFSET($V$30:$V$177,,H$28,,),OFFSET($U$30:$U$177,,H$28,,),$D124,OFFSET($T$30:$T$177,,H$28,,),$C124,OFFSET($S$30:$S$177,,H$28,,),$B124)/1000000</f>
        <v>0</v>
      </c>
      <c r="I124" s="209">
        <f ca="1">SUMIFS(OFFSET($V$30:$V$177,,I$28,,),OFFSET($U$30:$U$177,,I$28,,),$D124,OFFSET($T$30:$T$177,,I$28,,),$C124,OFFSET($S$30:$S$177,,I$28,,),$B124)/1000000</f>
        <v>0</v>
      </c>
      <c r="J124" s="209">
        <f ca="1">SUMIFS(OFFSET($V$30:$V$177,,J$28,,),OFFSET($U$30:$U$177,,J$28,,),$D124,OFFSET($T$30:$T$177,,J$28,,),$C124,OFFSET($S$30:$S$177,,J$28,,),$B124)/1000000</f>
        <v>0</v>
      </c>
      <c r="K124" s="209">
        <f ca="1">SUMIFS(OFFSET($V$30:$V$177,,K$28,,),OFFSET($U$30:$U$177,,K$28,,),$D124,OFFSET($T$30:$T$177,,K$28,,),$C124,OFFSET($S$30:$S$177,,K$28,,),$B124)/1000000</f>
        <v>0</v>
      </c>
      <c r="L124" s="209">
        <f ca="1">SUMIFS(OFFSET($V$30:$V$177,,L$28,,),OFFSET($U$30:$U$177,,L$28,,),$D124,OFFSET($T$30:$T$177,,L$28,,),$C124,OFFSET($S$30:$S$177,,L$28,,),$B124)/1000000</f>
        <v>0</v>
      </c>
      <c r="M124" s="209">
        <f ca="1">SUMIFS(OFFSET($V$30:$V$177,,M$28,,),OFFSET($U$30:$U$177,,M$28,,),$D124,OFFSET($T$30:$T$177,,M$28,,),$C124,OFFSET($S$30:$S$177,,M$28,,),$B124)/1000000</f>
        <v>0</v>
      </c>
      <c r="N124" s="209">
        <f ca="1">SUMIFS(OFFSET($V$30:$V$177,,N$28,,),OFFSET($U$30:$U$177,,N$28,,),$D124,OFFSET($T$30:$T$177,,N$28,,),$C124,OFFSET($S$30:$S$177,,N$28,,),$B124)/1000000</f>
        <v>0</v>
      </c>
      <c r="O124" s="209">
        <f ca="1">SUMIFS(OFFSET($V$30:$V$177,,O$28,,),OFFSET($U$30:$U$177,,O$28,,),$D124,OFFSET($T$30:$T$177,,O$28,,),$C124,OFFSET($S$30:$S$177,,O$28,,),$B124)/1000000</f>
        <v>0</v>
      </c>
      <c r="P124" s="210">
        <f ca="1">SUMIFS(OFFSET($V$30:$V$177,,P$28,,),OFFSET($U$30:$U$177,,P$28,,),$D124,OFFSET($T$30:$T$177,,P$28,,),$C124,OFFSET($S$30:$S$177,,P$28,,),$B124)/1000000</f>
        <v>0</v>
      </c>
      <c r="Q124" s="287"/>
      <c r="S124" s="198"/>
      <c r="T124" s="199"/>
      <c r="U124" s="199"/>
      <c r="V124" s="200"/>
      <c r="W124" s="198"/>
      <c r="X124" s="199"/>
      <c r="Y124" s="199"/>
      <c r="Z124" s="200"/>
      <c r="AA124" s="198"/>
      <c r="AB124" s="199"/>
      <c r="AC124" s="199"/>
      <c r="AD124" s="200"/>
      <c r="AE124" s="198"/>
      <c r="AF124" s="199"/>
      <c r="AG124" s="199"/>
      <c r="AH124" s="200"/>
      <c r="AI124" s="198"/>
      <c r="AJ124" s="199"/>
      <c r="AK124" s="199"/>
      <c r="AL124" s="200"/>
      <c r="AM124" s="198"/>
      <c r="AN124" s="199"/>
      <c r="AO124" s="199"/>
      <c r="AP124" s="200"/>
      <c r="AQ124" s="198"/>
      <c r="AR124" s="199"/>
      <c r="AS124" s="199"/>
      <c r="AT124" s="200"/>
      <c r="AU124" s="198"/>
      <c r="AV124" s="199"/>
      <c r="AW124" s="199"/>
      <c r="AX124" s="200"/>
      <c r="AY124" s="198"/>
      <c r="AZ124" s="199"/>
      <c r="BA124" s="199"/>
      <c r="BB124" s="200"/>
      <c r="BC124" s="198"/>
      <c r="BD124" s="199"/>
      <c r="BE124" s="199"/>
      <c r="BF124" s="200"/>
      <c r="BG124" s="198"/>
      <c r="BH124" s="199"/>
      <c r="BI124" s="199"/>
      <c r="BJ124" s="200"/>
      <c r="BK124" s="198"/>
      <c r="BL124" s="199"/>
      <c r="BM124" s="199"/>
      <c r="BN124" s="200"/>
    </row>
    <row r="125" spans="1:66" x14ac:dyDescent="0.25">
      <c r="A125" s="286"/>
      <c r="B125" s="188" t="s">
        <v>112</v>
      </c>
      <c r="C125" s="188" t="s">
        <v>70</v>
      </c>
      <c r="D125" s="188" t="s">
        <v>105</v>
      </c>
      <c r="E125" s="208">
        <f ca="1">SUMIFS(OFFSET($V$30:$V$177,,E$28,,),OFFSET($U$30:$U$177,,E$28,,),$D125,OFFSET($T$30:$T$177,,E$28,,),$C125,OFFSET($S$30:$S$177,,E$28,,),$B125)/1000000</f>
        <v>1.1790524499999999</v>
      </c>
      <c r="F125" s="209">
        <f ca="1">SUMIFS(OFFSET($V$30:$V$177,,F$28,,),OFFSET($U$30:$U$177,,F$28,,),$D125,OFFSET($T$30:$T$177,,F$28,,),$C125,OFFSET($S$30:$S$177,,F$28,,),$B125)/1000000</f>
        <v>0</v>
      </c>
      <c r="G125" s="209">
        <f ca="1">SUMIFS(OFFSET($V$30:$V$177,,G$28,,),OFFSET($U$30:$U$177,,G$28,,),$D125,OFFSET($T$30:$T$177,,G$28,,),$C125,OFFSET($S$30:$S$177,,G$28,,),$B125)/1000000</f>
        <v>0</v>
      </c>
      <c r="H125" s="209">
        <f ca="1">SUMIFS(OFFSET($V$30:$V$177,,H$28,,),OFFSET($U$30:$U$177,,H$28,,),$D125,OFFSET($T$30:$T$177,,H$28,,),$C125,OFFSET($S$30:$S$177,,H$28,,),$B125)/1000000</f>
        <v>0</v>
      </c>
      <c r="I125" s="209">
        <f ca="1">SUMIFS(OFFSET($V$30:$V$177,,I$28,,),OFFSET($U$30:$U$177,,I$28,,),$D125,OFFSET($T$30:$T$177,,I$28,,),$C125,OFFSET($S$30:$S$177,,I$28,,),$B125)/1000000</f>
        <v>0</v>
      </c>
      <c r="J125" s="209">
        <f ca="1">SUMIFS(OFFSET($V$30:$V$177,,J$28,,),OFFSET($U$30:$U$177,,J$28,,),$D125,OFFSET($T$30:$T$177,,J$28,,),$C125,OFFSET($S$30:$S$177,,J$28,,),$B125)/1000000</f>
        <v>0</v>
      </c>
      <c r="K125" s="209">
        <f ca="1">SUMIFS(OFFSET($V$30:$V$177,,K$28,,),OFFSET($U$30:$U$177,,K$28,,),$D125,OFFSET($T$30:$T$177,,K$28,,),$C125,OFFSET($S$30:$S$177,,K$28,,),$B125)/1000000</f>
        <v>0</v>
      </c>
      <c r="L125" s="209">
        <f ca="1">SUMIFS(OFFSET($V$30:$V$177,,L$28,,),OFFSET($U$30:$U$177,,L$28,,),$D125,OFFSET($T$30:$T$177,,L$28,,),$C125,OFFSET($S$30:$S$177,,L$28,,),$B125)/1000000</f>
        <v>0</v>
      </c>
      <c r="M125" s="209">
        <f ca="1">SUMIFS(OFFSET($V$30:$V$177,,M$28,,),OFFSET($U$30:$U$177,,M$28,,),$D125,OFFSET($T$30:$T$177,,M$28,,),$C125,OFFSET($S$30:$S$177,,M$28,,),$B125)/1000000</f>
        <v>0</v>
      </c>
      <c r="N125" s="209">
        <f ca="1">SUMIFS(OFFSET($V$30:$V$177,,N$28,,),OFFSET($U$30:$U$177,,N$28,,),$D125,OFFSET($T$30:$T$177,,N$28,,),$C125,OFFSET($S$30:$S$177,,N$28,,),$B125)/1000000</f>
        <v>0</v>
      </c>
      <c r="O125" s="209">
        <f ca="1">SUMIFS(OFFSET($V$30:$V$177,,O$28,,),OFFSET($U$30:$U$177,,O$28,,),$D125,OFFSET($T$30:$T$177,,O$28,,),$C125,OFFSET($S$30:$S$177,,O$28,,),$B125)/1000000</f>
        <v>0</v>
      </c>
      <c r="P125" s="210">
        <f ca="1">SUMIFS(OFFSET($V$30:$V$177,,P$28,,),OFFSET($U$30:$U$177,,P$28,,),$D125,OFFSET($T$30:$T$177,,P$28,,),$C125,OFFSET($S$30:$S$177,,P$28,,),$B125)/1000000</f>
        <v>0</v>
      </c>
      <c r="Q125" s="287"/>
      <c r="S125" s="198"/>
      <c r="T125" s="199"/>
      <c r="U125" s="199"/>
      <c r="V125" s="200"/>
      <c r="W125" s="198"/>
      <c r="X125" s="199"/>
      <c r="Y125" s="199"/>
      <c r="Z125" s="200"/>
      <c r="AA125" s="198"/>
      <c r="AB125" s="199"/>
      <c r="AC125" s="199"/>
      <c r="AD125" s="200"/>
      <c r="AE125" s="198"/>
      <c r="AF125" s="199"/>
      <c r="AG125" s="199"/>
      <c r="AH125" s="200"/>
      <c r="AI125" s="198"/>
      <c r="AJ125" s="199"/>
      <c r="AK125" s="199"/>
      <c r="AL125" s="200"/>
      <c r="AM125" s="198"/>
      <c r="AN125" s="199"/>
      <c r="AO125" s="199"/>
      <c r="AP125" s="200"/>
      <c r="AQ125" s="198"/>
      <c r="AR125" s="199"/>
      <c r="AS125" s="199"/>
      <c r="AT125" s="200"/>
      <c r="AU125" s="198"/>
      <c r="AV125" s="199"/>
      <c r="AW125" s="199"/>
      <c r="AX125" s="200"/>
      <c r="AY125" s="198"/>
      <c r="AZ125" s="199"/>
      <c r="BA125" s="199"/>
      <c r="BB125" s="200"/>
      <c r="BC125" s="198"/>
      <c r="BD125" s="199"/>
      <c r="BE125" s="199"/>
      <c r="BF125" s="200"/>
      <c r="BG125" s="198"/>
      <c r="BH125" s="199"/>
      <c r="BI125" s="199"/>
      <c r="BJ125" s="200"/>
      <c r="BK125" s="198"/>
      <c r="BL125" s="199"/>
      <c r="BM125" s="199"/>
      <c r="BN125" s="200"/>
    </row>
    <row r="126" spans="1:66" x14ac:dyDescent="0.25">
      <c r="A126" s="286"/>
      <c r="B126" s="188" t="s">
        <v>128</v>
      </c>
      <c r="C126" s="188" t="s">
        <v>69</v>
      </c>
      <c r="D126" s="188" t="s">
        <v>105</v>
      </c>
      <c r="E126" s="208">
        <f ca="1">SUMIFS(OFFSET($V$30:$V$177,,E$28,,),OFFSET($U$30:$U$177,,E$28,,),$D126,OFFSET($T$30:$T$177,,E$28,,),$C126,OFFSET($S$30:$S$177,,E$28,,),$B126)/1000000</f>
        <v>0</v>
      </c>
      <c r="F126" s="209">
        <f ca="1">SUMIFS(OFFSET($V$30:$V$177,,F$28,,),OFFSET($U$30:$U$177,,F$28,,),$D126,OFFSET($T$30:$T$177,,F$28,,),$C126,OFFSET($S$30:$S$177,,F$28,,),$B126)/1000000</f>
        <v>0</v>
      </c>
      <c r="G126" s="209">
        <f ca="1">SUMIFS(OFFSET($V$30:$V$177,,G$28,,),OFFSET($U$30:$U$177,,G$28,,),$D126,OFFSET($T$30:$T$177,,G$28,,),$C126,OFFSET($S$30:$S$177,,G$28,,),$B126)/1000000</f>
        <v>0</v>
      </c>
      <c r="H126" s="209">
        <f ca="1">SUMIFS(OFFSET($V$30:$V$177,,H$28,,),OFFSET($U$30:$U$177,,H$28,,),$D126,OFFSET($T$30:$T$177,,H$28,,),$C126,OFFSET($S$30:$S$177,,H$28,,),$B126)/1000000</f>
        <v>0</v>
      </c>
      <c r="I126" s="209">
        <f ca="1">SUMIFS(OFFSET($V$30:$V$177,,I$28,,),OFFSET($U$30:$U$177,,I$28,,),$D126,OFFSET($T$30:$T$177,,I$28,,),$C126,OFFSET($S$30:$S$177,,I$28,,),$B126)/1000000</f>
        <v>0</v>
      </c>
      <c r="J126" s="209">
        <f ca="1">SUMIFS(OFFSET($V$30:$V$177,,J$28,,),OFFSET($U$30:$U$177,,J$28,,),$D126,OFFSET($T$30:$T$177,,J$28,,),$C126,OFFSET($S$30:$S$177,,J$28,,),$B126)/1000000</f>
        <v>0</v>
      </c>
      <c r="K126" s="209">
        <f ca="1">SUMIFS(OFFSET($V$30:$V$177,,K$28,,),OFFSET($U$30:$U$177,,K$28,,),$D126,OFFSET($T$30:$T$177,,K$28,,),$C126,OFFSET($S$30:$S$177,,K$28,,),$B126)/1000000</f>
        <v>0</v>
      </c>
      <c r="L126" s="209">
        <f ca="1">SUMIFS(OFFSET($V$30:$V$177,,L$28,,),OFFSET($U$30:$U$177,,L$28,,),$D126,OFFSET($T$30:$T$177,,L$28,,),$C126,OFFSET($S$30:$S$177,,L$28,,),$B126)/1000000</f>
        <v>0</v>
      </c>
      <c r="M126" s="209">
        <f ca="1">SUMIFS(OFFSET($V$30:$V$177,,M$28,,),OFFSET($U$30:$U$177,,M$28,,),$D126,OFFSET($T$30:$T$177,,M$28,,),$C126,OFFSET($S$30:$S$177,,M$28,,),$B126)/1000000</f>
        <v>0</v>
      </c>
      <c r="N126" s="209">
        <f ca="1">SUMIFS(OFFSET($V$30:$V$177,,N$28,,),OFFSET($U$30:$U$177,,N$28,,),$D126,OFFSET($T$30:$T$177,,N$28,,),$C126,OFFSET($S$30:$S$177,,N$28,,),$B126)/1000000</f>
        <v>0</v>
      </c>
      <c r="O126" s="209">
        <f ca="1">SUMIFS(OFFSET($V$30:$V$177,,O$28,,),OFFSET($U$30:$U$177,,O$28,,),$D126,OFFSET($T$30:$T$177,,O$28,,),$C126,OFFSET($S$30:$S$177,,O$28,,),$B126)/1000000</f>
        <v>0</v>
      </c>
      <c r="P126" s="210">
        <f ca="1">SUMIFS(OFFSET($V$30:$V$177,,P$28,,),OFFSET($U$30:$U$177,,P$28,,),$D126,OFFSET($T$30:$T$177,,P$28,,),$C126,OFFSET($S$30:$S$177,,P$28,,),$B126)/1000000</f>
        <v>0</v>
      </c>
      <c r="Q126" s="287"/>
      <c r="S126" s="198"/>
      <c r="T126" s="199"/>
      <c r="U126" s="199"/>
      <c r="V126" s="200"/>
      <c r="W126" s="198"/>
      <c r="X126" s="199"/>
      <c r="Y126" s="199"/>
      <c r="Z126" s="200"/>
      <c r="AA126" s="198"/>
      <c r="AB126" s="199"/>
      <c r="AC126" s="199"/>
      <c r="AD126" s="200"/>
      <c r="AE126" s="198"/>
      <c r="AF126" s="199"/>
      <c r="AG126" s="199"/>
      <c r="AH126" s="200"/>
      <c r="AI126" s="198"/>
      <c r="AJ126" s="199"/>
      <c r="AK126" s="199"/>
      <c r="AL126" s="200"/>
      <c r="AM126" s="198"/>
      <c r="AN126" s="199"/>
      <c r="AO126" s="199"/>
      <c r="AP126" s="200"/>
      <c r="AQ126" s="198"/>
      <c r="AR126" s="199"/>
      <c r="AS126" s="199"/>
      <c r="AT126" s="200"/>
      <c r="AU126" s="198"/>
      <c r="AV126" s="199"/>
      <c r="AW126" s="199"/>
      <c r="AX126" s="200"/>
      <c r="AY126" s="198"/>
      <c r="AZ126" s="199"/>
      <c r="BA126" s="199"/>
      <c r="BB126" s="200"/>
      <c r="BC126" s="198"/>
      <c r="BD126" s="199"/>
      <c r="BE126" s="199"/>
      <c r="BF126" s="200"/>
      <c r="BG126" s="198"/>
      <c r="BH126" s="199"/>
      <c r="BI126" s="199"/>
      <c r="BJ126" s="200"/>
      <c r="BK126" s="198"/>
      <c r="BL126" s="199"/>
      <c r="BM126" s="199"/>
      <c r="BN126" s="200"/>
    </row>
    <row r="127" spans="1:66" x14ac:dyDescent="0.25">
      <c r="A127" s="286"/>
      <c r="B127" s="188" t="s">
        <v>128</v>
      </c>
      <c r="C127" s="188" t="s">
        <v>70</v>
      </c>
      <c r="D127" s="188" t="s">
        <v>105</v>
      </c>
      <c r="E127" s="208">
        <f ca="1">SUMIFS(OFFSET($V$30:$V$177,,E$28,,),OFFSET($U$30:$U$177,,E$28,,),$D127,OFFSET($T$30:$T$177,,E$28,,),$C127,OFFSET($S$30:$S$177,,E$28,,),$B127)/1000000</f>
        <v>0</v>
      </c>
      <c r="F127" s="209">
        <f ca="1">SUMIFS(OFFSET($V$30:$V$177,,F$28,,),OFFSET($U$30:$U$177,,F$28,,),$D127,OFFSET($T$30:$T$177,,F$28,,),$C127,OFFSET($S$30:$S$177,,F$28,,),$B127)/1000000</f>
        <v>0</v>
      </c>
      <c r="G127" s="209">
        <f ca="1">SUMIFS(OFFSET($V$30:$V$177,,G$28,,),OFFSET($U$30:$U$177,,G$28,,),$D127,OFFSET($T$30:$T$177,,G$28,,),$C127,OFFSET($S$30:$S$177,,G$28,,),$B127)/1000000</f>
        <v>0</v>
      </c>
      <c r="H127" s="209">
        <f ca="1">SUMIFS(OFFSET($V$30:$V$177,,H$28,,),OFFSET($U$30:$U$177,,H$28,,),$D127,OFFSET($T$30:$T$177,,H$28,,),$C127,OFFSET($S$30:$S$177,,H$28,,),$B127)/1000000</f>
        <v>0</v>
      </c>
      <c r="I127" s="209">
        <f ca="1">SUMIFS(OFFSET($V$30:$V$177,,I$28,,),OFFSET($U$30:$U$177,,I$28,,),$D127,OFFSET($T$30:$T$177,,I$28,,),$C127,OFFSET($S$30:$S$177,,I$28,,),$B127)/1000000</f>
        <v>0</v>
      </c>
      <c r="J127" s="209">
        <f ca="1">SUMIFS(OFFSET($V$30:$V$177,,J$28,,),OFFSET($U$30:$U$177,,J$28,,),$D127,OFFSET($T$30:$T$177,,J$28,,),$C127,OFFSET($S$30:$S$177,,J$28,,),$B127)/1000000</f>
        <v>0</v>
      </c>
      <c r="K127" s="209">
        <f ca="1">SUMIFS(OFFSET($V$30:$V$177,,K$28,,),OFFSET($U$30:$U$177,,K$28,,),$D127,OFFSET($T$30:$T$177,,K$28,,),$C127,OFFSET($S$30:$S$177,,K$28,,),$B127)/1000000</f>
        <v>0</v>
      </c>
      <c r="L127" s="209">
        <f ca="1">SUMIFS(OFFSET($V$30:$V$177,,L$28,,),OFFSET($U$30:$U$177,,L$28,,),$D127,OFFSET($T$30:$T$177,,L$28,,),$C127,OFFSET($S$30:$S$177,,L$28,,),$B127)/1000000</f>
        <v>0</v>
      </c>
      <c r="M127" s="209">
        <f ca="1">SUMIFS(OFFSET($V$30:$V$177,,M$28,,),OFFSET($U$30:$U$177,,M$28,,),$D127,OFFSET($T$30:$T$177,,M$28,,),$C127,OFFSET($S$30:$S$177,,M$28,,),$B127)/1000000</f>
        <v>0</v>
      </c>
      <c r="N127" s="209">
        <f ca="1">SUMIFS(OFFSET($V$30:$V$177,,N$28,,),OFFSET($U$30:$U$177,,N$28,,),$D127,OFFSET($T$30:$T$177,,N$28,,),$C127,OFFSET($S$30:$S$177,,N$28,,),$B127)/1000000</f>
        <v>0</v>
      </c>
      <c r="O127" s="209">
        <f ca="1">SUMIFS(OFFSET($V$30:$V$177,,O$28,,),OFFSET($U$30:$U$177,,O$28,,),$D127,OFFSET($T$30:$T$177,,O$28,,),$C127,OFFSET($S$30:$S$177,,O$28,,),$B127)/1000000</f>
        <v>0</v>
      </c>
      <c r="P127" s="210">
        <f ca="1">SUMIFS(OFFSET($V$30:$V$177,,P$28,,),OFFSET($U$30:$U$177,,P$28,,),$D127,OFFSET($T$30:$T$177,,P$28,,),$C127,OFFSET($S$30:$S$177,,P$28,,),$B127)/1000000</f>
        <v>0</v>
      </c>
      <c r="Q127" s="287"/>
      <c r="S127" s="198"/>
      <c r="T127" s="199"/>
      <c r="U127" s="199"/>
      <c r="V127" s="200"/>
      <c r="W127" s="198"/>
      <c r="X127" s="199"/>
      <c r="Y127" s="199"/>
      <c r="Z127" s="200"/>
      <c r="AA127" s="198"/>
      <c r="AB127" s="199"/>
      <c r="AC127" s="199"/>
      <c r="AD127" s="200"/>
      <c r="AE127" s="198"/>
      <c r="AF127" s="199"/>
      <c r="AG127" s="199"/>
      <c r="AH127" s="200"/>
      <c r="AI127" s="198"/>
      <c r="AJ127" s="199"/>
      <c r="AK127" s="199"/>
      <c r="AL127" s="200"/>
      <c r="AM127" s="198"/>
      <c r="AN127" s="199"/>
      <c r="AO127" s="199"/>
      <c r="AP127" s="200"/>
      <c r="AQ127" s="198"/>
      <c r="AR127" s="199"/>
      <c r="AS127" s="199"/>
      <c r="AT127" s="200"/>
      <c r="AU127" s="198"/>
      <c r="AV127" s="199"/>
      <c r="AW127" s="199"/>
      <c r="AX127" s="200"/>
      <c r="AY127" s="198"/>
      <c r="AZ127" s="199"/>
      <c r="BA127" s="199"/>
      <c r="BB127" s="200"/>
      <c r="BC127" s="198"/>
      <c r="BD127" s="199"/>
      <c r="BE127" s="199"/>
      <c r="BF127" s="200"/>
      <c r="BG127" s="198"/>
      <c r="BH127" s="199"/>
      <c r="BI127" s="199"/>
      <c r="BJ127" s="200"/>
      <c r="BK127" s="198"/>
      <c r="BL127" s="199"/>
      <c r="BM127" s="199"/>
      <c r="BN127" s="200"/>
    </row>
    <row r="128" spans="1:66" x14ac:dyDescent="0.25">
      <c r="A128" s="286"/>
      <c r="B128" s="188" t="s">
        <v>113</v>
      </c>
      <c r="C128" s="188" t="s">
        <v>69</v>
      </c>
      <c r="D128" s="188" t="s">
        <v>105</v>
      </c>
      <c r="E128" s="208">
        <f ca="1">SUMIFS(OFFSET($V$30:$V$177,,E$28,,),OFFSET($U$30:$U$177,,E$28,,),$D128,OFFSET($T$30:$T$177,,E$28,,),$C128,OFFSET($S$30:$S$177,,E$28,,),$B128)/1000000</f>
        <v>0</v>
      </c>
      <c r="F128" s="209">
        <f ca="1">SUMIFS(OFFSET($V$30:$V$177,,F$28,,),OFFSET($U$30:$U$177,,F$28,,),$D128,OFFSET($T$30:$T$177,,F$28,,),$C128,OFFSET($S$30:$S$177,,F$28,,),$B128)/1000000</f>
        <v>0</v>
      </c>
      <c r="G128" s="209">
        <f ca="1">SUMIFS(OFFSET($V$30:$V$177,,G$28,,),OFFSET($U$30:$U$177,,G$28,,),$D128,OFFSET($T$30:$T$177,,G$28,,),$C128,OFFSET($S$30:$S$177,,G$28,,),$B128)/1000000</f>
        <v>0</v>
      </c>
      <c r="H128" s="209">
        <f ca="1">SUMIFS(OFFSET($V$30:$V$177,,H$28,,),OFFSET($U$30:$U$177,,H$28,,),$D128,OFFSET($T$30:$T$177,,H$28,,),$C128,OFFSET($S$30:$S$177,,H$28,,),$B128)/1000000</f>
        <v>0</v>
      </c>
      <c r="I128" s="209">
        <f ca="1">SUMIFS(OFFSET($V$30:$V$177,,I$28,,),OFFSET($U$30:$U$177,,I$28,,),$D128,OFFSET($T$30:$T$177,,I$28,,),$C128,OFFSET($S$30:$S$177,,I$28,,),$B128)/1000000</f>
        <v>0</v>
      </c>
      <c r="J128" s="209">
        <f ca="1">SUMIFS(OFFSET($V$30:$V$177,,J$28,,),OFFSET($U$30:$U$177,,J$28,,),$D128,OFFSET($T$30:$T$177,,J$28,,),$C128,OFFSET($S$30:$S$177,,J$28,,),$B128)/1000000</f>
        <v>0</v>
      </c>
      <c r="K128" s="209">
        <f ca="1">SUMIFS(OFFSET($V$30:$V$177,,K$28,,),OFFSET($U$30:$U$177,,K$28,,),$D128,OFFSET($T$30:$T$177,,K$28,,),$C128,OFFSET($S$30:$S$177,,K$28,,),$B128)/1000000</f>
        <v>0</v>
      </c>
      <c r="L128" s="209">
        <f ca="1">SUMIFS(OFFSET($V$30:$V$177,,L$28,,),OFFSET($U$30:$U$177,,L$28,,),$D128,OFFSET($T$30:$T$177,,L$28,,),$C128,OFFSET($S$30:$S$177,,L$28,,),$B128)/1000000</f>
        <v>0</v>
      </c>
      <c r="M128" s="209">
        <f ca="1">SUMIFS(OFFSET($V$30:$V$177,,M$28,,),OFFSET($U$30:$U$177,,M$28,,),$D128,OFFSET($T$30:$T$177,,M$28,,),$C128,OFFSET($S$30:$S$177,,M$28,,),$B128)/1000000</f>
        <v>0</v>
      </c>
      <c r="N128" s="209">
        <f ca="1">SUMIFS(OFFSET($V$30:$V$177,,N$28,,),OFFSET($U$30:$U$177,,N$28,,),$D128,OFFSET($T$30:$T$177,,N$28,,),$C128,OFFSET($S$30:$S$177,,N$28,,),$B128)/1000000</f>
        <v>0</v>
      </c>
      <c r="O128" s="209">
        <f ca="1">SUMIFS(OFFSET($V$30:$V$177,,O$28,,),OFFSET($U$30:$U$177,,O$28,,),$D128,OFFSET($T$30:$T$177,,O$28,,),$C128,OFFSET($S$30:$S$177,,O$28,,),$B128)/1000000</f>
        <v>0</v>
      </c>
      <c r="P128" s="210">
        <f ca="1">SUMIFS(OFFSET($V$30:$V$177,,P$28,,),OFFSET($U$30:$U$177,,P$28,,),$D128,OFFSET($T$30:$T$177,,P$28,,),$C128,OFFSET($S$30:$S$177,,P$28,,),$B128)/1000000</f>
        <v>0</v>
      </c>
      <c r="Q128" s="287"/>
      <c r="S128" s="198"/>
      <c r="T128" s="199"/>
      <c r="U128" s="199"/>
      <c r="V128" s="200"/>
      <c r="W128" s="198"/>
      <c r="X128" s="199"/>
      <c r="Y128" s="199"/>
      <c r="Z128" s="200"/>
      <c r="AA128" s="198"/>
      <c r="AB128" s="199"/>
      <c r="AC128" s="199"/>
      <c r="AD128" s="200"/>
      <c r="AE128" s="198"/>
      <c r="AF128" s="199"/>
      <c r="AG128" s="199"/>
      <c r="AH128" s="200"/>
      <c r="AI128" s="198"/>
      <c r="AJ128" s="199"/>
      <c r="AK128" s="199"/>
      <c r="AL128" s="200"/>
      <c r="AM128" s="198"/>
      <c r="AN128" s="199"/>
      <c r="AO128" s="199"/>
      <c r="AP128" s="200"/>
      <c r="AQ128" s="198"/>
      <c r="AR128" s="199"/>
      <c r="AS128" s="199"/>
      <c r="AT128" s="200"/>
      <c r="AU128" s="198"/>
      <c r="AV128" s="199"/>
      <c r="AW128" s="199"/>
      <c r="AX128" s="200"/>
      <c r="AY128" s="198"/>
      <c r="AZ128" s="199"/>
      <c r="BA128" s="199"/>
      <c r="BB128" s="200"/>
      <c r="BC128" s="198"/>
      <c r="BD128" s="199"/>
      <c r="BE128" s="199"/>
      <c r="BF128" s="200"/>
      <c r="BG128" s="198"/>
      <c r="BH128" s="199"/>
      <c r="BI128" s="199"/>
      <c r="BJ128" s="200"/>
      <c r="BK128" s="198"/>
      <c r="BL128" s="199"/>
      <c r="BM128" s="199"/>
      <c r="BN128" s="200"/>
    </row>
    <row r="129" spans="1:66" x14ac:dyDescent="0.25">
      <c r="A129" s="286"/>
      <c r="B129" s="188" t="s">
        <v>113</v>
      </c>
      <c r="C129" s="188" t="s">
        <v>70</v>
      </c>
      <c r="D129" s="188" t="s">
        <v>105</v>
      </c>
      <c r="E129" s="208">
        <f ca="1">SUMIFS(OFFSET($V$30:$V$177,,E$28,,),OFFSET($U$30:$U$177,,E$28,,),$D129,OFFSET($T$30:$T$177,,E$28,,),$C129,OFFSET($S$30:$S$177,,E$28,,),$B129)/1000000</f>
        <v>1.5E-3</v>
      </c>
      <c r="F129" s="209">
        <f ca="1">SUMIFS(OFFSET($V$30:$V$177,,F$28,,),OFFSET($U$30:$U$177,,F$28,,),$D129,OFFSET($T$30:$T$177,,F$28,,),$C129,OFFSET($S$30:$S$177,,F$28,,),$B129)/1000000</f>
        <v>0</v>
      </c>
      <c r="G129" s="209">
        <f ca="1">SUMIFS(OFFSET($V$30:$V$177,,G$28,,),OFFSET($U$30:$U$177,,G$28,,),$D129,OFFSET($T$30:$T$177,,G$28,,),$C129,OFFSET($S$30:$S$177,,G$28,,),$B129)/1000000</f>
        <v>0</v>
      </c>
      <c r="H129" s="209">
        <f ca="1">SUMIFS(OFFSET($V$30:$V$177,,H$28,,),OFFSET($U$30:$U$177,,H$28,,),$D129,OFFSET($T$30:$T$177,,H$28,,),$C129,OFFSET($S$30:$S$177,,H$28,,),$B129)/1000000</f>
        <v>0</v>
      </c>
      <c r="I129" s="209">
        <f ca="1">SUMIFS(OFFSET($V$30:$V$177,,I$28,,),OFFSET($U$30:$U$177,,I$28,,),$D129,OFFSET($T$30:$T$177,,I$28,,),$C129,OFFSET($S$30:$S$177,,I$28,,),$B129)/1000000</f>
        <v>0</v>
      </c>
      <c r="J129" s="209">
        <f ca="1">SUMIFS(OFFSET($V$30:$V$177,,J$28,,),OFFSET($U$30:$U$177,,J$28,,),$D129,OFFSET($T$30:$T$177,,J$28,,),$C129,OFFSET($S$30:$S$177,,J$28,,),$B129)/1000000</f>
        <v>0</v>
      </c>
      <c r="K129" s="209">
        <f ca="1">SUMIFS(OFFSET($V$30:$V$177,,K$28,,),OFFSET($U$30:$U$177,,K$28,,),$D129,OFFSET($T$30:$T$177,,K$28,,),$C129,OFFSET($S$30:$S$177,,K$28,,),$B129)/1000000</f>
        <v>0</v>
      </c>
      <c r="L129" s="209">
        <f ca="1">SUMIFS(OFFSET($V$30:$V$177,,L$28,,),OFFSET($U$30:$U$177,,L$28,,),$D129,OFFSET($T$30:$T$177,,L$28,,),$C129,OFFSET($S$30:$S$177,,L$28,,),$B129)/1000000</f>
        <v>0</v>
      </c>
      <c r="M129" s="209">
        <f ca="1">SUMIFS(OFFSET($V$30:$V$177,,M$28,,),OFFSET($U$30:$U$177,,M$28,,),$D129,OFFSET($T$30:$T$177,,M$28,,),$C129,OFFSET($S$30:$S$177,,M$28,,),$B129)/1000000</f>
        <v>0</v>
      </c>
      <c r="N129" s="209">
        <f ca="1">SUMIFS(OFFSET($V$30:$V$177,,N$28,,),OFFSET($U$30:$U$177,,N$28,,),$D129,OFFSET($T$30:$T$177,,N$28,,),$C129,OFFSET($S$30:$S$177,,N$28,,),$B129)/1000000</f>
        <v>0</v>
      </c>
      <c r="O129" s="209">
        <f ca="1">SUMIFS(OFFSET($V$30:$V$177,,O$28,,),OFFSET($U$30:$U$177,,O$28,,),$D129,OFFSET($T$30:$T$177,,O$28,,),$C129,OFFSET($S$30:$S$177,,O$28,,),$B129)/1000000</f>
        <v>0</v>
      </c>
      <c r="P129" s="210">
        <f ca="1">SUMIFS(OFFSET($V$30:$V$177,,P$28,,),OFFSET($U$30:$U$177,,P$28,,),$D129,OFFSET($T$30:$T$177,,P$28,,),$C129,OFFSET($S$30:$S$177,,P$28,,),$B129)/1000000</f>
        <v>0</v>
      </c>
      <c r="Q129" s="287"/>
      <c r="S129" s="198"/>
      <c r="T129" s="199"/>
      <c r="U129" s="199"/>
      <c r="V129" s="200"/>
      <c r="W129" s="198"/>
      <c r="X129" s="199"/>
      <c r="Y129" s="199"/>
      <c r="Z129" s="200"/>
      <c r="AA129" s="198"/>
      <c r="AB129" s="199"/>
      <c r="AC129" s="199"/>
      <c r="AD129" s="200"/>
      <c r="AE129" s="198"/>
      <c r="AF129" s="199"/>
      <c r="AG129" s="199"/>
      <c r="AH129" s="200"/>
      <c r="AI129" s="198"/>
      <c r="AJ129" s="199"/>
      <c r="AK129" s="199"/>
      <c r="AL129" s="200"/>
      <c r="AM129" s="198"/>
      <c r="AN129" s="199"/>
      <c r="AO129" s="199"/>
      <c r="AP129" s="200"/>
      <c r="AQ129" s="198"/>
      <c r="AR129" s="199"/>
      <c r="AS129" s="199"/>
      <c r="AT129" s="200"/>
      <c r="AU129" s="198"/>
      <c r="AV129" s="199"/>
      <c r="AW129" s="199"/>
      <c r="AX129" s="200"/>
      <c r="AY129" s="198"/>
      <c r="AZ129" s="199"/>
      <c r="BA129" s="199"/>
      <c r="BB129" s="200"/>
      <c r="BC129" s="198"/>
      <c r="BD129" s="199"/>
      <c r="BE129" s="199"/>
      <c r="BF129" s="200"/>
      <c r="BG129" s="198"/>
      <c r="BH129" s="199"/>
      <c r="BI129" s="199"/>
      <c r="BJ129" s="200"/>
      <c r="BK129" s="198"/>
      <c r="BL129" s="199"/>
      <c r="BM129" s="199"/>
      <c r="BN129" s="200"/>
    </row>
    <row r="130" spans="1:66" x14ac:dyDescent="0.25">
      <c r="A130" s="286"/>
      <c r="B130" s="188" t="s">
        <v>129</v>
      </c>
      <c r="C130" s="188" t="s">
        <v>69</v>
      </c>
      <c r="D130" s="188" t="s">
        <v>105</v>
      </c>
      <c r="E130" s="208">
        <f ca="1">SUMIFS(OFFSET($V$30:$V$177,,E$28,,),OFFSET($U$30:$U$177,,E$28,,),$D130,OFFSET($T$30:$T$177,,E$28,,),$C130,OFFSET($S$30:$S$177,,E$28,,),$B130)/1000000</f>
        <v>0</v>
      </c>
      <c r="F130" s="209">
        <f ca="1">SUMIFS(OFFSET($V$30:$V$177,,F$28,,),OFFSET($U$30:$U$177,,F$28,,),$D130,OFFSET($T$30:$T$177,,F$28,,),$C130,OFFSET($S$30:$S$177,,F$28,,),$B130)/1000000</f>
        <v>0</v>
      </c>
      <c r="G130" s="209">
        <f ca="1">SUMIFS(OFFSET($V$30:$V$177,,G$28,,),OFFSET($U$30:$U$177,,G$28,,),$D130,OFFSET($T$30:$T$177,,G$28,,),$C130,OFFSET($S$30:$S$177,,G$28,,),$B130)/1000000</f>
        <v>0</v>
      </c>
      <c r="H130" s="209">
        <f ca="1">SUMIFS(OFFSET($V$30:$V$177,,H$28,,),OFFSET($U$30:$U$177,,H$28,,),$D130,OFFSET($T$30:$T$177,,H$28,,),$C130,OFFSET($S$30:$S$177,,H$28,,),$B130)/1000000</f>
        <v>0</v>
      </c>
      <c r="I130" s="209">
        <f ca="1">SUMIFS(OFFSET($V$30:$V$177,,I$28,,),OFFSET($U$30:$U$177,,I$28,,),$D130,OFFSET($T$30:$T$177,,I$28,,),$C130,OFFSET($S$30:$S$177,,I$28,,),$B130)/1000000</f>
        <v>0</v>
      </c>
      <c r="J130" s="209">
        <f ca="1">SUMIFS(OFFSET($V$30:$V$177,,J$28,,),OFFSET($U$30:$U$177,,J$28,,),$D130,OFFSET($T$30:$T$177,,J$28,,),$C130,OFFSET($S$30:$S$177,,J$28,,),$B130)/1000000</f>
        <v>0</v>
      </c>
      <c r="K130" s="209">
        <f ca="1">SUMIFS(OFFSET($V$30:$V$177,,K$28,,),OFFSET($U$30:$U$177,,K$28,,),$D130,OFFSET($T$30:$T$177,,K$28,,),$C130,OFFSET($S$30:$S$177,,K$28,,),$B130)/1000000</f>
        <v>0</v>
      </c>
      <c r="L130" s="209">
        <f ca="1">SUMIFS(OFFSET($V$30:$V$177,,L$28,,),OFFSET($U$30:$U$177,,L$28,,),$D130,OFFSET($T$30:$T$177,,L$28,,),$C130,OFFSET($S$30:$S$177,,L$28,,),$B130)/1000000</f>
        <v>0</v>
      </c>
      <c r="M130" s="209">
        <f ca="1">SUMIFS(OFFSET($V$30:$V$177,,M$28,,),OFFSET($U$30:$U$177,,M$28,,),$D130,OFFSET($T$30:$T$177,,M$28,,),$C130,OFFSET($S$30:$S$177,,M$28,,),$B130)/1000000</f>
        <v>0</v>
      </c>
      <c r="N130" s="209">
        <f ca="1">SUMIFS(OFFSET($V$30:$V$177,,N$28,,),OFFSET($U$30:$U$177,,N$28,,),$D130,OFFSET($T$30:$T$177,,N$28,,),$C130,OFFSET($S$30:$S$177,,N$28,,),$B130)/1000000</f>
        <v>0</v>
      </c>
      <c r="O130" s="209">
        <f ca="1">SUMIFS(OFFSET($V$30:$V$177,,O$28,,),OFFSET($U$30:$U$177,,O$28,,),$D130,OFFSET($T$30:$T$177,,O$28,,),$C130,OFFSET($S$30:$S$177,,O$28,,),$B130)/1000000</f>
        <v>0</v>
      </c>
      <c r="P130" s="210">
        <f ca="1">SUMIFS(OFFSET($V$30:$V$177,,P$28,,),OFFSET($U$30:$U$177,,P$28,,),$D130,OFFSET($T$30:$T$177,,P$28,,),$C130,OFFSET($S$30:$S$177,,P$28,,),$B130)/1000000</f>
        <v>0</v>
      </c>
      <c r="Q130" s="287"/>
      <c r="S130" s="198"/>
      <c r="T130" s="199"/>
      <c r="U130" s="199"/>
      <c r="V130" s="200"/>
      <c r="W130" s="198"/>
      <c r="X130" s="199"/>
      <c r="Y130" s="199"/>
      <c r="Z130" s="200"/>
      <c r="AA130" s="198"/>
      <c r="AB130" s="199"/>
      <c r="AC130" s="199"/>
      <c r="AD130" s="200"/>
      <c r="AE130" s="198"/>
      <c r="AF130" s="199"/>
      <c r="AG130" s="199"/>
      <c r="AH130" s="200"/>
      <c r="AI130" s="198"/>
      <c r="AJ130" s="199"/>
      <c r="AK130" s="199"/>
      <c r="AL130" s="200"/>
      <c r="AM130" s="198"/>
      <c r="AN130" s="199"/>
      <c r="AO130" s="199"/>
      <c r="AP130" s="200"/>
      <c r="AQ130" s="198"/>
      <c r="AR130" s="199"/>
      <c r="AS130" s="199"/>
      <c r="AT130" s="200"/>
      <c r="AU130" s="198"/>
      <c r="AV130" s="199"/>
      <c r="AW130" s="199"/>
      <c r="AX130" s="200"/>
      <c r="AY130" s="198"/>
      <c r="AZ130" s="199"/>
      <c r="BA130" s="199"/>
      <c r="BB130" s="200"/>
      <c r="BC130" s="198"/>
      <c r="BD130" s="199"/>
      <c r="BE130" s="199"/>
      <c r="BF130" s="200"/>
      <c r="BG130" s="198"/>
      <c r="BH130" s="199"/>
      <c r="BI130" s="199"/>
      <c r="BJ130" s="200"/>
      <c r="BK130" s="198"/>
      <c r="BL130" s="199"/>
      <c r="BM130" s="199"/>
      <c r="BN130" s="200"/>
    </row>
    <row r="131" spans="1:66" x14ac:dyDescent="0.25">
      <c r="A131" s="286"/>
      <c r="B131" s="188" t="s">
        <v>129</v>
      </c>
      <c r="C131" s="188" t="s">
        <v>70</v>
      </c>
      <c r="D131" s="188" t="s">
        <v>105</v>
      </c>
      <c r="E131" s="208">
        <f ca="1">SUMIFS(OFFSET($V$30:$V$177,,E$28,,),OFFSET($U$30:$U$177,,E$28,,),$D131,OFFSET($T$30:$T$177,,E$28,,),$C131,OFFSET($S$30:$S$177,,E$28,,),$B131)/1000000</f>
        <v>0</v>
      </c>
      <c r="F131" s="209">
        <f ca="1">SUMIFS(OFFSET($V$30:$V$177,,F$28,,),OFFSET($U$30:$U$177,,F$28,,),$D131,OFFSET($T$30:$T$177,,F$28,,),$C131,OFFSET($S$30:$S$177,,F$28,,),$B131)/1000000</f>
        <v>0</v>
      </c>
      <c r="G131" s="209">
        <f ca="1">SUMIFS(OFFSET($V$30:$V$177,,G$28,,),OFFSET($U$30:$U$177,,G$28,,),$D131,OFFSET($T$30:$T$177,,G$28,,),$C131,OFFSET($S$30:$S$177,,G$28,,),$B131)/1000000</f>
        <v>0</v>
      </c>
      <c r="H131" s="209">
        <f ca="1">SUMIFS(OFFSET($V$30:$V$177,,H$28,,),OFFSET($U$30:$U$177,,H$28,,),$D131,OFFSET($T$30:$T$177,,H$28,,),$C131,OFFSET($S$30:$S$177,,H$28,,),$B131)/1000000</f>
        <v>0</v>
      </c>
      <c r="I131" s="209">
        <f ca="1">SUMIFS(OFFSET($V$30:$V$177,,I$28,,),OFFSET($U$30:$U$177,,I$28,,),$D131,OFFSET($T$30:$T$177,,I$28,,),$C131,OFFSET($S$30:$S$177,,I$28,,),$B131)/1000000</f>
        <v>0</v>
      </c>
      <c r="J131" s="209">
        <f ca="1">SUMIFS(OFFSET($V$30:$V$177,,J$28,,),OFFSET($U$30:$U$177,,J$28,,),$D131,OFFSET($T$30:$T$177,,J$28,,),$C131,OFFSET($S$30:$S$177,,J$28,,),$B131)/1000000</f>
        <v>0</v>
      </c>
      <c r="K131" s="209">
        <f ca="1">SUMIFS(OFFSET($V$30:$V$177,,K$28,,),OFFSET($U$30:$U$177,,K$28,,),$D131,OFFSET($T$30:$T$177,,K$28,,),$C131,OFFSET($S$30:$S$177,,K$28,,),$B131)/1000000</f>
        <v>0</v>
      </c>
      <c r="L131" s="209">
        <f ca="1">SUMIFS(OFFSET($V$30:$V$177,,L$28,,),OFFSET($U$30:$U$177,,L$28,,),$D131,OFFSET($T$30:$T$177,,L$28,,),$C131,OFFSET($S$30:$S$177,,L$28,,),$B131)/1000000</f>
        <v>0</v>
      </c>
      <c r="M131" s="209">
        <f ca="1">SUMIFS(OFFSET($V$30:$V$177,,M$28,,),OFFSET($U$30:$U$177,,M$28,,),$D131,OFFSET($T$30:$T$177,,M$28,,),$C131,OFFSET($S$30:$S$177,,M$28,,),$B131)/1000000</f>
        <v>0</v>
      </c>
      <c r="N131" s="209">
        <f ca="1">SUMIFS(OFFSET($V$30:$V$177,,N$28,,),OFFSET($U$30:$U$177,,N$28,,),$D131,OFFSET($T$30:$T$177,,N$28,,),$C131,OFFSET($S$30:$S$177,,N$28,,),$B131)/1000000</f>
        <v>0</v>
      </c>
      <c r="O131" s="209">
        <f ca="1">SUMIFS(OFFSET($V$30:$V$177,,O$28,,),OFFSET($U$30:$U$177,,O$28,,),$D131,OFFSET($T$30:$T$177,,O$28,,),$C131,OFFSET($S$30:$S$177,,O$28,,),$B131)/1000000</f>
        <v>0</v>
      </c>
      <c r="P131" s="210">
        <f ca="1">SUMIFS(OFFSET($V$30:$V$177,,P$28,,),OFFSET($U$30:$U$177,,P$28,,),$D131,OFFSET($T$30:$T$177,,P$28,,),$C131,OFFSET($S$30:$S$177,,P$28,,),$B131)/1000000</f>
        <v>0</v>
      </c>
      <c r="Q131" s="287"/>
      <c r="S131" s="198"/>
      <c r="T131" s="199"/>
      <c r="U131" s="199"/>
      <c r="V131" s="200"/>
      <c r="W131" s="198"/>
      <c r="X131" s="199"/>
      <c r="Y131" s="199"/>
      <c r="Z131" s="200"/>
      <c r="AA131" s="198"/>
      <c r="AB131" s="199"/>
      <c r="AC131" s="199"/>
      <c r="AD131" s="200"/>
      <c r="AE131" s="198"/>
      <c r="AF131" s="199"/>
      <c r="AG131" s="199"/>
      <c r="AH131" s="200"/>
      <c r="AI131" s="198"/>
      <c r="AJ131" s="199"/>
      <c r="AK131" s="199"/>
      <c r="AL131" s="200"/>
      <c r="AM131" s="198"/>
      <c r="AN131" s="199"/>
      <c r="AO131" s="199"/>
      <c r="AP131" s="200"/>
      <c r="AQ131" s="198"/>
      <c r="AR131" s="199"/>
      <c r="AS131" s="199"/>
      <c r="AT131" s="200"/>
      <c r="AU131" s="198"/>
      <c r="AV131" s="199"/>
      <c r="AW131" s="199"/>
      <c r="AX131" s="200"/>
      <c r="AY131" s="198"/>
      <c r="AZ131" s="199"/>
      <c r="BA131" s="199"/>
      <c r="BB131" s="200"/>
      <c r="BC131" s="198"/>
      <c r="BD131" s="199"/>
      <c r="BE131" s="199"/>
      <c r="BF131" s="200"/>
      <c r="BG131" s="198"/>
      <c r="BH131" s="199"/>
      <c r="BI131" s="199"/>
      <c r="BJ131" s="200"/>
      <c r="BK131" s="198"/>
      <c r="BL131" s="199"/>
      <c r="BM131" s="199"/>
      <c r="BN131" s="200"/>
    </row>
    <row r="132" spans="1:66" x14ac:dyDescent="0.25">
      <c r="A132" s="286"/>
      <c r="B132" s="188" t="s">
        <v>130</v>
      </c>
      <c r="C132" s="188" t="s">
        <v>69</v>
      </c>
      <c r="D132" s="188" t="s">
        <v>105</v>
      </c>
      <c r="E132" s="208">
        <f ca="1">SUMIFS(OFFSET($V$30:$V$177,,E$28,,),OFFSET($U$30:$U$177,,E$28,,),$D132,OFFSET($T$30:$T$177,,E$28,,),$C132,OFFSET($S$30:$S$177,,E$28,,),$B132)/1000000</f>
        <v>0</v>
      </c>
      <c r="F132" s="209">
        <f ca="1">SUMIFS(OFFSET($V$30:$V$177,,F$28,,),OFFSET($U$30:$U$177,,F$28,,),$D132,OFFSET($T$30:$T$177,,F$28,,),$C132,OFFSET($S$30:$S$177,,F$28,,),$B132)/1000000</f>
        <v>0</v>
      </c>
      <c r="G132" s="209">
        <f ca="1">SUMIFS(OFFSET($V$30:$V$177,,G$28,,),OFFSET($U$30:$U$177,,G$28,,),$D132,OFFSET($T$30:$T$177,,G$28,,),$C132,OFFSET($S$30:$S$177,,G$28,,),$B132)/1000000</f>
        <v>0</v>
      </c>
      <c r="H132" s="209">
        <f ca="1">SUMIFS(OFFSET($V$30:$V$177,,H$28,,),OFFSET($U$30:$U$177,,H$28,,),$D132,OFFSET($T$30:$T$177,,H$28,,),$C132,OFFSET($S$30:$S$177,,H$28,,),$B132)/1000000</f>
        <v>0</v>
      </c>
      <c r="I132" s="209">
        <f ca="1">SUMIFS(OFFSET($V$30:$V$177,,I$28,,),OFFSET($U$30:$U$177,,I$28,,),$D132,OFFSET($T$30:$T$177,,I$28,,),$C132,OFFSET($S$30:$S$177,,I$28,,),$B132)/1000000</f>
        <v>0</v>
      </c>
      <c r="J132" s="209">
        <f ca="1">SUMIFS(OFFSET($V$30:$V$177,,J$28,,),OFFSET($U$30:$U$177,,J$28,,),$D132,OFFSET($T$30:$T$177,,J$28,,),$C132,OFFSET($S$30:$S$177,,J$28,,),$B132)/1000000</f>
        <v>0</v>
      </c>
      <c r="K132" s="209">
        <f ca="1">SUMIFS(OFFSET($V$30:$V$177,,K$28,,),OFFSET($U$30:$U$177,,K$28,,),$D132,OFFSET($T$30:$T$177,,K$28,,),$C132,OFFSET($S$30:$S$177,,K$28,,),$B132)/1000000</f>
        <v>0</v>
      </c>
      <c r="L132" s="209">
        <f ca="1">SUMIFS(OFFSET($V$30:$V$177,,L$28,,),OFFSET($U$30:$U$177,,L$28,,),$D132,OFFSET($T$30:$T$177,,L$28,,),$C132,OFFSET($S$30:$S$177,,L$28,,),$B132)/1000000</f>
        <v>0</v>
      </c>
      <c r="M132" s="209">
        <f ca="1">SUMIFS(OFFSET($V$30:$V$177,,M$28,,),OFFSET($U$30:$U$177,,M$28,,),$D132,OFFSET($T$30:$T$177,,M$28,,),$C132,OFFSET($S$30:$S$177,,M$28,,),$B132)/1000000</f>
        <v>0</v>
      </c>
      <c r="N132" s="209">
        <f ca="1">SUMIFS(OFFSET($V$30:$V$177,,N$28,,),OFFSET($U$30:$U$177,,N$28,,),$D132,OFFSET($T$30:$T$177,,N$28,,),$C132,OFFSET($S$30:$S$177,,N$28,,),$B132)/1000000</f>
        <v>0</v>
      </c>
      <c r="O132" s="209">
        <f ca="1">SUMIFS(OFFSET($V$30:$V$177,,O$28,,),OFFSET($U$30:$U$177,,O$28,,),$D132,OFFSET($T$30:$T$177,,O$28,,),$C132,OFFSET($S$30:$S$177,,O$28,,),$B132)/1000000</f>
        <v>0</v>
      </c>
      <c r="P132" s="210">
        <f ca="1">SUMIFS(OFFSET($V$30:$V$177,,P$28,,),OFFSET($U$30:$U$177,,P$28,,),$D132,OFFSET($T$30:$T$177,,P$28,,),$C132,OFFSET($S$30:$S$177,,P$28,,),$B132)/1000000</f>
        <v>0</v>
      </c>
      <c r="Q132" s="287"/>
      <c r="S132" s="198"/>
      <c r="T132" s="199"/>
      <c r="U132" s="199"/>
      <c r="V132" s="200"/>
      <c r="W132" s="198"/>
      <c r="X132" s="199"/>
      <c r="Y132" s="199"/>
      <c r="Z132" s="200"/>
      <c r="AA132" s="198"/>
      <c r="AB132" s="199"/>
      <c r="AC132" s="199"/>
      <c r="AD132" s="200"/>
      <c r="AE132" s="198"/>
      <c r="AF132" s="199"/>
      <c r="AG132" s="199"/>
      <c r="AH132" s="200"/>
      <c r="AI132" s="198"/>
      <c r="AJ132" s="199"/>
      <c r="AK132" s="199"/>
      <c r="AL132" s="200"/>
      <c r="AM132" s="198"/>
      <c r="AN132" s="199"/>
      <c r="AO132" s="199"/>
      <c r="AP132" s="200"/>
      <c r="AQ132" s="198"/>
      <c r="AR132" s="199"/>
      <c r="AS132" s="199"/>
      <c r="AT132" s="200"/>
      <c r="AU132" s="198"/>
      <c r="AV132" s="199"/>
      <c r="AW132" s="199"/>
      <c r="AX132" s="200"/>
      <c r="AY132" s="198"/>
      <c r="AZ132" s="199"/>
      <c r="BA132" s="199"/>
      <c r="BB132" s="200"/>
      <c r="BC132" s="198"/>
      <c r="BD132" s="199"/>
      <c r="BE132" s="199"/>
      <c r="BF132" s="200"/>
      <c r="BG132" s="198"/>
      <c r="BH132" s="199"/>
      <c r="BI132" s="199"/>
      <c r="BJ132" s="200"/>
      <c r="BK132" s="198"/>
      <c r="BL132" s="199"/>
      <c r="BM132" s="199"/>
      <c r="BN132" s="200"/>
    </row>
    <row r="133" spans="1:66" x14ac:dyDescent="0.25">
      <c r="A133" s="286"/>
      <c r="B133" s="188" t="s">
        <v>130</v>
      </c>
      <c r="C133" s="188" t="s">
        <v>70</v>
      </c>
      <c r="D133" s="188" t="s">
        <v>105</v>
      </c>
      <c r="E133" s="208">
        <f ca="1">SUMIFS(OFFSET($V$30:$V$177,,E$28,,),OFFSET($U$30:$U$177,,E$28,,),$D133,OFFSET($T$30:$T$177,,E$28,,),$C133,OFFSET($S$30:$S$177,,E$28,,),$B133)/1000000</f>
        <v>0</v>
      </c>
      <c r="F133" s="209">
        <f ca="1">SUMIFS(OFFSET($V$30:$V$177,,F$28,,),OFFSET($U$30:$U$177,,F$28,,),$D133,OFFSET($T$30:$T$177,,F$28,,),$C133,OFFSET($S$30:$S$177,,F$28,,),$B133)/1000000</f>
        <v>0</v>
      </c>
      <c r="G133" s="209">
        <f ca="1">SUMIFS(OFFSET($V$30:$V$177,,G$28,,),OFFSET($U$30:$U$177,,G$28,,),$D133,OFFSET($T$30:$T$177,,G$28,,),$C133,OFFSET($S$30:$S$177,,G$28,,),$B133)/1000000</f>
        <v>0</v>
      </c>
      <c r="H133" s="209">
        <f ca="1">SUMIFS(OFFSET($V$30:$V$177,,H$28,,),OFFSET($U$30:$U$177,,H$28,,),$D133,OFFSET($T$30:$T$177,,H$28,,),$C133,OFFSET($S$30:$S$177,,H$28,,),$B133)/1000000</f>
        <v>0</v>
      </c>
      <c r="I133" s="209">
        <f ca="1">SUMIFS(OFFSET($V$30:$V$177,,I$28,,),OFFSET($U$30:$U$177,,I$28,,),$D133,OFFSET($T$30:$T$177,,I$28,,),$C133,OFFSET($S$30:$S$177,,I$28,,),$B133)/1000000</f>
        <v>0</v>
      </c>
      <c r="J133" s="209">
        <f ca="1">SUMIFS(OFFSET($V$30:$V$177,,J$28,,),OFFSET($U$30:$U$177,,J$28,,),$D133,OFFSET($T$30:$T$177,,J$28,,),$C133,OFFSET($S$30:$S$177,,J$28,,),$B133)/1000000</f>
        <v>0</v>
      </c>
      <c r="K133" s="209">
        <f ca="1">SUMIFS(OFFSET($V$30:$V$177,,K$28,,),OFFSET($U$30:$U$177,,K$28,,),$D133,OFFSET($T$30:$T$177,,K$28,,),$C133,OFFSET($S$30:$S$177,,K$28,,),$B133)/1000000</f>
        <v>0</v>
      </c>
      <c r="L133" s="209">
        <f ca="1">SUMIFS(OFFSET($V$30:$V$177,,L$28,,),OFFSET($U$30:$U$177,,L$28,,),$D133,OFFSET($T$30:$T$177,,L$28,,),$C133,OFFSET($S$30:$S$177,,L$28,,),$B133)/1000000</f>
        <v>0</v>
      </c>
      <c r="M133" s="209">
        <f ca="1">SUMIFS(OFFSET($V$30:$V$177,,M$28,,),OFFSET($U$30:$U$177,,M$28,,),$D133,OFFSET($T$30:$T$177,,M$28,,),$C133,OFFSET($S$30:$S$177,,M$28,,),$B133)/1000000</f>
        <v>0</v>
      </c>
      <c r="N133" s="209">
        <f ca="1">SUMIFS(OFFSET($V$30:$V$177,,N$28,,),OFFSET($U$30:$U$177,,N$28,,),$D133,OFFSET($T$30:$T$177,,N$28,,),$C133,OFFSET($S$30:$S$177,,N$28,,),$B133)/1000000</f>
        <v>0</v>
      </c>
      <c r="O133" s="209">
        <f ca="1">SUMIFS(OFFSET($V$30:$V$177,,O$28,,),OFFSET($U$30:$U$177,,O$28,,),$D133,OFFSET($T$30:$T$177,,O$28,,),$C133,OFFSET($S$30:$S$177,,O$28,,),$B133)/1000000</f>
        <v>0</v>
      </c>
      <c r="P133" s="210">
        <f ca="1">SUMIFS(OFFSET($V$30:$V$177,,P$28,,),OFFSET($U$30:$U$177,,P$28,,),$D133,OFFSET($T$30:$T$177,,P$28,,),$C133,OFFSET($S$30:$S$177,,P$28,,),$B133)/1000000</f>
        <v>0</v>
      </c>
      <c r="Q133" s="287"/>
      <c r="S133" s="198"/>
      <c r="T133" s="199"/>
      <c r="U133" s="199"/>
      <c r="V133" s="200"/>
      <c r="W133" s="198"/>
      <c r="X133" s="199"/>
      <c r="Y133" s="199"/>
      <c r="Z133" s="200"/>
      <c r="AA133" s="198"/>
      <c r="AB133" s="199"/>
      <c r="AC133" s="199"/>
      <c r="AD133" s="200"/>
      <c r="AE133" s="198"/>
      <c r="AF133" s="199"/>
      <c r="AG133" s="199"/>
      <c r="AH133" s="200"/>
      <c r="AI133" s="198"/>
      <c r="AJ133" s="199"/>
      <c r="AK133" s="199"/>
      <c r="AL133" s="200"/>
      <c r="AM133" s="198"/>
      <c r="AN133" s="199"/>
      <c r="AO133" s="199"/>
      <c r="AP133" s="200"/>
      <c r="AQ133" s="198"/>
      <c r="AR133" s="199"/>
      <c r="AS133" s="199"/>
      <c r="AT133" s="200"/>
      <c r="AU133" s="198"/>
      <c r="AV133" s="199"/>
      <c r="AW133" s="199"/>
      <c r="AX133" s="200"/>
      <c r="AY133" s="198"/>
      <c r="AZ133" s="199"/>
      <c r="BA133" s="199"/>
      <c r="BB133" s="200"/>
      <c r="BC133" s="198"/>
      <c r="BD133" s="199"/>
      <c r="BE133" s="199"/>
      <c r="BF133" s="200"/>
      <c r="BG133" s="198"/>
      <c r="BH133" s="199"/>
      <c r="BI133" s="199"/>
      <c r="BJ133" s="200"/>
      <c r="BK133" s="198"/>
      <c r="BL133" s="199"/>
      <c r="BM133" s="199"/>
      <c r="BN133" s="200"/>
    </row>
    <row r="134" spans="1:66" x14ac:dyDescent="0.25">
      <c r="A134" s="286"/>
      <c r="B134" s="188" t="s">
        <v>60</v>
      </c>
      <c r="C134" s="188" t="s">
        <v>69</v>
      </c>
      <c r="D134" s="188" t="s">
        <v>105</v>
      </c>
      <c r="E134" s="208">
        <f ca="1">SUMIFS(OFFSET($V$30:$V$177,,E$28,,),OFFSET($U$30:$U$177,,E$28,,),$D134,OFFSET($T$30:$T$177,,E$28,,),$C134,OFFSET($S$30:$S$177,,E$28,,),$B134)/1000000</f>
        <v>7.8799539999999987E-2</v>
      </c>
      <c r="F134" s="209">
        <f ca="1">SUMIFS(OFFSET($V$30:$V$177,,F$28,,),OFFSET($U$30:$U$177,,F$28,,),$D134,OFFSET($T$30:$T$177,,F$28,,),$C134,OFFSET($S$30:$S$177,,F$28,,),$B134)/1000000</f>
        <v>0</v>
      </c>
      <c r="G134" s="209">
        <f ca="1">SUMIFS(OFFSET($V$30:$V$177,,G$28,,),OFFSET($U$30:$U$177,,G$28,,),$D134,OFFSET($T$30:$T$177,,G$28,,),$C134,OFFSET($S$30:$S$177,,G$28,,),$B134)/1000000</f>
        <v>0</v>
      </c>
      <c r="H134" s="209">
        <f ca="1">SUMIFS(OFFSET($V$30:$V$177,,H$28,,),OFFSET($U$30:$U$177,,H$28,,),$D134,OFFSET($T$30:$T$177,,H$28,,),$C134,OFFSET($S$30:$S$177,,H$28,,),$B134)/1000000</f>
        <v>0</v>
      </c>
      <c r="I134" s="209">
        <f ca="1">SUMIFS(OFFSET($V$30:$V$177,,I$28,,),OFFSET($U$30:$U$177,,I$28,,),$D134,OFFSET($T$30:$T$177,,I$28,,),$C134,OFFSET($S$30:$S$177,,I$28,,),$B134)/1000000</f>
        <v>0</v>
      </c>
      <c r="J134" s="209">
        <f ca="1">SUMIFS(OFFSET($V$30:$V$177,,J$28,,),OFFSET($U$30:$U$177,,J$28,,),$D134,OFFSET($T$30:$T$177,,J$28,,),$C134,OFFSET($S$30:$S$177,,J$28,,),$B134)/1000000</f>
        <v>0</v>
      </c>
      <c r="K134" s="209">
        <f ca="1">SUMIFS(OFFSET($V$30:$V$177,,K$28,,),OFFSET($U$30:$U$177,,K$28,,),$D134,OFFSET($T$30:$T$177,,K$28,,),$C134,OFFSET($S$30:$S$177,,K$28,,),$B134)/1000000</f>
        <v>0</v>
      </c>
      <c r="L134" s="209">
        <f ca="1">SUMIFS(OFFSET($V$30:$V$177,,L$28,,),OFFSET($U$30:$U$177,,L$28,,),$D134,OFFSET($T$30:$T$177,,L$28,,),$C134,OFFSET($S$30:$S$177,,L$28,,),$B134)/1000000</f>
        <v>0</v>
      </c>
      <c r="M134" s="209">
        <f ca="1">SUMIFS(OFFSET($V$30:$V$177,,M$28,,),OFFSET($U$30:$U$177,,M$28,,),$D134,OFFSET($T$30:$T$177,,M$28,,),$C134,OFFSET($S$30:$S$177,,M$28,,),$B134)/1000000</f>
        <v>0</v>
      </c>
      <c r="N134" s="209">
        <f ca="1">SUMIFS(OFFSET($V$30:$V$177,,N$28,,),OFFSET($U$30:$U$177,,N$28,,),$D134,OFFSET($T$30:$T$177,,N$28,,),$C134,OFFSET($S$30:$S$177,,N$28,,),$B134)/1000000</f>
        <v>0</v>
      </c>
      <c r="O134" s="209">
        <f ca="1">SUMIFS(OFFSET($V$30:$V$177,,O$28,,),OFFSET($U$30:$U$177,,O$28,,),$D134,OFFSET($T$30:$T$177,,O$28,,),$C134,OFFSET($S$30:$S$177,,O$28,,),$B134)/1000000</f>
        <v>0</v>
      </c>
      <c r="P134" s="210">
        <f ca="1">SUMIFS(OFFSET($V$30:$V$177,,P$28,,),OFFSET($U$30:$U$177,,P$28,,),$D134,OFFSET($T$30:$T$177,,P$28,,),$C134,OFFSET($S$30:$S$177,,P$28,,),$B134)/1000000</f>
        <v>0</v>
      </c>
      <c r="Q134" s="287"/>
      <c r="S134" s="198"/>
      <c r="T134" s="199"/>
      <c r="U134" s="199"/>
      <c r="V134" s="200"/>
      <c r="W134" s="198"/>
      <c r="X134" s="199"/>
      <c r="Y134" s="199"/>
      <c r="Z134" s="200"/>
      <c r="AA134" s="198"/>
      <c r="AB134" s="199"/>
      <c r="AC134" s="199"/>
      <c r="AD134" s="200"/>
      <c r="AE134" s="198"/>
      <c r="AF134" s="199"/>
      <c r="AG134" s="199"/>
      <c r="AH134" s="200"/>
      <c r="AI134" s="198"/>
      <c r="AJ134" s="199"/>
      <c r="AK134" s="199"/>
      <c r="AL134" s="200"/>
      <c r="AM134" s="198"/>
      <c r="AN134" s="199"/>
      <c r="AO134" s="199"/>
      <c r="AP134" s="200"/>
      <c r="AQ134" s="198"/>
      <c r="AR134" s="199"/>
      <c r="AS134" s="199"/>
      <c r="AT134" s="200"/>
      <c r="AU134" s="198"/>
      <c r="AV134" s="199"/>
      <c r="AW134" s="199"/>
      <c r="AX134" s="200"/>
      <c r="AY134" s="198"/>
      <c r="AZ134" s="199"/>
      <c r="BA134" s="199"/>
      <c r="BB134" s="200"/>
      <c r="BC134" s="198"/>
      <c r="BD134" s="199"/>
      <c r="BE134" s="199"/>
      <c r="BF134" s="200"/>
      <c r="BG134" s="198"/>
      <c r="BH134" s="199"/>
      <c r="BI134" s="199"/>
      <c r="BJ134" s="200"/>
      <c r="BK134" s="198"/>
      <c r="BL134" s="199"/>
      <c r="BM134" s="199"/>
      <c r="BN134" s="200"/>
    </row>
    <row r="135" spans="1:66" x14ac:dyDescent="0.25">
      <c r="A135" s="286"/>
      <c r="B135" s="188" t="s">
        <v>60</v>
      </c>
      <c r="C135" s="188" t="s">
        <v>70</v>
      </c>
      <c r="D135" s="188" t="s">
        <v>105</v>
      </c>
      <c r="E135" s="208">
        <f ca="1">SUMIFS(OFFSET($V$30:$V$177,,E$28,,),OFFSET($U$30:$U$177,,E$28,,),$D135,OFFSET($T$30:$T$177,,E$28,,),$C135,OFFSET($S$30:$S$177,,E$28,,),$B135)/1000000</f>
        <v>7.7844123099999996</v>
      </c>
      <c r="F135" s="209">
        <f ca="1">SUMIFS(OFFSET($V$30:$V$177,,F$28,,),OFFSET($U$30:$U$177,,F$28,,),$D135,OFFSET($T$30:$T$177,,F$28,,),$C135,OFFSET($S$30:$S$177,,F$28,,),$B135)/1000000</f>
        <v>0</v>
      </c>
      <c r="G135" s="209">
        <f ca="1">SUMIFS(OFFSET($V$30:$V$177,,G$28,,),OFFSET($U$30:$U$177,,G$28,,),$D135,OFFSET($T$30:$T$177,,G$28,,),$C135,OFFSET($S$30:$S$177,,G$28,,),$B135)/1000000</f>
        <v>0</v>
      </c>
      <c r="H135" s="209">
        <f ca="1">SUMIFS(OFFSET($V$30:$V$177,,H$28,,),OFFSET($U$30:$U$177,,H$28,,),$D135,OFFSET($T$30:$T$177,,H$28,,),$C135,OFFSET($S$30:$S$177,,H$28,,),$B135)/1000000</f>
        <v>0</v>
      </c>
      <c r="I135" s="209">
        <f ca="1">SUMIFS(OFFSET($V$30:$V$177,,I$28,,),OFFSET($U$30:$U$177,,I$28,,),$D135,OFFSET($T$30:$T$177,,I$28,,),$C135,OFFSET($S$30:$S$177,,I$28,,),$B135)/1000000</f>
        <v>0</v>
      </c>
      <c r="J135" s="209">
        <f ca="1">SUMIFS(OFFSET($V$30:$V$177,,J$28,,),OFFSET($U$30:$U$177,,J$28,,),$D135,OFFSET($T$30:$T$177,,J$28,,),$C135,OFFSET($S$30:$S$177,,J$28,,),$B135)/1000000</f>
        <v>0</v>
      </c>
      <c r="K135" s="209">
        <f ca="1">SUMIFS(OFFSET($V$30:$V$177,,K$28,,),OFFSET($U$30:$U$177,,K$28,,),$D135,OFFSET($T$30:$T$177,,K$28,,),$C135,OFFSET($S$30:$S$177,,K$28,,),$B135)/1000000</f>
        <v>0</v>
      </c>
      <c r="L135" s="209">
        <f ca="1">SUMIFS(OFFSET($V$30:$V$177,,L$28,,),OFFSET($U$30:$U$177,,L$28,,),$D135,OFFSET($T$30:$T$177,,L$28,,),$C135,OFFSET($S$30:$S$177,,L$28,,),$B135)/1000000</f>
        <v>0</v>
      </c>
      <c r="M135" s="209">
        <f ca="1">SUMIFS(OFFSET($V$30:$V$177,,M$28,,),OFFSET($U$30:$U$177,,M$28,,),$D135,OFFSET($T$30:$T$177,,M$28,,),$C135,OFFSET($S$30:$S$177,,M$28,,),$B135)/1000000</f>
        <v>0</v>
      </c>
      <c r="N135" s="209">
        <f ca="1">SUMIFS(OFFSET($V$30:$V$177,,N$28,,),OFFSET($U$30:$U$177,,N$28,,),$D135,OFFSET($T$30:$T$177,,N$28,,),$C135,OFFSET($S$30:$S$177,,N$28,,),$B135)/1000000</f>
        <v>0</v>
      </c>
      <c r="O135" s="209">
        <f ca="1">SUMIFS(OFFSET($V$30:$V$177,,O$28,,),OFFSET($U$30:$U$177,,O$28,,),$D135,OFFSET($T$30:$T$177,,O$28,,),$C135,OFFSET($S$30:$S$177,,O$28,,),$B135)/1000000</f>
        <v>0</v>
      </c>
      <c r="P135" s="210">
        <f ca="1">SUMIFS(OFFSET($V$30:$V$177,,P$28,,),OFFSET($U$30:$U$177,,P$28,,),$D135,OFFSET($T$30:$T$177,,P$28,,),$C135,OFFSET($S$30:$S$177,,P$28,,),$B135)/1000000</f>
        <v>0</v>
      </c>
      <c r="Q135" s="287"/>
      <c r="S135" s="198"/>
      <c r="T135" s="199"/>
      <c r="U135" s="199"/>
      <c r="V135" s="200"/>
      <c r="W135" s="198"/>
      <c r="X135" s="199"/>
      <c r="Y135" s="199"/>
      <c r="Z135" s="200"/>
      <c r="AA135" s="198"/>
      <c r="AB135" s="199"/>
      <c r="AC135" s="199"/>
      <c r="AD135" s="200"/>
      <c r="AE135" s="198"/>
      <c r="AF135" s="199"/>
      <c r="AG135" s="199"/>
      <c r="AH135" s="200"/>
      <c r="AI135" s="198"/>
      <c r="AJ135" s="199"/>
      <c r="AK135" s="199"/>
      <c r="AL135" s="200"/>
      <c r="AM135" s="198"/>
      <c r="AN135" s="199"/>
      <c r="AO135" s="199"/>
      <c r="AP135" s="200"/>
      <c r="AQ135" s="198"/>
      <c r="AR135" s="199"/>
      <c r="AS135" s="199"/>
      <c r="AT135" s="200"/>
      <c r="AU135" s="198"/>
      <c r="AV135" s="199"/>
      <c r="AW135" s="199"/>
      <c r="AX135" s="200"/>
      <c r="AY135" s="198"/>
      <c r="AZ135" s="199"/>
      <c r="BA135" s="199"/>
      <c r="BB135" s="200"/>
      <c r="BC135" s="198"/>
      <c r="BD135" s="199"/>
      <c r="BE135" s="199"/>
      <c r="BF135" s="200"/>
      <c r="BG135" s="198"/>
      <c r="BH135" s="199"/>
      <c r="BI135" s="199"/>
      <c r="BJ135" s="200"/>
      <c r="BK135" s="198"/>
      <c r="BL135" s="199"/>
      <c r="BM135" s="199"/>
      <c r="BN135" s="200"/>
    </row>
    <row r="136" spans="1:66" x14ac:dyDescent="0.25">
      <c r="A136" s="286"/>
      <c r="B136" s="188" t="s">
        <v>59</v>
      </c>
      <c r="C136" s="188" t="s">
        <v>69</v>
      </c>
      <c r="D136" s="188" t="s">
        <v>105</v>
      </c>
      <c r="E136" s="208">
        <f ca="1">SUMIFS(OFFSET($V$30:$V$177,,E$28,,),OFFSET($U$30:$U$177,,E$28,,),$D136,OFFSET($T$30:$T$177,,E$28,,),$C136,OFFSET($S$30:$S$177,,E$28,,),$B136)/1000000</f>
        <v>0.34890186000000001</v>
      </c>
      <c r="F136" s="209">
        <f ca="1">SUMIFS(OFFSET($V$30:$V$177,,F$28,,),OFFSET($U$30:$U$177,,F$28,,),$D136,OFFSET($T$30:$T$177,,F$28,,),$C136,OFFSET($S$30:$S$177,,F$28,,),$B136)/1000000</f>
        <v>0</v>
      </c>
      <c r="G136" s="209">
        <f ca="1">SUMIFS(OFFSET($V$30:$V$177,,G$28,,),OFFSET($U$30:$U$177,,G$28,,),$D136,OFFSET($T$30:$T$177,,G$28,,),$C136,OFFSET($S$30:$S$177,,G$28,,),$B136)/1000000</f>
        <v>0</v>
      </c>
      <c r="H136" s="209">
        <f ca="1">SUMIFS(OFFSET($V$30:$V$177,,H$28,,),OFFSET($U$30:$U$177,,H$28,,),$D136,OFFSET($T$30:$T$177,,H$28,,),$C136,OFFSET($S$30:$S$177,,H$28,,),$B136)/1000000</f>
        <v>0</v>
      </c>
      <c r="I136" s="209">
        <f ca="1">SUMIFS(OFFSET($V$30:$V$177,,I$28,,),OFFSET($U$30:$U$177,,I$28,,),$D136,OFFSET($T$30:$T$177,,I$28,,),$C136,OFFSET($S$30:$S$177,,I$28,,),$B136)/1000000</f>
        <v>0</v>
      </c>
      <c r="J136" s="209">
        <f ca="1">SUMIFS(OFFSET($V$30:$V$177,,J$28,,),OFFSET($U$30:$U$177,,J$28,,),$D136,OFFSET($T$30:$T$177,,J$28,,),$C136,OFFSET($S$30:$S$177,,J$28,,),$B136)/1000000</f>
        <v>0</v>
      </c>
      <c r="K136" s="209">
        <f ca="1">SUMIFS(OFFSET($V$30:$V$177,,K$28,,),OFFSET($U$30:$U$177,,K$28,,),$D136,OFFSET($T$30:$T$177,,K$28,,),$C136,OFFSET($S$30:$S$177,,K$28,,),$B136)/1000000</f>
        <v>0</v>
      </c>
      <c r="L136" s="209">
        <f ca="1">SUMIFS(OFFSET($V$30:$V$177,,L$28,,),OFFSET($U$30:$U$177,,L$28,,),$D136,OFFSET($T$30:$T$177,,L$28,,),$C136,OFFSET($S$30:$S$177,,L$28,,),$B136)/1000000</f>
        <v>0</v>
      </c>
      <c r="M136" s="209">
        <f ca="1">SUMIFS(OFFSET($V$30:$V$177,,M$28,,),OFFSET($U$30:$U$177,,M$28,,),$D136,OFFSET($T$30:$T$177,,M$28,,),$C136,OFFSET($S$30:$S$177,,M$28,,),$B136)/1000000</f>
        <v>0</v>
      </c>
      <c r="N136" s="209">
        <f ca="1">SUMIFS(OFFSET($V$30:$V$177,,N$28,,),OFFSET($U$30:$U$177,,N$28,,),$D136,OFFSET($T$30:$T$177,,N$28,,),$C136,OFFSET($S$30:$S$177,,N$28,,),$B136)/1000000</f>
        <v>0</v>
      </c>
      <c r="O136" s="209">
        <f ca="1">SUMIFS(OFFSET($V$30:$V$177,,O$28,,),OFFSET($U$30:$U$177,,O$28,,),$D136,OFFSET($T$30:$T$177,,O$28,,),$C136,OFFSET($S$30:$S$177,,O$28,,),$B136)/1000000</f>
        <v>0</v>
      </c>
      <c r="P136" s="210">
        <f ca="1">SUMIFS(OFFSET($V$30:$V$177,,P$28,,),OFFSET($U$30:$U$177,,P$28,,),$D136,OFFSET($T$30:$T$177,,P$28,,),$C136,OFFSET($S$30:$S$177,,P$28,,),$B136)/1000000</f>
        <v>0</v>
      </c>
      <c r="Q136" s="287"/>
      <c r="S136" s="198"/>
      <c r="T136" s="199"/>
      <c r="U136" s="199"/>
      <c r="V136" s="200"/>
      <c r="W136" s="198"/>
      <c r="X136" s="199"/>
      <c r="Y136" s="199"/>
      <c r="Z136" s="200"/>
      <c r="AA136" s="198"/>
      <c r="AB136" s="199"/>
      <c r="AC136" s="199"/>
      <c r="AD136" s="200"/>
      <c r="AE136" s="198"/>
      <c r="AF136" s="199"/>
      <c r="AG136" s="199"/>
      <c r="AH136" s="200"/>
      <c r="AI136" s="198"/>
      <c r="AJ136" s="199"/>
      <c r="AK136" s="199"/>
      <c r="AL136" s="200"/>
      <c r="AM136" s="198"/>
      <c r="AN136" s="199"/>
      <c r="AO136" s="199"/>
      <c r="AP136" s="200"/>
      <c r="AQ136" s="198"/>
      <c r="AR136" s="199"/>
      <c r="AS136" s="199"/>
      <c r="AT136" s="200"/>
      <c r="AU136" s="198"/>
      <c r="AV136" s="199"/>
      <c r="AW136" s="199"/>
      <c r="AX136" s="200"/>
      <c r="AY136" s="198"/>
      <c r="AZ136" s="199"/>
      <c r="BA136" s="199"/>
      <c r="BB136" s="200"/>
      <c r="BC136" s="198"/>
      <c r="BD136" s="199"/>
      <c r="BE136" s="199"/>
      <c r="BF136" s="200"/>
      <c r="BG136" s="198"/>
      <c r="BH136" s="199"/>
      <c r="BI136" s="199"/>
      <c r="BJ136" s="200"/>
      <c r="BK136" s="198"/>
      <c r="BL136" s="199"/>
      <c r="BM136" s="199"/>
      <c r="BN136" s="200"/>
    </row>
    <row r="137" spans="1:66" x14ac:dyDescent="0.25">
      <c r="A137" s="286"/>
      <c r="B137" s="188" t="s">
        <v>59</v>
      </c>
      <c r="C137" s="188" t="s">
        <v>70</v>
      </c>
      <c r="D137" s="188" t="s">
        <v>105</v>
      </c>
      <c r="E137" s="208">
        <f ca="1">SUMIFS(OFFSET($V$30:$V$177,,E$28,,),OFFSET($U$30:$U$177,,E$28,,),$D137,OFFSET($T$30:$T$177,,E$28,,),$C137,OFFSET($S$30:$S$177,,E$28,,),$B137)/1000000</f>
        <v>5.8979861600000003</v>
      </c>
      <c r="F137" s="209">
        <f ca="1">SUMIFS(OFFSET($V$30:$V$177,,F$28,,),OFFSET($U$30:$U$177,,F$28,,),$D137,OFFSET($T$30:$T$177,,F$28,,),$C137,OFFSET($S$30:$S$177,,F$28,,),$B137)/1000000</f>
        <v>0</v>
      </c>
      <c r="G137" s="209">
        <f ca="1">SUMIFS(OFFSET($V$30:$V$177,,G$28,,),OFFSET($U$30:$U$177,,G$28,,),$D137,OFFSET($T$30:$T$177,,G$28,,),$C137,OFFSET($S$30:$S$177,,G$28,,),$B137)/1000000</f>
        <v>0</v>
      </c>
      <c r="H137" s="209">
        <f ca="1">SUMIFS(OFFSET($V$30:$V$177,,H$28,,),OFFSET($U$30:$U$177,,H$28,,),$D137,OFFSET($T$30:$T$177,,H$28,,),$C137,OFFSET($S$30:$S$177,,H$28,,),$B137)/1000000</f>
        <v>0</v>
      </c>
      <c r="I137" s="209">
        <f ca="1">SUMIFS(OFFSET($V$30:$V$177,,I$28,,),OFFSET($U$30:$U$177,,I$28,,),$D137,OFFSET($T$30:$T$177,,I$28,,),$C137,OFFSET($S$30:$S$177,,I$28,,),$B137)/1000000</f>
        <v>0</v>
      </c>
      <c r="J137" s="209">
        <f ca="1">SUMIFS(OFFSET($V$30:$V$177,,J$28,,),OFFSET($U$30:$U$177,,J$28,,),$D137,OFFSET($T$30:$T$177,,J$28,,),$C137,OFFSET($S$30:$S$177,,J$28,,),$B137)/1000000</f>
        <v>0</v>
      </c>
      <c r="K137" s="209">
        <f ca="1">SUMIFS(OFFSET($V$30:$V$177,,K$28,,),OFFSET($U$30:$U$177,,K$28,,),$D137,OFFSET($T$30:$T$177,,K$28,,),$C137,OFFSET($S$30:$S$177,,K$28,,),$B137)/1000000</f>
        <v>0</v>
      </c>
      <c r="L137" s="209">
        <f ca="1">SUMIFS(OFFSET($V$30:$V$177,,L$28,,),OFFSET($U$30:$U$177,,L$28,,),$D137,OFFSET($T$30:$T$177,,L$28,,),$C137,OFFSET($S$30:$S$177,,L$28,,),$B137)/1000000</f>
        <v>0</v>
      </c>
      <c r="M137" s="209">
        <f ca="1">SUMIFS(OFFSET($V$30:$V$177,,M$28,,),OFFSET($U$30:$U$177,,M$28,,),$D137,OFFSET($T$30:$T$177,,M$28,,),$C137,OFFSET($S$30:$S$177,,M$28,,),$B137)/1000000</f>
        <v>0</v>
      </c>
      <c r="N137" s="209">
        <f ca="1">SUMIFS(OFFSET($V$30:$V$177,,N$28,,),OFFSET($U$30:$U$177,,N$28,,),$D137,OFFSET($T$30:$T$177,,N$28,,),$C137,OFFSET($S$30:$S$177,,N$28,,),$B137)/1000000</f>
        <v>0</v>
      </c>
      <c r="O137" s="209">
        <f ca="1">SUMIFS(OFFSET($V$30:$V$177,,O$28,,),OFFSET($U$30:$U$177,,O$28,,),$D137,OFFSET($T$30:$T$177,,O$28,,),$C137,OFFSET($S$30:$S$177,,O$28,,),$B137)/1000000</f>
        <v>0</v>
      </c>
      <c r="P137" s="210">
        <f ca="1">SUMIFS(OFFSET($V$30:$V$177,,P$28,,),OFFSET($U$30:$U$177,,P$28,,),$D137,OFFSET($T$30:$T$177,,P$28,,),$C137,OFFSET($S$30:$S$177,,P$28,,),$B137)/1000000</f>
        <v>0</v>
      </c>
      <c r="Q137" s="287"/>
      <c r="S137" s="198"/>
      <c r="T137" s="199"/>
      <c r="U137" s="199"/>
      <c r="V137" s="200"/>
      <c r="W137" s="198"/>
      <c r="X137" s="199"/>
      <c r="Y137" s="199"/>
      <c r="Z137" s="200"/>
      <c r="AA137" s="198"/>
      <c r="AB137" s="199"/>
      <c r="AC137" s="199"/>
      <c r="AD137" s="200"/>
      <c r="AE137" s="198"/>
      <c r="AF137" s="199"/>
      <c r="AG137" s="199"/>
      <c r="AH137" s="200"/>
      <c r="AI137" s="198"/>
      <c r="AJ137" s="199"/>
      <c r="AK137" s="199"/>
      <c r="AL137" s="200"/>
      <c r="AM137" s="198"/>
      <c r="AN137" s="199"/>
      <c r="AO137" s="199"/>
      <c r="AP137" s="200"/>
      <c r="AQ137" s="198"/>
      <c r="AR137" s="199"/>
      <c r="AS137" s="199"/>
      <c r="AT137" s="200"/>
      <c r="AU137" s="198"/>
      <c r="AV137" s="199"/>
      <c r="AW137" s="199"/>
      <c r="AX137" s="200"/>
      <c r="AY137" s="198"/>
      <c r="AZ137" s="199"/>
      <c r="BA137" s="199"/>
      <c r="BB137" s="200"/>
      <c r="BC137" s="198"/>
      <c r="BD137" s="199"/>
      <c r="BE137" s="199"/>
      <c r="BF137" s="200"/>
      <c r="BG137" s="198"/>
      <c r="BH137" s="199"/>
      <c r="BI137" s="199"/>
      <c r="BJ137" s="200"/>
      <c r="BK137" s="198"/>
      <c r="BL137" s="199"/>
      <c r="BM137" s="199"/>
      <c r="BN137" s="200"/>
    </row>
    <row r="138" spans="1:66" x14ac:dyDescent="0.25">
      <c r="A138" s="286"/>
      <c r="B138" s="188" t="s">
        <v>114</v>
      </c>
      <c r="C138" s="188" t="s">
        <v>69</v>
      </c>
      <c r="D138" s="188" t="s">
        <v>105</v>
      </c>
      <c r="E138" s="208">
        <f ca="1">SUMIFS(OFFSET($V$30:$V$177,,E$28,,),OFFSET($U$30:$U$177,,E$28,,),$D138,OFFSET($T$30:$T$177,,E$28,,),$C138,OFFSET($S$30:$S$177,,E$28,,),$B138)/1000000</f>
        <v>0</v>
      </c>
      <c r="F138" s="209">
        <f ca="1">SUMIFS(OFFSET($V$30:$V$177,,F$28,,),OFFSET($U$30:$U$177,,F$28,,),$D138,OFFSET($T$30:$T$177,,F$28,,),$C138,OFFSET($S$30:$S$177,,F$28,,),$B138)/1000000</f>
        <v>0</v>
      </c>
      <c r="G138" s="209">
        <f ca="1">SUMIFS(OFFSET($V$30:$V$177,,G$28,,),OFFSET($U$30:$U$177,,G$28,,),$D138,OFFSET($T$30:$T$177,,G$28,,),$C138,OFFSET($S$30:$S$177,,G$28,,),$B138)/1000000</f>
        <v>0</v>
      </c>
      <c r="H138" s="209">
        <f ca="1">SUMIFS(OFFSET($V$30:$V$177,,H$28,,),OFFSET($U$30:$U$177,,H$28,,),$D138,OFFSET($T$30:$T$177,,H$28,,),$C138,OFFSET($S$30:$S$177,,H$28,,),$B138)/1000000</f>
        <v>0</v>
      </c>
      <c r="I138" s="209">
        <f ca="1">SUMIFS(OFFSET($V$30:$V$177,,I$28,,),OFFSET($U$30:$U$177,,I$28,,),$D138,OFFSET($T$30:$T$177,,I$28,,),$C138,OFFSET($S$30:$S$177,,I$28,,),$B138)/1000000</f>
        <v>0</v>
      </c>
      <c r="J138" s="209">
        <f ca="1">SUMIFS(OFFSET($V$30:$V$177,,J$28,,),OFFSET($U$30:$U$177,,J$28,,),$D138,OFFSET($T$30:$T$177,,J$28,,),$C138,OFFSET($S$30:$S$177,,J$28,,),$B138)/1000000</f>
        <v>0</v>
      </c>
      <c r="K138" s="209">
        <f ca="1">SUMIFS(OFFSET($V$30:$V$177,,K$28,,),OFFSET($U$30:$U$177,,K$28,,),$D138,OFFSET($T$30:$T$177,,K$28,,),$C138,OFFSET($S$30:$S$177,,K$28,,),$B138)/1000000</f>
        <v>0</v>
      </c>
      <c r="L138" s="209">
        <f ca="1">SUMIFS(OFFSET($V$30:$V$177,,L$28,,),OFFSET($U$30:$U$177,,L$28,,),$D138,OFFSET($T$30:$T$177,,L$28,,),$C138,OFFSET($S$30:$S$177,,L$28,,),$B138)/1000000</f>
        <v>0</v>
      </c>
      <c r="M138" s="209">
        <f ca="1">SUMIFS(OFFSET($V$30:$V$177,,M$28,,),OFFSET($U$30:$U$177,,M$28,,),$D138,OFFSET($T$30:$T$177,,M$28,,),$C138,OFFSET($S$30:$S$177,,M$28,,),$B138)/1000000</f>
        <v>0</v>
      </c>
      <c r="N138" s="209">
        <f ca="1">SUMIFS(OFFSET($V$30:$V$177,,N$28,,),OFFSET($U$30:$U$177,,N$28,,),$D138,OFFSET($T$30:$T$177,,N$28,,),$C138,OFFSET($S$30:$S$177,,N$28,,),$B138)/1000000</f>
        <v>0</v>
      </c>
      <c r="O138" s="209">
        <f ca="1">SUMIFS(OFFSET($V$30:$V$177,,O$28,,),OFFSET($U$30:$U$177,,O$28,,),$D138,OFFSET($T$30:$T$177,,O$28,,),$C138,OFFSET($S$30:$S$177,,O$28,,),$B138)/1000000</f>
        <v>0</v>
      </c>
      <c r="P138" s="210">
        <f ca="1">SUMIFS(OFFSET($V$30:$V$177,,P$28,,),OFFSET($U$30:$U$177,,P$28,,),$D138,OFFSET($T$30:$T$177,,P$28,,),$C138,OFFSET($S$30:$S$177,,P$28,,),$B138)/1000000</f>
        <v>0</v>
      </c>
      <c r="Q138" s="287"/>
      <c r="S138" s="198"/>
      <c r="T138" s="199"/>
      <c r="U138" s="199"/>
      <c r="V138" s="200"/>
      <c r="W138" s="198"/>
      <c r="X138" s="199"/>
      <c r="Y138" s="199"/>
      <c r="Z138" s="200"/>
      <c r="AA138" s="198"/>
      <c r="AB138" s="199"/>
      <c r="AC138" s="199"/>
      <c r="AD138" s="200"/>
      <c r="AE138" s="198"/>
      <c r="AF138" s="199"/>
      <c r="AG138" s="199"/>
      <c r="AH138" s="200"/>
      <c r="AI138" s="198"/>
      <c r="AJ138" s="199"/>
      <c r="AK138" s="199"/>
      <c r="AL138" s="200"/>
      <c r="AM138" s="198"/>
      <c r="AN138" s="199"/>
      <c r="AO138" s="199"/>
      <c r="AP138" s="200"/>
      <c r="AQ138" s="198"/>
      <c r="AR138" s="199"/>
      <c r="AS138" s="199"/>
      <c r="AT138" s="200"/>
      <c r="AU138" s="198"/>
      <c r="AV138" s="199"/>
      <c r="AW138" s="199"/>
      <c r="AX138" s="200"/>
      <c r="AY138" s="198"/>
      <c r="AZ138" s="199"/>
      <c r="BA138" s="199"/>
      <c r="BB138" s="200"/>
      <c r="BC138" s="198"/>
      <c r="BD138" s="199"/>
      <c r="BE138" s="199"/>
      <c r="BF138" s="200"/>
      <c r="BG138" s="198"/>
      <c r="BH138" s="199"/>
      <c r="BI138" s="199"/>
      <c r="BJ138" s="200"/>
      <c r="BK138" s="198"/>
      <c r="BL138" s="199"/>
      <c r="BM138" s="199"/>
      <c r="BN138" s="200"/>
    </row>
    <row r="139" spans="1:66" x14ac:dyDescent="0.25">
      <c r="A139" s="286"/>
      <c r="B139" s="188" t="s">
        <v>114</v>
      </c>
      <c r="C139" s="188" t="s">
        <v>70</v>
      </c>
      <c r="D139" s="188" t="s">
        <v>105</v>
      </c>
      <c r="E139" s="208">
        <f ca="1">SUMIFS(OFFSET($V$30:$V$177,,E$28,,),OFFSET($U$30:$U$177,,E$28,,),$D139,OFFSET($T$30:$T$177,,E$28,,),$C139,OFFSET($S$30:$S$177,,E$28,,),$B139)/1000000</f>
        <v>1.65E-3</v>
      </c>
      <c r="F139" s="209">
        <f ca="1">SUMIFS(OFFSET($V$30:$V$177,,F$28,,),OFFSET($U$30:$U$177,,F$28,,),$D139,OFFSET($T$30:$T$177,,F$28,,),$C139,OFFSET($S$30:$S$177,,F$28,,),$B139)/1000000</f>
        <v>0</v>
      </c>
      <c r="G139" s="209">
        <f ca="1">SUMIFS(OFFSET($V$30:$V$177,,G$28,,),OFFSET($U$30:$U$177,,G$28,,),$D139,OFFSET($T$30:$T$177,,G$28,,),$C139,OFFSET($S$30:$S$177,,G$28,,),$B139)/1000000</f>
        <v>0</v>
      </c>
      <c r="H139" s="209">
        <f ca="1">SUMIFS(OFFSET($V$30:$V$177,,H$28,,),OFFSET($U$30:$U$177,,H$28,,),$D139,OFFSET($T$30:$T$177,,H$28,,),$C139,OFFSET($S$30:$S$177,,H$28,,),$B139)/1000000</f>
        <v>0</v>
      </c>
      <c r="I139" s="209">
        <f ca="1">SUMIFS(OFFSET($V$30:$V$177,,I$28,,),OFFSET($U$30:$U$177,,I$28,,),$D139,OFFSET($T$30:$T$177,,I$28,,),$C139,OFFSET($S$30:$S$177,,I$28,,),$B139)/1000000</f>
        <v>0</v>
      </c>
      <c r="J139" s="209">
        <f ca="1">SUMIFS(OFFSET($V$30:$V$177,,J$28,,),OFFSET($U$30:$U$177,,J$28,,),$D139,OFFSET($T$30:$T$177,,J$28,,),$C139,OFFSET($S$30:$S$177,,J$28,,),$B139)/1000000</f>
        <v>0</v>
      </c>
      <c r="K139" s="209">
        <f ca="1">SUMIFS(OFFSET($V$30:$V$177,,K$28,,),OFFSET($U$30:$U$177,,K$28,,),$D139,OFFSET($T$30:$T$177,,K$28,,),$C139,OFFSET($S$30:$S$177,,K$28,,),$B139)/1000000</f>
        <v>0</v>
      </c>
      <c r="L139" s="209">
        <f ca="1">SUMIFS(OFFSET($V$30:$V$177,,L$28,,),OFFSET($U$30:$U$177,,L$28,,),$D139,OFFSET($T$30:$T$177,,L$28,,),$C139,OFFSET($S$30:$S$177,,L$28,,),$B139)/1000000</f>
        <v>0</v>
      </c>
      <c r="M139" s="209">
        <f ca="1">SUMIFS(OFFSET($V$30:$V$177,,M$28,,),OFFSET($U$30:$U$177,,M$28,,),$D139,OFFSET($T$30:$T$177,,M$28,,),$C139,OFFSET($S$30:$S$177,,M$28,,),$B139)/1000000</f>
        <v>0</v>
      </c>
      <c r="N139" s="209">
        <f ca="1">SUMIFS(OFFSET($V$30:$V$177,,N$28,,),OFFSET($U$30:$U$177,,N$28,,),$D139,OFFSET($T$30:$T$177,,N$28,,),$C139,OFFSET($S$30:$S$177,,N$28,,),$B139)/1000000</f>
        <v>0</v>
      </c>
      <c r="O139" s="209">
        <f ca="1">SUMIFS(OFFSET($V$30:$V$177,,O$28,,),OFFSET($U$30:$U$177,,O$28,,),$D139,OFFSET($T$30:$T$177,,O$28,,),$C139,OFFSET($S$30:$S$177,,O$28,,),$B139)/1000000</f>
        <v>0</v>
      </c>
      <c r="P139" s="210">
        <f ca="1">SUMIFS(OFFSET($V$30:$V$177,,P$28,,),OFFSET($U$30:$U$177,,P$28,,),$D139,OFFSET($T$30:$T$177,,P$28,,),$C139,OFFSET($S$30:$S$177,,P$28,,),$B139)/1000000</f>
        <v>0</v>
      </c>
      <c r="Q139" s="287"/>
      <c r="S139" s="198"/>
      <c r="T139" s="199"/>
      <c r="U139" s="199"/>
      <c r="V139" s="200"/>
      <c r="W139" s="198"/>
      <c r="X139" s="199"/>
      <c r="Y139" s="199"/>
      <c r="Z139" s="200"/>
      <c r="AA139" s="198"/>
      <c r="AB139" s="199"/>
      <c r="AC139" s="199"/>
      <c r="AD139" s="200"/>
      <c r="AE139" s="198"/>
      <c r="AF139" s="199"/>
      <c r="AG139" s="199"/>
      <c r="AH139" s="200"/>
      <c r="AI139" s="198"/>
      <c r="AJ139" s="199"/>
      <c r="AK139" s="199"/>
      <c r="AL139" s="200"/>
      <c r="AM139" s="198"/>
      <c r="AN139" s="199"/>
      <c r="AO139" s="199"/>
      <c r="AP139" s="200"/>
      <c r="AQ139" s="198"/>
      <c r="AR139" s="199"/>
      <c r="AS139" s="199"/>
      <c r="AT139" s="200"/>
      <c r="AU139" s="198"/>
      <c r="AV139" s="199"/>
      <c r="AW139" s="199"/>
      <c r="AX139" s="200"/>
      <c r="AY139" s="198"/>
      <c r="AZ139" s="199"/>
      <c r="BA139" s="199"/>
      <c r="BB139" s="200"/>
      <c r="BC139" s="198"/>
      <c r="BD139" s="199"/>
      <c r="BE139" s="199"/>
      <c r="BF139" s="200"/>
      <c r="BG139" s="198"/>
      <c r="BH139" s="199"/>
      <c r="BI139" s="199"/>
      <c r="BJ139" s="200"/>
      <c r="BK139" s="198"/>
      <c r="BL139" s="199"/>
      <c r="BM139" s="199"/>
      <c r="BN139" s="200"/>
    </row>
    <row r="140" spans="1:66" x14ac:dyDescent="0.25">
      <c r="A140" s="286"/>
      <c r="B140" s="188" t="s">
        <v>131</v>
      </c>
      <c r="C140" s="188" t="s">
        <v>69</v>
      </c>
      <c r="D140" s="188" t="s">
        <v>105</v>
      </c>
      <c r="E140" s="208">
        <f ca="1">SUMIFS(OFFSET($V$30:$V$177,,E$28,,),OFFSET($U$30:$U$177,,E$28,,),$D140,OFFSET($T$30:$T$177,,E$28,,),$C140,OFFSET($S$30:$S$177,,E$28,,),$B140)/1000000</f>
        <v>0</v>
      </c>
      <c r="F140" s="209">
        <f ca="1">SUMIFS(OFFSET($V$30:$V$177,,F$28,,),OFFSET($U$30:$U$177,,F$28,,),$D140,OFFSET($T$30:$T$177,,F$28,,),$C140,OFFSET($S$30:$S$177,,F$28,,),$B140)/1000000</f>
        <v>0</v>
      </c>
      <c r="G140" s="209">
        <f ca="1">SUMIFS(OFFSET($V$30:$V$177,,G$28,,),OFFSET($U$30:$U$177,,G$28,,),$D140,OFFSET($T$30:$T$177,,G$28,,),$C140,OFFSET($S$30:$S$177,,G$28,,),$B140)/1000000</f>
        <v>0</v>
      </c>
      <c r="H140" s="209">
        <f ca="1">SUMIFS(OFFSET($V$30:$V$177,,H$28,,),OFFSET($U$30:$U$177,,H$28,,),$D140,OFFSET($T$30:$T$177,,H$28,,),$C140,OFFSET($S$30:$S$177,,H$28,,),$B140)/1000000</f>
        <v>0</v>
      </c>
      <c r="I140" s="209">
        <f ca="1">SUMIFS(OFFSET($V$30:$V$177,,I$28,,),OFFSET($U$30:$U$177,,I$28,,),$D140,OFFSET($T$30:$T$177,,I$28,,),$C140,OFFSET($S$30:$S$177,,I$28,,),$B140)/1000000</f>
        <v>0</v>
      </c>
      <c r="J140" s="209">
        <f ca="1">SUMIFS(OFFSET($V$30:$V$177,,J$28,,),OFFSET($U$30:$U$177,,J$28,,),$D140,OFFSET($T$30:$T$177,,J$28,,),$C140,OFFSET($S$30:$S$177,,J$28,,),$B140)/1000000</f>
        <v>0</v>
      </c>
      <c r="K140" s="209">
        <f ca="1">SUMIFS(OFFSET($V$30:$V$177,,K$28,,),OFFSET($U$30:$U$177,,K$28,,),$D140,OFFSET($T$30:$T$177,,K$28,,),$C140,OFFSET($S$30:$S$177,,K$28,,),$B140)/1000000</f>
        <v>0</v>
      </c>
      <c r="L140" s="209">
        <f ca="1">SUMIFS(OFFSET($V$30:$V$177,,L$28,,),OFFSET($U$30:$U$177,,L$28,,),$D140,OFFSET($T$30:$T$177,,L$28,,),$C140,OFFSET($S$30:$S$177,,L$28,,),$B140)/1000000</f>
        <v>0</v>
      </c>
      <c r="M140" s="209">
        <f ca="1">SUMIFS(OFFSET($V$30:$V$177,,M$28,,),OFFSET($U$30:$U$177,,M$28,,),$D140,OFFSET($T$30:$T$177,,M$28,,),$C140,OFFSET($S$30:$S$177,,M$28,,),$B140)/1000000</f>
        <v>0</v>
      </c>
      <c r="N140" s="209">
        <f ca="1">SUMIFS(OFFSET($V$30:$V$177,,N$28,,),OFFSET($U$30:$U$177,,N$28,,),$D140,OFFSET($T$30:$T$177,,N$28,,),$C140,OFFSET($S$30:$S$177,,N$28,,),$B140)/1000000</f>
        <v>0</v>
      </c>
      <c r="O140" s="209">
        <f ca="1">SUMIFS(OFFSET($V$30:$V$177,,O$28,,),OFFSET($U$30:$U$177,,O$28,,),$D140,OFFSET($T$30:$T$177,,O$28,,),$C140,OFFSET($S$30:$S$177,,O$28,,),$B140)/1000000</f>
        <v>0</v>
      </c>
      <c r="P140" s="210">
        <f ca="1">SUMIFS(OFFSET($V$30:$V$177,,P$28,,),OFFSET($U$30:$U$177,,P$28,,),$D140,OFFSET($T$30:$T$177,,P$28,,),$C140,OFFSET($S$30:$S$177,,P$28,,),$B140)/1000000</f>
        <v>0</v>
      </c>
      <c r="Q140" s="287"/>
      <c r="S140" s="198"/>
      <c r="T140" s="199"/>
      <c r="U140" s="199"/>
      <c r="V140" s="200"/>
      <c r="W140" s="198"/>
      <c r="X140" s="199"/>
      <c r="Y140" s="199"/>
      <c r="Z140" s="200"/>
      <c r="AA140" s="198"/>
      <c r="AB140" s="199"/>
      <c r="AC140" s="199"/>
      <c r="AD140" s="200"/>
      <c r="AE140" s="198"/>
      <c r="AF140" s="199"/>
      <c r="AG140" s="199"/>
      <c r="AH140" s="200"/>
      <c r="AI140" s="198"/>
      <c r="AJ140" s="199"/>
      <c r="AK140" s="199"/>
      <c r="AL140" s="200"/>
      <c r="AM140" s="198"/>
      <c r="AN140" s="199"/>
      <c r="AO140" s="199"/>
      <c r="AP140" s="200"/>
      <c r="AQ140" s="198"/>
      <c r="AR140" s="199"/>
      <c r="AS140" s="199"/>
      <c r="AT140" s="200"/>
      <c r="AU140" s="198"/>
      <c r="AV140" s="199"/>
      <c r="AW140" s="199"/>
      <c r="AX140" s="200"/>
      <c r="AY140" s="198"/>
      <c r="AZ140" s="199"/>
      <c r="BA140" s="199"/>
      <c r="BB140" s="200"/>
      <c r="BC140" s="198"/>
      <c r="BD140" s="199"/>
      <c r="BE140" s="199"/>
      <c r="BF140" s="200"/>
      <c r="BG140" s="198"/>
      <c r="BH140" s="199"/>
      <c r="BI140" s="199"/>
      <c r="BJ140" s="200"/>
      <c r="BK140" s="198"/>
      <c r="BL140" s="199"/>
      <c r="BM140" s="199"/>
      <c r="BN140" s="200"/>
    </row>
    <row r="141" spans="1:66" x14ac:dyDescent="0.25">
      <c r="A141" s="286"/>
      <c r="B141" s="188" t="s">
        <v>131</v>
      </c>
      <c r="C141" s="188" t="s">
        <v>70</v>
      </c>
      <c r="D141" s="188" t="s">
        <v>105</v>
      </c>
      <c r="E141" s="208">
        <f ca="1">SUMIFS(OFFSET($V$30:$V$177,,E$28,,),OFFSET($U$30:$U$177,,E$28,,),$D141,OFFSET($T$30:$T$177,,E$28,,),$C141,OFFSET($S$30:$S$177,,E$28,,),$B141)/1000000</f>
        <v>0</v>
      </c>
      <c r="F141" s="209">
        <f ca="1">SUMIFS(OFFSET($V$30:$V$177,,F$28,,),OFFSET($U$30:$U$177,,F$28,,),$D141,OFFSET($T$30:$T$177,,F$28,,),$C141,OFFSET($S$30:$S$177,,F$28,,),$B141)/1000000</f>
        <v>0</v>
      </c>
      <c r="G141" s="209">
        <f ca="1">SUMIFS(OFFSET($V$30:$V$177,,G$28,,),OFFSET($U$30:$U$177,,G$28,,),$D141,OFFSET($T$30:$T$177,,G$28,,),$C141,OFFSET($S$30:$S$177,,G$28,,),$B141)/1000000</f>
        <v>0</v>
      </c>
      <c r="H141" s="209">
        <f ca="1">SUMIFS(OFFSET($V$30:$V$177,,H$28,,),OFFSET($U$30:$U$177,,H$28,,),$D141,OFFSET($T$30:$T$177,,H$28,,),$C141,OFFSET($S$30:$S$177,,H$28,,),$B141)/1000000</f>
        <v>0</v>
      </c>
      <c r="I141" s="209">
        <f ca="1">SUMIFS(OFFSET($V$30:$V$177,,I$28,,),OFFSET($U$30:$U$177,,I$28,,),$D141,OFFSET($T$30:$T$177,,I$28,,),$C141,OFFSET($S$30:$S$177,,I$28,,),$B141)/1000000</f>
        <v>0</v>
      </c>
      <c r="J141" s="209">
        <f ca="1">SUMIFS(OFFSET($V$30:$V$177,,J$28,,),OFFSET($U$30:$U$177,,J$28,,),$D141,OFFSET($T$30:$T$177,,J$28,,),$C141,OFFSET($S$30:$S$177,,J$28,,),$B141)/1000000</f>
        <v>0</v>
      </c>
      <c r="K141" s="209">
        <f ca="1">SUMIFS(OFFSET($V$30:$V$177,,K$28,,),OFFSET($U$30:$U$177,,K$28,,),$D141,OFFSET($T$30:$T$177,,K$28,,),$C141,OFFSET($S$30:$S$177,,K$28,,),$B141)/1000000</f>
        <v>0</v>
      </c>
      <c r="L141" s="209">
        <f ca="1">SUMIFS(OFFSET($V$30:$V$177,,L$28,,),OFFSET($U$30:$U$177,,L$28,,),$D141,OFFSET($T$30:$T$177,,L$28,,),$C141,OFFSET($S$30:$S$177,,L$28,,),$B141)/1000000</f>
        <v>0</v>
      </c>
      <c r="M141" s="209">
        <f ca="1">SUMIFS(OFFSET($V$30:$V$177,,M$28,,),OFFSET($U$30:$U$177,,M$28,,),$D141,OFFSET($T$30:$T$177,,M$28,,),$C141,OFFSET($S$30:$S$177,,M$28,,),$B141)/1000000</f>
        <v>0</v>
      </c>
      <c r="N141" s="209">
        <f ca="1">SUMIFS(OFFSET($V$30:$V$177,,N$28,,),OFFSET($U$30:$U$177,,N$28,,),$D141,OFFSET($T$30:$T$177,,N$28,,),$C141,OFFSET($S$30:$S$177,,N$28,,),$B141)/1000000</f>
        <v>0</v>
      </c>
      <c r="O141" s="209">
        <f ca="1">SUMIFS(OFFSET($V$30:$V$177,,O$28,,),OFFSET($U$30:$U$177,,O$28,,),$D141,OFFSET($T$30:$T$177,,O$28,,),$C141,OFFSET($S$30:$S$177,,O$28,,),$B141)/1000000</f>
        <v>0</v>
      </c>
      <c r="P141" s="210">
        <f ca="1">SUMIFS(OFFSET($V$30:$V$177,,P$28,,),OFFSET($U$30:$U$177,,P$28,,),$D141,OFFSET($T$30:$T$177,,P$28,,),$C141,OFFSET($S$30:$S$177,,P$28,,),$B141)/1000000</f>
        <v>0</v>
      </c>
      <c r="Q141" s="287"/>
      <c r="S141" s="198"/>
      <c r="T141" s="199"/>
      <c r="U141" s="199"/>
      <c r="V141" s="200"/>
      <c r="W141" s="198"/>
      <c r="X141" s="199"/>
      <c r="Y141" s="199"/>
      <c r="Z141" s="200"/>
      <c r="AA141" s="198"/>
      <c r="AB141" s="199"/>
      <c r="AC141" s="199"/>
      <c r="AD141" s="200"/>
      <c r="AE141" s="198"/>
      <c r="AF141" s="199"/>
      <c r="AG141" s="199"/>
      <c r="AH141" s="200"/>
      <c r="AI141" s="198"/>
      <c r="AJ141" s="199"/>
      <c r="AK141" s="199"/>
      <c r="AL141" s="200"/>
      <c r="AM141" s="198"/>
      <c r="AN141" s="199"/>
      <c r="AO141" s="199"/>
      <c r="AP141" s="200"/>
      <c r="AQ141" s="198"/>
      <c r="AR141" s="199"/>
      <c r="AS141" s="199"/>
      <c r="AT141" s="200"/>
      <c r="AU141" s="198"/>
      <c r="AV141" s="199"/>
      <c r="AW141" s="199"/>
      <c r="AX141" s="200"/>
      <c r="AY141" s="198"/>
      <c r="AZ141" s="199"/>
      <c r="BA141" s="199"/>
      <c r="BB141" s="200"/>
      <c r="BC141" s="198"/>
      <c r="BD141" s="199"/>
      <c r="BE141" s="199"/>
      <c r="BF141" s="200"/>
      <c r="BG141" s="198"/>
      <c r="BH141" s="199"/>
      <c r="BI141" s="199"/>
      <c r="BJ141" s="200"/>
      <c r="BK141" s="198"/>
      <c r="BL141" s="199"/>
      <c r="BM141" s="199"/>
      <c r="BN141" s="200"/>
    </row>
    <row r="142" spans="1:66" x14ac:dyDescent="0.25">
      <c r="A142" s="286"/>
      <c r="B142" s="188" t="s">
        <v>132</v>
      </c>
      <c r="C142" s="188" t="s">
        <v>69</v>
      </c>
      <c r="D142" s="188" t="s">
        <v>105</v>
      </c>
      <c r="E142" s="208">
        <f ca="1">SUMIFS(OFFSET($V$30:$V$177,,E$28,,),OFFSET($U$30:$U$177,,E$28,,),$D142,OFFSET($T$30:$T$177,,E$28,,),$C142,OFFSET($S$30:$S$177,,E$28,,),$B142)/1000000</f>
        <v>0</v>
      </c>
      <c r="F142" s="209">
        <f ca="1">SUMIFS(OFFSET($V$30:$V$177,,F$28,,),OFFSET($U$30:$U$177,,F$28,,),$D142,OFFSET($T$30:$T$177,,F$28,,),$C142,OFFSET($S$30:$S$177,,F$28,,),$B142)/1000000</f>
        <v>0</v>
      </c>
      <c r="G142" s="209">
        <f ca="1">SUMIFS(OFFSET($V$30:$V$177,,G$28,,),OFFSET($U$30:$U$177,,G$28,,),$D142,OFFSET($T$30:$T$177,,G$28,,),$C142,OFFSET($S$30:$S$177,,G$28,,),$B142)/1000000</f>
        <v>0</v>
      </c>
      <c r="H142" s="209">
        <f ca="1">SUMIFS(OFFSET($V$30:$V$177,,H$28,,),OFFSET($U$30:$U$177,,H$28,,),$D142,OFFSET($T$30:$T$177,,H$28,,),$C142,OFFSET($S$30:$S$177,,H$28,,),$B142)/1000000</f>
        <v>0</v>
      </c>
      <c r="I142" s="209">
        <f ca="1">SUMIFS(OFFSET($V$30:$V$177,,I$28,,),OFFSET($U$30:$U$177,,I$28,,),$D142,OFFSET($T$30:$T$177,,I$28,,),$C142,OFFSET($S$30:$S$177,,I$28,,),$B142)/1000000</f>
        <v>0</v>
      </c>
      <c r="J142" s="209">
        <f ca="1">SUMIFS(OFFSET($V$30:$V$177,,J$28,,),OFFSET($U$30:$U$177,,J$28,,),$D142,OFFSET($T$30:$T$177,,J$28,,),$C142,OFFSET($S$30:$S$177,,J$28,,),$B142)/1000000</f>
        <v>0</v>
      </c>
      <c r="K142" s="209">
        <f ca="1">SUMIFS(OFFSET($V$30:$V$177,,K$28,,),OFFSET($U$30:$U$177,,K$28,,),$D142,OFFSET($T$30:$T$177,,K$28,,),$C142,OFFSET($S$30:$S$177,,K$28,,),$B142)/1000000</f>
        <v>0</v>
      </c>
      <c r="L142" s="209">
        <f ca="1">SUMIFS(OFFSET($V$30:$V$177,,L$28,,),OFFSET($U$30:$U$177,,L$28,,),$D142,OFFSET($T$30:$T$177,,L$28,,),$C142,OFFSET($S$30:$S$177,,L$28,,),$B142)/1000000</f>
        <v>0</v>
      </c>
      <c r="M142" s="209">
        <f ca="1">SUMIFS(OFFSET($V$30:$V$177,,M$28,,),OFFSET($U$30:$U$177,,M$28,,),$D142,OFFSET($T$30:$T$177,,M$28,,),$C142,OFFSET($S$30:$S$177,,M$28,,),$B142)/1000000</f>
        <v>0</v>
      </c>
      <c r="N142" s="209">
        <f ca="1">SUMIFS(OFFSET($V$30:$V$177,,N$28,,),OFFSET($U$30:$U$177,,N$28,,),$D142,OFFSET($T$30:$T$177,,N$28,,),$C142,OFFSET($S$30:$S$177,,N$28,,),$B142)/1000000</f>
        <v>0</v>
      </c>
      <c r="O142" s="209">
        <f ca="1">SUMIFS(OFFSET($V$30:$V$177,,O$28,,),OFFSET($U$30:$U$177,,O$28,,),$D142,OFFSET($T$30:$T$177,,O$28,,),$C142,OFFSET($S$30:$S$177,,O$28,,),$B142)/1000000</f>
        <v>0</v>
      </c>
      <c r="P142" s="210">
        <f ca="1">SUMIFS(OFFSET($V$30:$V$177,,P$28,,),OFFSET($U$30:$U$177,,P$28,,),$D142,OFFSET($T$30:$T$177,,P$28,,),$C142,OFFSET($S$30:$S$177,,P$28,,),$B142)/1000000</f>
        <v>0</v>
      </c>
      <c r="Q142" s="287"/>
      <c r="S142" s="198"/>
      <c r="T142" s="199"/>
      <c r="U142" s="199"/>
      <c r="V142" s="200"/>
      <c r="W142" s="198"/>
      <c r="X142" s="199"/>
      <c r="Y142" s="199"/>
      <c r="Z142" s="200"/>
      <c r="AA142" s="198"/>
      <c r="AB142" s="199"/>
      <c r="AC142" s="199"/>
      <c r="AD142" s="200"/>
      <c r="AE142" s="198"/>
      <c r="AF142" s="199"/>
      <c r="AG142" s="199"/>
      <c r="AH142" s="200"/>
      <c r="AI142" s="198"/>
      <c r="AJ142" s="199"/>
      <c r="AK142" s="199"/>
      <c r="AL142" s="200"/>
      <c r="AM142" s="198"/>
      <c r="AN142" s="199"/>
      <c r="AO142" s="199"/>
      <c r="AP142" s="200"/>
      <c r="AQ142" s="198"/>
      <c r="AR142" s="199"/>
      <c r="AS142" s="199"/>
      <c r="AT142" s="200"/>
      <c r="AU142" s="198"/>
      <c r="AV142" s="199"/>
      <c r="AW142" s="199"/>
      <c r="AX142" s="200"/>
      <c r="AY142" s="198"/>
      <c r="AZ142" s="199"/>
      <c r="BA142" s="199"/>
      <c r="BB142" s="200"/>
      <c r="BC142" s="198"/>
      <c r="BD142" s="199"/>
      <c r="BE142" s="199"/>
      <c r="BF142" s="200"/>
      <c r="BG142" s="198"/>
      <c r="BH142" s="199"/>
      <c r="BI142" s="199"/>
      <c r="BJ142" s="200"/>
      <c r="BK142" s="198"/>
      <c r="BL142" s="199"/>
      <c r="BM142" s="199"/>
      <c r="BN142" s="200"/>
    </row>
    <row r="143" spans="1:66" x14ac:dyDescent="0.25">
      <c r="A143" s="286"/>
      <c r="B143" s="188" t="s">
        <v>132</v>
      </c>
      <c r="C143" s="188" t="s">
        <v>70</v>
      </c>
      <c r="D143" s="188" t="s">
        <v>105</v>
      </c>
      <c r="E143" s="208">
        <f ca="1">SUMIFS(OFFSET($V$30:$V$177,,E$28,,),OFFSET($U$30:$U$177,,E$28,,),$D143,OFFSET($T$30:$T$177,,E$28,,),$C143,OFFSET($S$30:$S$177,,E$28,,),$B143)/1000000</f>
        <v>0</v>
      </c>
      <c r="F143" s="209">
        <f ca="1">SUMIFS(OFFSET($V$30:$V$177,,F$28,,),OFFSET($U$30:$U$177,,F$28,,),$D143,OFFSET($T$30:$T$177,,F$28,,),$C143,OFFSET($S$30:$S$177,,F$28,,),$B143)/1000000</f>
        <v>0</v>
      </c>
      <c r="G143" s="209">
        <f ca="1">SUMIFS(OFFSET($V$30:$V$177,,G$28,,),OFFSET($U$30:$U$177,,G$28,,),$D143,OFFSET($T$30:$T$177,,G$28,,),$C143,OFFSET($S$30:$S$177,,G$28,,),$B143)/1000000</f>
        <v>0</v>
      </c>
      <c r="H143" s="209">
        <f ca="1">SUMIFS(OFFSET($V$30:$V$177,,H$28,,),OFFSET($U$30:$U$177,,H$28,,),$D143,OFFSET($T$30:$T$177,,H$28,,),$C143,OFFSET($S$30:$S$177,,H$28,,),$B143)/1000000</f>
        <v>0</v>
      </c>
      <c r="I143" s="209">
        <f ca="1">SUMIFS(OFFSET($V$30:$V$177,,I$28,,),OFFSET($U$30:$U$177,,I$28,,),$D143,OFFSET($T$30:$T$177,,I$28,,),$C143,OFFSET($S$30:$S$177,,I$28,,),$B143)/1000000</f>
        <v>0</v>
      </c>
      <c r="J143" s="209">
        <f ca="1">SUMIFS(OFFSET($V$30:$V$177,,J$28,,),OFFSET($U$30:$U$177,,J$28,,),$D143,OFFSET($T$30:$T$177,,J$28,,),$C143,OFFSET($S$30:$S$177,,J$28,,),$B143)/1000000</f>
        <v>0</v>
      </c>
      <c r="K143" s="209">
        <f ca="1">SUMIFS(OFFSET($V$30:$V$177,,K$28,,),OFFSET($U$30:$U$177,,K$28,,),$D143,OFFSET($T$30:$T$177,,K$28,,),$C143,OFFSET($S$30:$S$177,,K$28,,),$B143)/1000000</f>
        <v>0</v>
      </c>
      <c r="L143" s="209">
        <f ca="1">SUMIFS(OFFSET($V$30:$V$177,,L$28,,),OFFSET($U$30:$U$177,,L$28,,),$D143,OFFSET($T$30:$T$177,,L$28,,),$C143,OFFSET($S$30:$S$177,,L$28,,),$B143)/1000000</f>
        <v>0</v>
      </c>
      <c r="M143" s="209">
        <f ca="1">SUMIFS(OFFSET($V$30:$V$177,,M$28,,),OFFSET($U$30:$U$177,,M$28,,),$D143,OFFSET($T$30:$T$177,,M$28,,),$C143,OFFSET($S$30:$S$177,,M$28,,),$B143)/1000000</f>
        <v>0</v>
      </c>
      <c r="N143" s="209">
        <f ca="1">SUMIFS(OFFSET($V$30:$V$177,,N$28,,),OFFSET($U$30:$U$177,,N$28,,),$D143,OFFSET($T$30:$T$177,,N$28,,),$C143,OFFSET($S$30:$S$177,,N$28,,),$B143)/1000000</f>
        <v>0</v>
      </c>
      <c r="O143" s="209">
        <f ca="1">SUMIFS(OFFSET($V$30:$V$177,,O$28,,),OFFSET($U$30:$U$177,,O$28,,),$D143,OFFSET($T$30:$T$177,,O$28,,),$C143,OFFSET($S$30:$S$177,,O$28,,),$B143)/1000000</f>
        <v>0</v>
      </c>
      <c r="P143" s="210">
        <f ca="1">SUMIFS(OFFSET($V$30:$V$177,,P$28,,),OFFSET($U$30:$U$177,,P$28,,),$D143,OFFSET($T$30:$T$177,,P$28,,),$C143,OFFSET($S$30:$S$177,,P$28,,),$B143)/1000000</f>
        <v>0</v>
      </c>
      <c r="Q143" s="287"/>
      <c r="S143" s="198"/>
      <c r="T143" s="199"/>
      <c r="U143" s="199"/>
      <c r="V143" s="200"/>
      <c r="W143" s="198"/>
      <c r="X143" s="199"/>
      <c r="Y143" s="199"/>
      <c r="Z143" s="200"/>
      <c r="AA143" s="198"/>
      <c r="AB143" s="199"/>
      <c r="AC143" s="199"/>
      <c r="AD143" s="200"/>
      <c r="AE143" s="198"/>
      <c r="AF143" s="199"/>
      <c r="AG143" s="199"/>
      <c r="AH143" s="200"/>
      <c r="AI143" s="198"/>
      <c r="AJ143" s="199"/>
      <c r="AK143" s="199"/>
      <c r="AL143" s="200"/>
      <c r="AM143" s="198"/>
      <c r="AN143" s="199"/>
      <c r="AO143" s="199"/>
      <c r="AP143" s="200"/>
      <c r="AQ143" s="198"/>
      <c r="AR143" s="199"/>
      <c r="AS143" s="199"/>
      <c r="AT143" s="200"/>
      <c r="AU143" s="198"/>
      <c r="AV143" s="199"/>
      <c r="AW143" s="199"/>
      <c r="AX143" s="200"/>
      <c r="AY143" s="198"/>
      <c r="AZ143" s="199"/>
      <c r="BA143" s="199"/>
      <c r="BB143" s="200"/>
      <c r="BC143" s="198"/>
      <c r="BD143" s="199"/>
      <c r="BE143" s="199"/>
      <c r="BF143" s="200"/>
      <c r="BG143" s="198"/>
      <c r="BH143" s="199"/>
      <c r="BI143" s="199"/>
      <c r="BJ143" s="200"/>
      <c r="BK143" s="198"/>
      <c r="BL143" s="199"/>
      <c r="BM143" s="199"/>
      <c r="BN143" s="200"/>
    </row>
    <row r="144" spans="1:66" x14ac:dyDescent="0.25">
      <c r="A144" s="286"/>
      <c r="B144" s="188" t="s">
        <v>133</v>
      </c>
      <c r="C144" s="188" t="s">
        <v>69</v>
      </c>
      <c r="D144" s="188" t="s">
        <v>105</v>
      </c>
      <c r="E144" s="208">
        <f ca="1">SUMIFS(OFFSET($V$30:$V$177,,E$28,,),OFFSET($U$30:$U$177,,E$28,,),$D144,OFFSET($T$30:$T$177,,E$28,,),$C144,OFFSET($S$30:$S$177,,E$28,,),$B144)/1000000</f>
        <v>0</v>
      </c>
      <c r="F144" s="209">
        <f ca="1">SUMIFS(OFFSET($V$30:$V$177,,F$28,,),OFFSET($U$30:$U$177,,F$28,,),$D144,OFFSET($T$30:$T$177,,F$28,,),$C144,OFFSET($S$30:$S$177,,F$28,,),$B144)/1000000</f>
        <v>0</v>
      </c>
      <c r="G144" s="209">
        <f ca="1">SUMIFS(OFFSET($V$30:$V$177,,G$28,,),OFFSET($U$30:$U$177,,G$28,,),$D144,OFFSET($T$30:$T$177,,G$28,,),$C144,OFFSET($S$30:$S$177,,G$28,,),$B144)/1000000</f>
        <v>0</v>
      </c>
      <c r="H144" s="209">
        <f ca="1">SUMIFS(OFFSET($V$30:$V$177,,H$28,,),OFFSET($U$30:$U$177,,H$28,,),$D144,OFFSET($T$30:$T$177,,H$28,,),$C144,OFFSET($S$30:$S$177,,H$28,,),$B144)/1000000</f>
        <v>0</v>
      </c>
      <c r="I144" s="209">
        <f ca="1">SUMIFS(OFFSET($V$30:$V$177,,I$28,,),OFFSET($U$30:$U$177,,I$28,,),$D144,OFFSET($T$30:$T$177,,I$28,,),$C144,OFFSET($S$30:$S$177,,I$28,,),$B144)/1000000</f>
        <v>0</v>
      </c>
      <c r="J144" s="209">
        <f ca="1">SUMIFS(OFFSET($V$30:$V$177,,J$28,,),OFFSET($U$30:$U$177,,J$28,,),$D144,OFFSET($T$30:$T$177,,J$28,,),$C144,OFFSET($S$30:$S$177,,J$28,,),$B144)/1000000</f>
        <v>0</v>
      </c>
      <c r="K144" s="209">
        <f ca="1">SUMIFS(OFFSET($V$30:$V$177,,K$28,,),OFFSET($U$30:$U$177,,K$28,,),$D144,OFFSET($T$30:$T$177,,K$28,,),$C144,OFFSET($S$30:$S$177,,K$28,,),$B144)/1000000</f>
        <v>0</v>
      </c>
      <c r="L144" s="209">
        <f ca="1">SUMIFS(OFFSET($V$30:$V$177,,L$28,,),OFFSET($U$30:$U$177,,L$28,,),$D144,OFFSET($T$30:$T$177,,L$28,,),$C144,OFFSET($S$30:$S$177,,L$28,,),$B144)/1000000</f>
        <v>0</v>
      </c>
      <c r="M144" s="209">
        <f ca="1">SUMIFS(OFFSET($V$30:$V$177,,M$28,,),OFFSET($U$30:$U$177,,M$28,,),$D144,OFFSET($T$30:$T$177,,M$28,,),$C144,OFFSET($S$30:$S$177,,M$28,,),$B144)/1000000</f>
        <v>0</v>
      </c>
      <c r="N144" s="209">
        <f ca="1">SUMIFS(OFFSET($V$30:$V$177,,N$28,,),OFFSET($U$30:$U$177,,N$28,,),$D144,OFFSET($T$30:$T$177,,N$28,,),$C144,OFFSET($S$30:$S$177,,N$28,,),$B144)/1000000</f>
        <v>0</v>
      </c>
      <c r="O144" s="209">
        <f ca="1">SUMIFS(OFFSET($V$30:$V$177,,O$28,,),OFFSET($U$30:$U$177,,O$28,,),$D144,OFFSET($T$30:$T$177,,O$28,,),$C144,OFFSET($S$30:$S$177,,O$28,,),$B144)/1000000</f>
        <v>0</v>
      </c>
      <c r="P144" s="210">
        <f ca="1">SUMIFS(OFFSET($V$30:$V$177,,P$28,,),OFFSET($U$30:$U$177,,P$28,,),$D144,OFFSET($T$30:$T$177,,P$28,,),$C144,OFFSET($S$30:$S$177,,P$28,,),$B144)/1000000</f>
        <v>0</v>
      </c>
      <c r="Q144" s="287"/>
      <c r="S144" s="198"/>
      <c r="T144" s="199"/>
      <c r="U144" s="199"/>
      <c r="V144" s="200"/>
      <c r="W144" s="198"/>
      <c r="X144" s="199"/>
      <c r="Y144" s="199"/>
      <c r="Z144" s="200"/>
      <c r="AA144" s="198"/>
      <c r="AB144" s="199"/>
      <c r="AC144" s="199"/>
      <c r="AD144" s="200"/>
      <c r="AE144" s="198"/>
      <c r="AF144" s="199"/>
      <c r="AG144" s="199"/>
      <c r="AH144" s="200"/>
      <c r="AI144" s="198"/>
      <c r="AJ144" s="199"/>
      <c r="AK144" s="199"/>
      <c r="AL144" s="200"/>
      <c r="AM144" s="198"/>
      <c r="AN144" s="199"/>
      <c r="AO144" s="199"/>
      <c r="AP144" s="200"/>
      <c r="AQ144" s="198"/>
      <c r="AR144" s="199"/>
      <c r="AS144" s="199"/>
      <c r="AT144" s="200"/>
      <c r="AU144" s="198"/>
      <c r="AV144" s="199"/>
      <c r="AW144" s="199"/>
      <c r="AX144" s="200"/>
      <c r="AY144" s="198"/>
      <c r="AZ144" s="199"/>
      <c r="BA144" s="199"/>
      <c r="BB144" s="200"/>
      <c r="BC144" s="198"/>
      <c r="BD144" s="199"/>
      <c r="BE144" s="199"/>
      <c r="BF144" s="200"/>
      <c r="BG144" s="198"/>
      <c r="BH144" s="199"/>
      <c r="BI144" s="199"/>
      <c r="BJ144" s="200"/>
      <c r="BK144" s="198"/>
      <c r="BL144" s="199"/>
      <c r="BM144" s="199"/>
      <c r="BN144" s="200"/>
    </row>
    <row r="145" spans="1:66" x14ac:dyDescent="0.25">
      <c r="A145" s="286"/>
      <c r="B145" s="188" t="s">
        <v>133</v>
      </c>
      <c r="C145" s="188" t="s">
        <v>70</v>
      </c>
      <c r="D145" s="188" t="s">
        <v>105</v>
      </c>
      <c r="E145" s="208">
        <f ca="1">SUMIFS(OFFSET($V$30:$V$177,,E$28,,),OFFSET($U$30:$U$177,,E$28,,),$D145,OFFSET($T$30:$T$177,,E$28,,),$C145,OFFSET($S$30:$S$177,,E$28,,),$B145)/1000000</f>
        <v>0</v>
      </c>
      <c r="F145" s="209">
        <f ca="1">SUMIFS(OFFSET($V$30:$V$177,,F$28,,),OFFSET($U$30:$U$177,,F$28,,),$D145,OFFSET($T$30:$T$177,,F$28,,),$C145,OFFSET($S$30:$S$177,,F$28,,),$B145)/1000000</f>
        <v>0</v>
      </c>
      <c r="G145" s="209">
        <f ca="1">SUMIFS(OFFSET($V$30:$V$177,,G$28,,),OFFSET($U$30:$U$177,,G$28,,),$D145,OFFSET($T$30:$T$177,,G$28,,),$C145,OFFSET($S$30:$S$177,,G$28,,),$B145)/1000000</f>
        <v>0</v>
      </c>
      <c r="H145" s="209">
        <f ca="1">SUMIFS(OFFSET($V$30:$V$177,,H$28,,),OFFSET($U$30:$U$177,,H$28,,),$D145,OFFSET($T$30:$T$177,,H$28,,),$C145,OFFSET($S$30:$S$177,,H$28,,),$B145)/1000000</f>
        <v>0</v>
      </c>
      <c r="I145" s="209">
        <f ca="1">SUMIFS(OFFSET($V$30:$V$177,,I$28,,),OFFSET($U$30:$U$177,,I$28,,),$D145,OFFSET($T$30:$T$177,,I$28,,),$C145,OFFSET($S$30:$S$177,,I$28,,),$B145)/1000000</f>
        <v>0</v>
      </c>
      <c r="J145" s="209">
        <f ca="1">SUMIFS(OFFSET($V$30:$V$177,,J$28,,),OFFSET($U$30:$U$177,,J$28,,),$D145,OFFSET($T$30:$T$177,,J$28,,),$C145,OFFSET($S$30:$S$177,,J$28,,),$B145)/1000000</f>
        <v>0</v>
      </c>
      <c r="K145" s="209">
        <f ca="1">SUMIFS(OFFSET($V$30:$V$177,,K$28,,),OFFSET($U$30:$U$177,,K$28,,),$D145,OFFSET($T$30:$T$177,,K$28,,),$C145,OFFSET($S$30:$S$177,,K$28,,),$B145)/1000000</f>
        <v>0</v>
      </c>
      <c r="L145" s="209">
        <f ca="1">SUMIFS(OFFSET($V$30:$V$177,,L$28,,),OFFSET($U$30:$U$177,,L$28,,),$D145,OFFSET($T$30:$T$177,,L$28,,),$C145,OFFSET($S$30:$S$177,,L$28,,),$B145)/1000000</f>
        <v>0</v>
      </c>
      <c r="M145" s="209">
        <f ca="1">SUMIFS(OFFSET($V$30:$V$177,,M$28,,),OFFSET($U$30:$U$177,,M$28,,),$D145,OFFSET($T$30:$T$177,,M$28,,),$C145,OFFSET($S$30:$S$177,,M$28,,),$B145)/1000000</f>
        <v>0</v>
      </c>
      <c r="N145" s="209">
        <f ca="1">SUMIFS(OFFSET($V$30:$V$177,,N$28,,),OFFSET($U$30:$U$177,,N$28,,),$D145,OFFSET($T$30:$T$177,,N$28,,),$C145,OFFSET($S$30:$S$177,,N$28,,),$B145)/1000000</f>
        <v>0</v>
      </c>
      <c r="O145" s="209">
        <f ca="1">SUMIFS(OFFSET($V$30:$V$177,,O$28,,),OFFSET($U$30:$U$177,,O$28,,),$D145,OFFSET($T$30:$T$177,,O$28,,),$C145,OFFSET($S$30:$S$177,,O$28,,),$B145)/1000000</f>
        <v>0</v>
      </c>
      <c r="P145" s="210">
        <f ca="1">SUMIFS(OFFSET($V$30:$V$177,,P$28,,),OFFSET($U$30:$U$177,,P$28,,),$D145,OFFSET($T$30:$T$177,,P$28,,),$C145,OFFSET($S$30:$S$177,,P$28,,),$B145)/1000000</f>
        <v>0</v>
      </c>
      <c r="Q145" s="287"/>
      <c r="S145" s="198"/>
      <c r="T145" s="199"/>
      <c r="U145" s="199"/>
      <c r="V145" s="200"/>
      <c r="W145" s="198"/>
      <c r="X145" s="199"/>
      <c r="Y145" s="199"/>
      <c r="Z145" s="200"/>
      <c r="AA145" s="198"/>
      <c r="AB145" s="199"/>
      <c r="AC145" s="199"/>
      <c r="AD145" s="200"/>
      <c r="AE145" s="198"/>
      <c r="AF145" s="199"/>
      <c r="AG145" s="199"/>
      <c r="AH145" s="200"/>
      <c r="AI145" s="198"/>
      <c r="AJ145" s="199"/>
      <c r="AK145" s="199"/>
      <c r="AL145" s="200"/>
      <c r="AM145" s="198"/>
      <c r="AN145" s="199"/>
      <c r="AO145" s="199"/>
      <c r="AP145" s="200"/>
      <c r="AQ145" s="198"/>
      <c r="AR145" s="199"/>
      <c r="AS145" s="199"/>
      <c r="AT145" s="200"/>
      <c r="AU145" s="198"/>
      <c r="AV145" s="199"/>
      <c r="AW145" s="199"/>
      <c r="AX145" s="200"/>
      <c r="AY145" s="198"/>
      <c r="AZ145" s="199"/>
      <c r="BA145" s="199"/>
      <c r="BB145" s="200"/>
      <c r="BC145" s="198"/>
      <c r="BD145" s="199"/>
      <c r="BE145" s="199"/>
      <c r="BF145" s="200"/>
      <c r="BG145" s="198"/>
      <c r="BH145" s="199"/>
      <c r="BI145" s="199"/>
      <c r="BJ145" s="200"/>
      <c r="BK145" s="198"/>
      <c r="BL145" s="199"/>
      <c r="BM145" s="199"/>
      <c r="BN145" s="200"/>
    </row>
    <row r="146" spans="1:66" x14ac:dyDescent="0.25">
      <c r="A146" s="286"/>
      <c r="B146" s="188" t="s">
        <v>134</v>
      </c>
      <c r="C146" s="188" t="s">
        <v>69</v>
      </c>
      <c r="D146" s="188" t="s">
        <v>105</v>
      </c>
      <c r="E146" s="208">
        <f ca="1">SUMIFS(OFFSET($V$30:$V$177,,E$28,,),OFFSET($U$30:$U$177,,E$28,,),$D146,OFFSET($T$30:$T$177,,E$28,,),$C146,OFFSET($S$30:$S$177,,E$28,,),$B146)/1000000</f>
        <v>0</v>
      </c>
      <c r="F146" s="209">
        <f ca="1">SUMIFS(OFFSET($V$30:$V$177,,F$28,,),OFFSET($U$30:$U$177,,F$28,,),$D146,OFFSET($T$30:$T$177,,F$28,,),$C146,OFFSET($S$30:$S$177,,F$28,,),$B146)/1000000</f>
        <v>0</v>
      </c>
      <c r="G146" s="209">
        <f ca="1">SUMIFS(OFFSET($V$30:$V$177,,G$28,,),OFFSET($U$30:$U$177,,G$28,,),$D146,OFFSET($T$30:$T$177,,G$28,,),$C146,OFFSET($S$30:$S$177,,G$28,,),$B146)/1000000</f>
        <v>0</v>
      </c>
      <c r="H146" s="209">
        <f ca="1">SUMIFS(OFFSET($V$30:$V$177,,H$28,,),OFFSET($U$30:$U$177,,H$28,,),$D146,OFFSET($T$30:$T$177,,H$28,,),$C146,OFFSET($S$30:$S$177,,H$28,,),$B146)/1000000</f>
        <v>0</v>
      </c>
      <c r="I146" s="209">
        <f ca="1">SUMIFS(OFFSET($V$30:$V$177,,I$28,,),OFFSET($U$30:$U$177,,I$28,,),$D146,OFFSET($T$30:$T$177,,I$28,,),$C146,OFFSET($S$30:$S$177,,I$28,,),$B146)/1000000</f>
        <v>0</v>
      </c>
      <c r="J146" s="209">
        <f ca="1">SUMIFS(OFFSET($V$30:$V$177,,J$28,,),OFFSET($U$30:$U$177,,J$28,,),$D146,OFFSET($T$30:$T$177,,J$28,,),$C146,OFFSET($S$30:$S$177,,J$28,,),$B146)/1000000</f>
        <v>0</v>
      </c>
      <c r="K146" s="209">
        <f ca="1">SUMIFS(OFFSET($V$30:$V$177,,K$28,,),OFFSET($U$30:$U$177,,K$28,,),$D146,OFFSET($T$30:$T$177,,K$28,,),$C146,OFFSET($S$30:$S$177,,K$28,,),$B146)/1000000</f>
        <v>0</v>
      </c>
      <c r="L146" s="209">
        <f ca="1">SUMIFS(OFFSET($V$30:$V$177,,L$28,,),OFFSET($U$30:$U$177,,L$28,,),$D146,OFFSET($T$30:$T$177,,L$28,,),$C146,OFFSET($S$30:$S$177,,L$28,,),$B146)/1000000</f>
        <v>0</v>
      </c>
      <c r="M146" s="209">
        <f ca="1">SUMIFS(OFFSET($V$30:$V$177,,M$28,,),OFFSET($U$30:$U$177,,M$28,,),$D146,OFFSET($T$30:$T$177,,M$28,,),$C146,OFFSET($S$30:$S$177,,M$28,,),$B146)/1000000</f>
        <v>0</v>
      </c>
      <c r="N146" s="209">
        <f ca="1">SUMIFS(OFFSET($V$30:$V$177,,N$28,,),OFFSET($U$30:$U$177,,N$28,,),$D146,OFFSET($T$30:$T$177,,N$28,,),$C146,OFFSET($S$30:$S$177,,N$28,,),$B146)/1000000</f>
        <v>0</v>
      </c>
      <c r="O146" s="209">
        <f ca="1">SUMIFS(OFFSET($V$30:$V$177,,O$28,,),OFFSET($U$30:$U$177,,O$28,,),$D146,OFFSET($T$30:$T$177,,O$28,,),$C146,OFFSET($S$30:$S$177,,O$28,,),$B146)/1000000</f>
        <v>0</v>
      </c>
      <c r="P146" s="210">
        <f ca="1">SUMIFS(OFFSET($V$30:$V$177,,P$28,,),OFFSET($U$30:$U$177,,P$28,,),$D146,OFFSET($T$30:$T$177,,P$28,,),$C146,OFFSET($S$30:$S$177,,P$28,,),$B146)/1000000</f>
        <v>0</v>
      </c>
      <c r="Q146" s="287"/>
      <c r="S146" s="198"/>
      <c r="T146" s="199"/>
      <c r="U146" s="199"/>
      <c r="V146" s="200"/>
      <c r="W146" s="198"/>
      <c r="X146" s="199"/>
      <c r="Y146" s="199"/>
      <c r="Z146" s="200"/>
      <c r="AA146" s="198"/>
      <c r="AB146" s="199"/>
      <c r="AC146" s="199"/>
      <c r="AD146" s="200"/>
      <c r="AE146" s="198"/>
      <c r="AF146" s="199"/>
      <c r="AG146" s="199"/>
      <c r="AH146" s="200"/>
      <c r="AI146" s="198"/>
      <c r="AJ146" s="199"/>
      <c r="AK146" s="199"/>
      <c r="AL146" s="200"/>
      <c r="AM146" s="198"/>
      <c r="AN146" s="199"/>
      <c r="AO146" s="199"/>
      <c r="AP146" s="200"/>
      <c r="AQ146" s="198"/>
      <c r="AR146" s="199"/>
      <c r="AS146" s="199"/>
      <c r="AT146" s="200"/>
      <c r="AU146" s="198"/>
      <c r="AV146" s="199"/>
      <c r="AW146" s="199"/>
      <c r="AX146" s="200"/>
      <c r="AY146" s="198"/>
      <c r="AZ146" s="199"/>
      <c r="BA146" s="199"/>
      <c r="BB146" s="200"/>
      <c r="BC146" s="198"/>
      <c r="BD146" s="199"/>
      <c r="BE146" s="199"/>
      <c r="BF146" s="200"/>
      <c r="BG146" s="198"/>
      <c r="BH146" s="199"/>
      <c r="BI146" s="199"/>
      <c r="BJ146" s="200"/>
      <c r="BK146" s="198"/>
      <c r="BL146" s="199"/>
      <c r="BM146" s="199"/>
      <c r="BN146" s="200"/>
    </row>
    <row r="147" spans="1:66" x14ac:dyDescent="0.25">
      <c r="A147" s="286"/>
      <c r="B147" s="188" t="s">
        <v>134</v>
      </c>
      <c r="C147" s="188" t="s">
        <v>70</v>
      </c>
      <c r="D147" s="188" t="s">
        <v>105</v>
      </c>
      <c r="E147" s="208">
        <f ca="1">SUMIFS(OFFSET($V$30:$V$177,,E$28,,),OFFSET($U$30:$U$177,,E$28,,),$D147,OFFSET($T$30:$T$177,,E$28,,),$C147,OFFSET($S$30:$S$177,,E$28,,),$B147)/1000000</f>
        <v>0</v>
      </c>
      <c r="F147" s="209">
        <f ca="1">SUMIFS(OFFSET($V$30:$V$177,,F$28,,),OFFSET($U$30:$U$177,,F$28,,),$D147,OFFSET($T$30:$T$177,,F$28,,),$C147,OFFSET($S$30:$S$177,,F$28,,),$B147)/1000000</f>
        <v>0</v>
      </c>
      <c r="G147" s="209">
        <f ca="1">SUMIFS(OFFSET($V$30:$V$177,,G$28,,),OFFSET($U$30:$U$177,,G$28,,),$D147,OFFSET($T$30:$T$177,,G$28,,),$C147,OFFSET($S$30:$S$177,,G$28,,),$B147)/1000000</f>
        <v>0</v>
      </c>
      <c r="H147" s="209">
        <f ca="1">SUMIFS(OFFSET($V$30:$V$177,,H$28,,),OFFSET($U$30:$U$177,,H$28,,),$D147,OFFSET($T$30:$T$177,,H$28,,),$C147,OFFSET($S$30:$S$177,,H$28,,),$B147)/1000000</f>
        <v>0</v>
      </c>
      <c r="I147" s="209">
        <f ca="1">SUMIFS(OFFSET($V$30:$V$177,,I$28,,),OFFSET($U$30:$U$177,,I$28,,),$D147,OFFSET($T$30:$T$177,,I$28,,),$C147,OFFSET($S$30:$S$177,,I$28,,),$B147)/1000000</f>
        <v>0</v>
      </c>
      <c r="J147" s="209">
        <f ca="1">SUMIFS(OFFSET($V$30:$V$177,,J$28,,),OFFSET($U$30:$U$177,,J$28,,),$D147,OFFSET($T$30:$T$177,,J$28,,),$C147,OFFSET($S$30:$S$177,,J$28,,),$B147)/1000000</f>
        <v>0</v>
      </c>
      <c r="K147" s="209">
        <f ca="1">SUMIFS(OFFSET($V$30:$V$177,,K$28,,),OFFSET($U$30:$U$177,,K$28,,),$D147,OFFSET($T$30:$T$177,,K$28,,),$C147,OFFSET($S$30:$S$177,,K$28,,),$B147)/1000000</f>
        <v>0</v>
      </c>
      <c r="L147" s="209">
        <f ca="1">SUMIFS(OFFSET($V$30:$V$177,,L$28,,),OFFSET($U$30:$U$177,,L$28,,),$D147,OFFSET($T$30:$T$177,,L$28,,),$C147,OFFSET($S$30:$S$177,,L$28,,),$B147)/1000000</f>
        <v>0</v>
      </c>
      <c r="M147" s="209">
        <f ca="1">SUMIFS(OFFSET($V$30:$V$177,,M$28,,),OFFSET($U$30:$U$177,,M$28,,),$D147,OFFSET($T$30:$T$177,,M$28,,),$C147,OFFSET($S$30:$S$177,,M$28,,),$B147)/1000000</f>
        <v>0</v>
      </c>
      <c r="N147" s="209">
        <f ca="1">SUMIFS(OFFSET($V$30:$V$177,,N$28,,),OFFSET($U$30:$U$177,,N$28,,),$D147,OFFSET($T$30:$T$177,,N$28,,),$C147,OFFSET($S$30:$S$177,,N$28,,),$B147)/1000000</f>
        <v>0</v>
      </c>
      <c r="O147" s="209">
        <f ca="1">SUMIFS(OFFSET($V$30:$V$177,,O$28,,),OFFSET($U$30:$U$177,,O$28,,),$D147,OFFSET($T$30:$T$177,,O$28,,),$C147,OFFSET($S$30:$S$177,,O$28,,),$B147)/1000000</f>
        <v>0</v>
      </c>
      <c r="P147" s="210">
        <f ca="1">SUMIFS(OFFSET($V$30:$V$177,,P$28,,),OFFSET($U$30:$U$177,,P$28,,),$D147,OFFSET($T$30:$T$177,,P$28,,),$C147,OFFSET($S$30:$S$177,,P$28,,),$B147)/1000000</f>
        <v>0</v>
      </c>
      <c r="Q147" s="287"/>
      <c r="S147" s="198"/>
      <c r="T147" s="199"/>
      <c r="U147" s="199"/>
      <c r="V147" s="200"/>
      <c r="W147" s="198"/>
      <c r="X147" s="199"/>
      <c r="Y147" s="199"/>
      <c r="Z147" s="200"/>
      <c r="AA147" s="198"/>
      <c r="AB147" s="199"/>
      <c r="AC147" s="199"/>
      <c r="AD147" s="200"/>
      <c r="AE147" s="198"/>
      <c r="AF147" s="199"/>
      <c r="AG147" s="199"/>
      <c r="AH147" s="200"/>
      <c r="AI147" s="198"/>
      <c r="AJ147" s="199"/>
      <c r="AK147" s="199"/>
      <c r="AL147" s="200"/>
      <c r="AM147" s="198"/>
      <c r="AN147" s="199"/>
      <c r="AO147" s="199"/>
      <c r="AP147" s="200"/>
      <c r="AQ147" s="198"/>
      <c r="AR147" s="199"/>
      <c r="AS147" s="199"/>
      <c r="AT147" s="200"/>
      <c r="AU147" s="198"/>
      <c r="AV147" s="199"/>
      <c r="AW147" s="199"/>
      <c r="AX147" s="200"/>
      <c r="AY147" s="198"/>
      <c r="AZ147" s="199"/>
      <c r="BA147" s="199"/>
      <c r="BB147" s="200"/>
      <c r="BC147" s="198"/>
      <c r="BD147" s="199"/>
      <c r="BE147" s="199"/>
      <c r="BF147" s="200"/>
      <c r="BG147" s="198"/>
      <c r="BH147" s="199"/>
      <c r="BI147" s="199"/>
      <c r="BJ147" s="200"/>
      <c r="BK147" s="198"/>
      <c r="BL147" s="199"/>
      <c r="BM147" s="199"/>
      <c r="BN147" s="200"/>
    </row>
    <row r="148" spans="1:66" x14ac:dyDescent="0.25">
      <c r="A148" s="286"/>
      <c r="B148" s="188" t="s">
        <v>135</v>
      </c>
      <c r="C148" s="188" t="s">
        <v>69</v>
      </c>
      <c r="D148" s="188" t="s">
        <v>105</v>
      </c>
      <c r="E148" s="208">
        <f ca="1">SUMIFS(OFFSET($V$30:$V$177,,E$28,,),OFFSET($U$30:$U$177,,E$28,,),$D148,OFFSET($T$30:$T$177,,E$28,,),$C148,OFFSET($S$30:$S$177,,E$28,,),$B148)/1000000</f>
        <v>0</v>
      </c>
      <c r="F148" s="209">
        <f ca="1">SUMIFS(OFFSET($V$30:$V$177,,F$28,,),OFFSET($U$30:$U$177,,F$28,,),$D148,OFFSET($T$30:$T$177,,F$28,,),$C148,OFFSET($S$30:$S$177,,F$28,,),$B148)/1000000</f>
        <v>0</v>
      </c>
      <c r="G148" s="209">
        <f ca="1">SUMIFS(OFFSET($V$30:$V$177,,G$28,,),OFFSET($U$30:$U$177,,G$28,,),$D148,OFFSET($T$30:$T$177,,G$28,,),$C148,OFFSET($S$30:$S$177,,G$28,,),$B148)/1000000</f>
        <v>0</v>
      </c>
      <c r="H148" s="209">
        <f ca="1">SUMIFS(OFFSET($V$30:$V$177,,H$28,,),OFFSET($U$30:$U$177,,H$28,,),$D148,OFFSET($T$30:$T$177,,H$28,,),$C148,OFFSET($S$30:$S$177,,H$28,,),$B148)/1000000</f>
        <v>0</v>
      </c>
      <c r="I148" s="209">
        <f ca="1">SUMIFS(OFFSET($V$30:$V$177,,I$28,,),OFFSET($U$30:$U$177,,I$28,,),$D148,OFFSET($T$30:$T$177,,I$28,,),$C148,OFFSET($S$30:$S$177,,I$28,,),$B148)/1000000</f>
        <v>0</v>
      </c>
      <c r="J148" s="209">
        <f ca="1">SUMIFS(OFFSET($V$30:$V$177,,J$28,,),OFFSET($U$30:$U$177,,J$28,,),$D148,OFFSET($T$30:$T$177,,J$28,,),$C148,OFFSET($S$30:$S$177,,J$28,,),$B148)/1000000</f>
        <v>0</v>
      </c>
      <c r="K148" s="209">
        <f ca="1">SUMIFS(OFFSET($V$30:$V$177,,K$28,,),OFFSET($U$30:$U$177,,K$28,,),$D148,OFFSET($T$30:$T$177,,K$28,,),$C148,OFFSET($S$30:$S$177,,K$28,,),$B148)/1000000</f>
        <v>0</v>
      </c>
      <c r="L148" s="209">
        <f ca="1">SUMIFS(OFFSET($V$30:$V$177,,L$28,,),OFFSET($U$30:$U$177,,L$28,,),$D148,OFFSET($T$30:$T$177,,L$28,,),$C148,OFFSET($S$30:$S$177,,L$28,,),$B148)/1000000</f>
        <v>0</v>
      </c>
      <c r="M148" s="209">
        <f ca="1">SUMIFS(OFFSET($V$30:$V$177,,M$28,,),OFFSET($U$30:$U$177,,M$28,,),$D148,OFFSET($T$30:$T$177,,M$28,,),$C148,OFFSET($S$30:$S$177,,M$28,,),$B148)/1000000</f>
        <v>0</v>
      </c>
      <c r="N148" s="209">
        <f ca="1">SUMIFS(OFFSET($V$30:$V$177,,N$28,,),OFFSET($U$30:$U$177,,N$28,,),$D148,OFFSET($T$30:$T$177,,N$28,,),$C148,OFFSET($S$30:$S$177,,N$28,,),$B148)/1000000</f>
        <v>0</v>
      </c>
      <c r="O148" s="209">
        <f ca="1">SUMIFS(OFFSET($V$30:$V$177,,O$28,,),OFFSET($U$30:$U$177,,O$28,,),$D148,OFFSET($T$30:$T$177,,O$28,,),$C148,OFFSET($S$30:$S$177,,O$28,,),$B148)/1000000</f>
        <v>0</v>
      </c>
      <c r="P148" s="210">
        <f ca="1">SUMIFS(OFFSET($V$30:$V$177,,P$28,,),OFFSET($U$30:$U$177,,P$28,,),$D148,OFFSET($T$30:$T$177,,P$28,,),$C148,OFFSET($S$30:$S$177,,P$28,,),$B148)/1000000</f>
        <v>0</v>
      </c>
      <c r="Q148" s="287"/>
      <c r="S148" s="198"/>
      <c r="T148" s="199"/>
      <c r="U148" s="199"/>
      <c r="V148" s="200"/>
      <c r="W148" s="198"/>
      <c r="X148" s="199"/>
      <c r="Y148" s="199"/>
      <c r="Z148" s="200"/>
      <c r="AA148" s="198"/>
      <c r="AB148" s="199"/>
      <c r="AC148" s="199"/>
      <c r="AD148" s="200"/>
      <c r="AE148" s="198"/>
      <c r="AF148" s="199"/>
      <c r="AG148" s="199"/>
      <c r="AH148" s="200"/>
      <c r="AI148" s="198"/>
      <c r="AJ148" s="199"/>
      <c r="AK148" s="199"/>
      <c r="AL148" s="200"/>
      <c r="AM148" s="198"/>
      <c r="AN148" s="199"/>
      <c r="AO148" s="199"/>
      <c r="AP148" s="200"/>
      <c r="AQ148" s="198"/>
      <c r="AR148" s="199"/>
      <c r="AS148" s="199"/>
      <c r="AT148" s="200"/>
      <c r="AU148" s="198"/>
      <c r="AV148" s="199"/>
      <c r="AW148" s="199"/>
      <c r="AX148" s="200"/>
      <c r="AY148" s="198"/>
      <c r="AZ148" s="199"/>
      <c r="BA148" s="199"/>
      <c r="BB148" s="200"/>
      <c r="BC148" s="198"/>
      <c r="BD148" s="199"/>
      <c r="BE148" s="199"/>
      <c r="BF148" s="200"/>
      <c r="BG148" s="198"/>
      <c r="BH148" s="199"/>
      <c r="BI148" s="199"/>
      <c r="BJ148" s="200"/>
      <c r="BK148" s="198"/>
      <c r="BL148" s="199"/>
      <c r="BM148" s="199"/>
      <c r="BN148" s="200"/>
    </row>
    <row r="149" spans="1:66" x14ac:dyDescent="0.25">
      <c r="A149" s="286"/>
      <c r="B149" s="188" t="s">
        <v>135</v>
      </c>
      <c r="C149" s="188" t="s">
        <v>70</v>
      </c>
      <c r="D149" s="188" t="s">
        <v>105</v>
      </c>
      <c r="E149" s="208">
        <f ca="1">SUMIFS(OFFSET($V$30:$V$177,,E$28,,),OFFSET($U$30:$U$177,,E$28,,),$D149,OFFSET($T$30:$T$177,,E$28,,),$C149,OFFSET($S$30:$S$177,,E$28,,),$B149)/1000000</f>
        <v>0</v>
      </c>
      <c r="F149" s="209">
        <f ca="1">SUMIFS(OFFSET($V$30:$V$177,,F$28,,),OFFSET($U$30:$U$177,,F$28,,),$D149,OFFSET($T$30:$T$177,,F$28,,),$C149,OFFSET($S$30:$S$177,,F$28,,),$B149)/1000000</f>
        <v>0</v>
      </c>
      <c r="G149" s="209">
        <f ca="1">SUMIFS(OFFSET($V$30:$V$177,,G$28,,),OFFSET($U$30:$U$177,,G$28,,),$D149,OFFSET($T$30:$T$177,,G$28,,),$C149,OFFSET($S$30:$S$177,,G$28,,),$B149)/1000000</f>
        <v>0</v>
      </c>
      <c r="H149" s="209">
        <f ca="1">SUMIFS(OFFSET($V$30:$V$177,,H$28,,),OFFSET($U$30:$U$177,,H$28,,),$D149,OFFSET($T$30:$T$177,,H$28,,),$C149,OFFSET($S$30:$S$177,,H$28,,),$B149)/1000000</f>
        <v>0</v>
      </c>
      <c r="I149" s="209">
        <f ca="1">SUMIFS(OFFSET($V$30:$V$177,,I$28,,),OFFSET($U$30:$U$177,,I$28,,),$D149,OFFSET($T$30:$T$177,,I$28,,),$C149,OFFSET($S$30:$S$177,,I$28,,),$B149)/1000000</f>
        <v>0</v>
      </c>
      <c r="J149" s="209">
        <f ca="1">SUMIFS(OFFSET($V$30:$V$177,,J$28,,),OFFSET($U$30:$U$177,,J$28,,),$D149,OFFSET($T$30:$T$177,,J$28,,),$C149,OFFSET($S$30:$S$177,,J$28,,),$B149)/1000000</f>
        <v>0</v>
      </c>
      <c r="K149" s="209">
        <f ca="1">SUMIFS(OFFSET($V$30:$V$177,,K$28,,),OFFSET($U$30:$U$177,,K$28,,),$D149,OFFSET($T$30:$T$177,,K$28,,),$C149,OFFSET($S$30:$S$177,,K$28,,),$B149)/1000000</f>
        <v>0</v>
      </c>
      <c r="L149" s="209">
        <f ca="1">SUMIFS(OFFSET($V$30:$V$177,,L$28,,),OFFSET($U$30:$U$177,,L$28,,),$D149,OFFSET($T$30:$T$177,,L$28,,),$C149,OFFSET($S$30:$S$177,,L$28,,),$B149)/1000000</f>
        <v>0</v>
      </c>
      <c r="M149" s="209">
        <f ca="1">SUMIFS(OFFSET($V$30:$V$177,,M$28,,),OFFSET($U$30:$U$177,,M$28,,),$D149,OFFSET($T$30:$T$177,,M$28,,),$C149,OFFSET($S$30:$S$177,,M$28,,),$B149)/1000000</f>
        <v>0</v>
      </c>
      <c r="N149" s="209">
        <f ca="1">SUMIFS(OFFSET($V$30:$V$177,,N$28,,),OFFSET($U$30:$U$177,,N$28,,),$D149,OFFSET($T$30:$T$177,,N$28,,),$C149,OFFSET($S$30:$S$177,,N$28,,),$B149)/1000000</f>
        <v>0</v>
      </c>
      <c r="O149" s="209">
        <f ca="1">SUMIFS(OFFSET($V$30:$V$177,,O$28,,),OFFSET($U$30:$U$177,,O$28,,),$D149,OFFSET($T$30:$T$177,,O$28,,),$C149,OFFSET($S$30:$S$177,,O$28,,),$B149)/1000000</f>
        <v>0</v>
      </c>
      <c r="P149" s="210">
        <f ca="1">SUMIFS(OFFSET($V$30:$V$177,,P$28,,),OFFSET($U$30:$U$177,,P$28,,),$D149,OFFSET($T$30:$T$177,,P$28,,),$C149,OFFSET($S$30:$S$177,,P$28,,),$B149)/1000000</f>
        <v>0</v>
      </c>
      <c r="Q149" s="287"/>
      <c r="S149" s="198"/>
      <c r="T149" s="199"/>
      <c r="U149" s="199"/>
      <c r="V149" s="200"/>
      <c r="W149" s="198"/>
      <c r="X149" s="199"/>
      <c r="Y149" s="199"/>
      <c r="Z149" s="200"/>
      <c r="AA149" s="198"/>
      <c r="AB149" s="199"/>
      <c r="AC149" s="199"/>
      <c r="AD149" s="200"/>
      <c r="AE149" s="198"/>
      <c r="AF149" s="199"/>
      <c r="AG149" s="199"/>
      <c r="AH149" s="200"/>
      <c r="AI149" s="198"/>
      <c r="AJ149" s="199"/>
      <c r="AK149" s="199"/>
      <c r="AL149" s="200"/>
      <c r="AM149" s="198"/>
      <c r="AN149" s="199"/>
      <c r="AO149" s="199"/>
      <c r="AP149" s="200"/>
      <c r="AQ149" s="198"/>
      <c r="AR149" s="199"/>
      <c r="AS149" s="199"/>
      <c r="AT149" s="200"/>
      <c r="AU149" s="198"/>
      <c r="AV149" s="199"/>
      <c r="AW149" s="199"/>
      <c r="AX149" s="200"/>
      <c r="AY149" s="198"/>
      <c r="AZ149" s="199"/>
      <c r="BA149" s="199"/>
      <c r="BB149" s="200"/>
      <c r="BC149" s="198"/>
      <c r="BD149" s="199"/>
      <c r="BE149" s="199"/>
      <c r="BF149" s="200"/>
      <c r="BG149" s="198"/>
      <c r="BH149" s="199"/>
      <c r="BI149" s="199"/>
      <c r="BJ149" s="200"/>
      <c r="BK149" s="198"/>
      <c r="BL149" s="199"/>
      <c r="BM149" s="199"/>
      <c r="BN149" s="200"/>
    </row>
    <row r="150" spans="1:66" x14ac:dyDescent="0.25">
      <c r="A150" s="286"/>
      <c r="B150" s="188" t="s">
        <v>62</v>
      </c>
      <c r="C150" s="188" t="s">
        <v>69</v>
      </c>
      <c r="D150" s="188" t="s">
        <v>105</v>
      </c>
      <c r="E150" s="208">
        <f ca="1">SUMIFS(OFFSET($V$30:$V$177,,E$28,,),OFFSET($U$30:$U$177,,E$28,,),$D150,OFFSET($T$30:$T$177,,E$28,,),$C150,OFFSET($S$30:$S$177,,E$28,,),$B150)/1000000</f>
        <v>6.5318400000000006E-3</v>
      </c>
      <c r="F150" s="209">
        <f ca="1">SUMIFS(OFFSET($V$30:$V$177,,F$28,,),OFFSET($U$30:$U$177,,F$28,,),$D150,OFFSET($T$30:$T$177,,F$28,,),$C150,OFFSET($S$30:$S$177,,F$28,,),$B150)/1000000</f>
        <v>0</v>
      </c>
      <c r="G150" s="209">
        <f ca="1">SUMIFS(OFFSET($V$30:$V$177,,G$28,,),OFFSET($U$30:$U$177,,G$28,,),$D150,OFFSET($T$30:$T$177,,G$28,,),$C150,OFFSET($S$30:$S$177,,G$28,,),$B150)/1000000</f>
        <v>0</v>
      </c>
      <c r="H150" s="209">
        <f ca="1">SUMIFS(OFFSET($V$30:$V$177,,H$28,,),OFFSET($U$30:$U$177,,H$28,,),$D150,OFFSET($T$30:$T$177,,H$28,,),$C150,OFFSET($S$30:$S$177,,H$28,,),$B150)/1000000</f>
        <v>0</v>
      </c>
      <c r="I150" s="209">
        <f ca="1">SUMIFS(OFFSET($V$30:$V$177,,I$28,,),OFFSET($U$30:$U$177,,I$28,,),$D150,OFFSET($T$30:$T$177,,I$28,,),$C150,OFFSET($S$30:$S$177,,I$28,,),$B150)/1000000</f>
        <v>0</v>
      </c>
      <c r="J150" s="209">
        <f ca="1">SUMIFS(OFFSET($V$30:$V$177,,J$28,,),OFFSET($U$30:$U$177,,J$28,,),$D150,OFFSET($T$30:$T$177,,J$28,,),$C150,OFFSET($S$30:$S$177,,J$28,,),$B150)/1000000</f>
        <v>0</v>
      </c>
      <c r="K150" s="209">
        <f ca="1">SUMIFS(OFFSET($V$30:$V$177,,K$28,,),OFFSET($U$30:$U$177,,K$28,,),$D150,OFFSET($T$30:$T$177,,K$28,,),$C150,OFFSET($S$30:$S$177,,K$28,,),$B150)/1000000</f>
        <v>0</v>
      </c>
      <c r="L150" s="209">
        <f ca="1">SUMIFS(OFFSET($V$30:$V$177,,L$28,,),OFFSET($U$30:$U$177,,L$28,,),$D150,OFFSET($T$30:$T$177,,L$28,,),$C150,OFFSET($S$30:$S$177,,L$28,,),$B150)/1000000</f>
        <v>0</v>
      </c>
      <c r="M150" s="209">
        <f ca="1">SUMIFS(OFFSET($V$30:$V$177,,M$28,,),OFFSET($U$30:$U$177,,M$28,,),$D150,OFFSET($T$30:$T$177,,M$28,,),$C150,OFFSET($S$30:$S$177,,M$28,,),$B150)/1000000</f>
        <v>0</v>
      </c>
      <c r="N150" s="209">
        <f ca="1">SUMIFS(OFFSET($V$30:$V$177,,N$28,,),OFFSET($U$30:$U$177,,N$28,,),$D150,OFFSET($T$30:$T$177,,N$28,,),$C150,OFFSET($S$30:$S$177,,N$28,,),$B150)/1000000</f>
        <v>0</v>
      </c>
      <c r="O150" s="209">
        <f ca="1">SUMIFS(OFFSET($V$30:$V$177,,O$28,,),OFFSET($U$30:$U$177,,O$28,,),$D150,OFFSET($T$30:$T$177,,O$28,,),$C150,OFFSET($S$30:$S$177,,O$28,,),$B150)/1000000</f>
        <v>0</v>
      </c>
      <c r="P150" s="210">
        <f ca="1">SUMIFS(OFFSET($V$30:$V$177,,P$28,,),OFFSET($U$30:$U$177,,P$28,,),$D150,OFFSET($T$30:$T$177,,P$28,,),$C150,OFFSET($S$30:$S$177,,P$28,,),$B150)/1000000</f>
        <v>0</v>
      </c>
      <c r="Q150" s="287"/>
      <c r="S150" s="198"/>
      <c r="T150" s="199"/>
      <c r="U150" s="199"/>
      <c r="V150" s="200"/>
      <c r="W150" s="198"/>
      <c r="X150" s="199"/>
      <c r="Y150" s="199"/>
      <c r="Z150" s="200"/>
      <c r="AA150" s="198"/>
      <c r="AB150" s="199"/>
      <c r="AC150" s="199"/>
      <c r="AD150" s="200"/>
      <c r="AE150" s="198"/>
      <c r="AF150" s="199"/>
      <c r="AG150" s="199"/>
      <c r="AH150" s="200"/>
      <c r="AI150" s="198"/>
      <c r="AJ150" s="199"/>
      <c r="AK150" s="199"/>
      <c r="AL150" s="200"/>
      <c r="AM150" s="198"/>
      <c r="AN150" s="199"/>
      <c r="AO150" s="199"/>
      <c r="AP150" s="200"/>
      <c r="AQ150" s="198"/>
      <c r="AR150" s="199"/>
      <c r="AS150" s="199"/>
      <c r="AT150" s="200"/>
      <c r="AU150" s="198"/>
      <c r="AV150" s="199"/>
      <c r="AW150" s="199"/>
      <c r="AX150" s="200"/>
      <c r="AY150" s="198"/>
      <c r="AZ150" s="199"/>
      <c r="BA150" s="199"/>
      <c r="BB150" s="200"/>
      <c r="BC150" s="198"/>
      <c r="BD150" s="199"/>
      <c r="BE150" s="199"/>
      <c r="BF150" s="200"/>
      <c r="BG150" s="198"/>
      <c r="BH150" s="199"/>
      <c r="BI150" s="199"/>
      <c r="BJ150" s="200"/>
      <c r="BK150" s="198"/>
      <c r="BL150" s="199"/>
      <c r="BM150" s="199"/>
      <c r="BN150" s="200"/>
    </row>
    <row r="151" spans="1:66" x14ac:dyDescent="0.25">
      <c r="A151" s="286"/>
      <c r="B151" s="188" t="s">
        <v>62</v>
      </c>
      <c r="C151" s="188" t="s">
        <v>70</v>
      </c>
      <c r="D151" s="188" t="s">
        <v>105</v>
      </c>
      <c r="E151" s="208">
        <f ca="1">SUMIFS(OFFSET($V$30:$V$177,,E$28,,),OFFSET($U$30:$U$177,,E$28,,),$D151,OFFSET($T$30:$T$177,,E$28,,),$C151,OFFSET($S$30:$S$177,,E$28,,),$B151)/1000000</f>
        <v>0.15242325000000001</v>
      </c>
      <c r="F151" s="209">
        <f ca="1">SUMIFS(OFFSET($V$30:$V$177,,F$28,,),OFFSET($U$30:$U$177,,F$28,,),$D151,OFFSET($T$30:$T$177,,F$28,,),$C151,OFFSET($S$30:$S$177,,F$28,,),$B151)/1000000</f>
        <v>0</v>
      </c>
      <c r="G151" s="209">
        <f ca="1">SUMIFS(OFFSET($V$30:$V$177,,G$28,,),OFFSET($U$30:$U$177,,G$28,,),$D151,OFFSET($T$30:$T$177,,G$28,,),$C151,OFFSET($S$30:$S$177,,G$28,,),$B151)/1000000</f>
        <v>0</v>
      </c>
      <c r="H151" s="209">
        <f ca="1">SUMIFS(OFFSET($V$30:$V$177,,H$28,,),OFFSET($U$30:$U$177,,H$28,,),$D151,OFFSET($T$30:$T$177,,H$28,,),$C151,OFFSET($S$30:$S$177,,H$28,,),$B151)/1000000</f>
        <v>0</v>
      </c>
      <c r="I151" s="209">
        <f ca="1">SUMIFS(OFFSET($V$30:$V$177,,I$28,,),OFFSET($U$30:$U$177,,I$28,,),$D151,OFFSET($T$30:$T$177,,I$28,,),$C151,OFFSET($S$30:$S$177,,I$28,,),$B151)/1000000</f>
        <v>0</v>
      </c>
      <c r="J151" s="209">
        <f ca="1">SUMIFS(OFFSET($V$30:$V$177,,J$28,,),OFFSET($U$30:$U$177,,J$28,,),$D151,OFFSET($T$30:$T$177,,J$28,,),$C151,OFFSET($S$30:$S$177,,J$28,,),$B151)/1000000</f>
        <v>0</v>
      </c>
      <c r="K151" s="209">
        <f ca="1">SUMIFS(OFFSET($V$30:$V$177,,K$28,,),OFFSET($U$30:$U$177,,K$28,,),$D151,OFFSET($T$30:$T$177,,K$28,,),$C151,OFFSET($S$30:$S$177,,K$28,,),$B151)/1000000</f>
        <v>0</v>
      </c>
      <c r="L151" s="209">
        <f ca="1">SUMIFS(OFFSET($V$30:$V$177,,L$28,,),OFFSET($U$30:$U$177,,L$28,,),$D151,OFFSET($T$30:$T$177,,L$28,,),$C151,OFFSET($S$30:$S$177,,L$28,,),$B151)/1000000</f>
        <v>0</v>
      </c>
      <c r="M151" s="209">
        <f ca="1">SUMIFS(OFFSET($V$30:$V$177,,M$28,,),OFFSET($U$30:$U$177,,M$28,,),$D151,OFFSET($T$30:$T$177,,M$28,,),$C151,OFFSET($S$30:$S$177,,M$28,,),$B151)/1000000</f>
        <v>0</v>
      </c>
      <c r="N151" s="209">
        <f ca="1">SUMIFS(OFFSET($V$30:$V$177,,N$28,,),OFFSET($U$30:$U$177,,N$28,,),$D151,OFFSET($T$30:$T$177,,N$28,,),$C151,OFFSET($S$30:$S$177,,N$28,,),$B151)/1000000</f>
        <v>0</v>
      </c>
      <c r="O151" s="209">
        <f ca="1">SUMIFS(OFFSET($V$30:$V$177,,O$28,,),OFFSET($U$30:$U$177,,O$28,,),$D151,OFFSET($T$30:$T$177,,O$28,,),$C151,OFFSET($S$30:$S$177,,O$28,,),$B151)/1000000</f>
        <v>0</v>
      </c>
      <c r="P151" s="210">
        <f ca="1">SUMIFS(OFFSET($V$30:$V$177,,P$28,,),OFFSET($U$30:$U$177,,P$28,,),$D151,OFFSET($T$30:$T$177,,P$28,,),$C151,OFFSET($S$30:$S$177,,P$28,,),$B151)/1000000</f>
        <v>0</v>
      </c>
      <c r="Q151" s="287"/>
      <c r="S151" s="198"/>
      <c r="T151" s="199"/>
      <c r="U151" s="199"/>
      <c r="V151" s="200"/>
      <c r="W151" s="198"/>
      <c r="X151" s="199"/>
      <c r="Y151" s="199"/>
      <c r="Z151" s="200"/>
      <c r="AA151" s="198"/>
      <c r="AB151" s="199"/>
      <c r="AC151" s="199"/>
      <c r="AD151" s="200"/>
      <c r="AE151" s="198"/>
      <c r="AF151" s="199"/>
      <c r="AG151" s="199"/>
      <c r="AH151" s="200"/>
      <c r="AI151" s="198"/>
      <c r="AJ151" s="199"/>
      <c r="AK151" s="199"/>
      <c r="AL151" s="200"/>
      <c r="AM151" s="198"/>
      <c r="AN151" s="199"/>
      <c r="AO151" s="199"/>
      <c r="AP151" s="200"/>
      <c r="AQ151" s="198"/>
      <c r="AR151" s="199"/>
      <c r="AS151" s="199"/>
      <c r="AT151" s="200"/>
      <c r="AU151" s="198"/>
      <c r="AV151" s="199"/>
      <c r="AW151" s="199"/>
      <c r="AX151" s="200"/>
      <c r="AY151" s="198"/>
      <c r="AZ151" s="199"/>
      <c r="BA151" s="199"/>
      <c r="BB151" s="200"/>
      <c r="BC151" s="198"/>
      <c r="BD151" s="199"/>
      <c r="BE151" s="199"/>
      <c r="BF151" s="200"/>
      <c r="BG151" s="198"/>
      <c r="BH151" s="199"/>
      <c r="BI151" s="199"/>
      <c r="BJ151" s="200"/>
      <c r="BK151" s="198"/>
      <c r="BL151" s="199"/>
      <c r="BM151" s="199"/>
      <c r="BN151" s="200"/>
    </row>
    <row r="152" spans="1:66" x14ac:dyDescent="0.25">
      <c r="A152" s="286"/>
      <c r="B152" s="188" t="s">
        <v>136</v>
      </c>
      <c r="C152" s="188" t="s">
        <v>69</v>
      </c>
      <c r="D152" s="188" t="s">
        <v>105</v>
      </c>
      <c r="E152" s="208">
        <f ca="1">SUMIFS(OFFSET($V$30:$V$177,,E$28,,),OFFSET($U$30:$U$177,,E$28,,),$D152,OFFSET($T$30:$T$177,,E$28,,),$C152,OFFSET($S$30:$S$177,,E$28,,),$B152)/1000000</f>
        <v>0</v>
      </c>
      <c r="F152" s="209">
        <f ca="1">SUMIFS(OFFSET($V$30:$V$177,,F$28,,),OFFSET($U$30:$U$177,,F$28,,),$D152,OFFSET($T$30:$T$177,,F$28,,),$C152,OFFSET($S$30:$S$177,,F$28,,),$B152)/1000000</f>
        <v>0</v>
      </c>
      <c r="G152" s="209">
        <f ca="1">SUMIFS(OFFSET($V$30:$V$177,,G$28,,),OFFSET($U$30:$U$177,,G$28,,),$D152,OFFSET($T$30:$T$177,,G$28,,),$C152,OFFSET($S$30:$S$177,,G$28,,),$B152)/1000000</f>
        <v>0</v>
      </c>
      <c r="H152" s="209">
        <f ca="1">SUMIFS(OFFSET($V$30:$V$177,,H$28,,),OFFSET($U$30:$U$177,,H$28,,),$D152,OFFSET($T$30:$T$177,,H$28,,),$C152,OFFSET($S$30:$S$177,,H$28,,),$B152)/1000000</f>
        <v>0</v>
      </c>
      <c r="I152" s="209">
        <f ca="1">SUMIFS(OFFSET($V$30:$V$177,,I$28,,),OFFSET($U$30:$U$177,,I$28,,),$D152,OFFSET($T$30:$T$177,,I$28,,),$C152,OFFSET($S$30:$S$177,,I$28,,),$B152)/1000000</f>
        <v>0</v>
      </c>
      <c r="J152" s="209">
        <f ca="1">SUMIFS(OFFSET($V$30:$V$177,,J$28,,),OFFSET($U$30:$U$177,,J$28,,),$D152,OFFSET($T$30:$T$177,,J$28,,),$C152,OFFSET($S$30:$S$177,,J$28,,),$B152)/1000000</f>
        <v>0</v>
      </c>
      <c r="K152" s="209">
        <f ca="1">SUMIFS(OFFSET($V$30:$V$177,,K$28,,),OFFSET($U$30:$U$177,,K$28,,),$D152,OFFSET($T$30:$T$177,,K$28,,),$C152,OFFSET($S$30:$S$177,,K$28,,),$B152)/1000000</f>
        <v>0</v>
      </c>
      <c r="L152" s="209">
        <f ca="1">SUMIFS(OFFSET($V$30:$V$177,,L$28,,),OFFSET($U$30:$U$177,,L$28,,),$D152,OFFSET($T$30:$T$177,,L$28,,),$C152,OFFSET($S$30:$S$177,,L$28,,),$B152)/1000000</f>
        <v>0</v>
      </c>
      <c r="M152" s="209">
        <f ca="1">SUMIFS(OFFSET($V$30:$V$177,,M$28,,),OFFSET($U$30:$U$177,,M$28,,),$D152,OFFSET($T$30:$T$177,,M$28,,),$C152,OFFSET($S$30:$S$177,,M$28,,),$B152)/1000000</f>
        <v>0</v>
      </c>
      <c r="N152" s="209">
        <f ca="1">SUMIFS(OFFSET($V$30:$V$177,,N$28,,),OFFSET($U$30:$U$177,,N$28,,),$D152,OFFSET($T$30:$T$177,,N$28,,),$C152,OFFSET($S$30:$S$177,,N$28,,),$B152)/1000000</f>
        <v>0</v>
      </c>
      <c r="O152" s="209">
        <f ca="1">SUMIFS(OFFSET($V$30:$V$177,,O$28,,),OFFSET($U$30:$U$177,,O$28,,),$D152,OFFSET($T$30:$T$177,,O$28,,),$C152,OFFSET($S$30:$S$177,,O$28,,),$B152)/1000000</f>
        <v>0</v>
      </c>
      <c r="P152" s="210">
        <f ca="1">SUMIFS(OFFSET($V$30:$V$177,,P$28,,),OFFSET($U$30:$U$177,,P$28,,),$D152,OFFSET($T$30:$T$177,,P$28,,),$C152,OFFSET($S$30:$S$177,,P$28,,),$B152)/1000000</f>
        <v>0</v>
      </c>
      <c r="Q152" s="287"/>
      <c r="S152" s="198"/>
      <c r="T152" s="199"/>
      <c r="U152" s="199"/>
      <c r="V152" s="200"/>
      <c r="W152" s="198"/>
      <c r="X152" s="199"/>
      <c r="Y152" s="199"/>
      <c r="Z152" s="200"/>
      <c r="AA152" s="198"/>
      <c r="AB152" s="199"/>
      <c r="AC152" s="199"/>
      <c r="AD152" s="200"/>
      <c r="AE152" s="198"/>
      <c r="AF152" s="199"/>
      <c r="AG152" s="199"/>
      <c r="AH152" s="200"/>
      <c r="AI152" s="198"/>
      <c r="AJ152" s="199"/>
      <c r="AK152" s="199"/>
      <c r="AL152" s="200"/>
      <c r="AM152" s="198"/>
      <c r="AN152" s="199"/>
      <c r="AO152" s="199"/>
      <c r="AP152" s="200"/>
      <c r="AQ152" s="198"/>
      <c r="AR152" s="199"/>
      <c r="AS152" s="199"/>
      <c r="AT152" s="200"/>
      <c r="AU152" s="198"/>
      <c r="AV152" s="199"/>
      <c r="AW152" s="199"/>
      <c r="AX152" s="200"/>
      <c r="AY152" s="198"/>
      <c r="AZ152" s="199"/>
      <c r="BA152" s="199"/>
      <c r="BB152" s="200"/>
      <c r="BC152" s="198"/>
      <c r="BD152" s="199"/>
      <c r="BE152" s="199"/>
      <c r="BF152" s="200"/>
      <c r="BG152" s="198"/>
      <c r="BH152" s="199"/>
      <c r="BI152" s="199"/>
      <c r="BJ152" s="200"/>
      <c r="BK152" s="198"/>
      <c r="BL152" s="199"/>
      <c r="BM152" s="199"/>
      <c r="BN152" s="200"/>
    </row>
    <row r="153" spans="1:66" x14ac:dyDescent="0.25">
      <c r="A153" s="286"/>
      <c r="B153" s="188" t="s">
        <v>136</v>
      </c>
      <c r="C153" s="188" t="s">
        <v>70</v>
      </c>
      <c r="D153" s="188" t="s">
        <v>105</v>
      </c>
      <c r="E153" s="208">
        <f ca="1">SUMIFS(OFFSET($V$30:$V$177,,E$28,,),OFFSET($U$30:$U$177,,E$28,,),$D153,OFFSET($T$30:$T$177,,E$28,,),$C153,OFFSET($S$30:$S$177,,E$28,,),$B153)/1000000</f>
        <v>0</v>
      </c>
      <c r="F153" s="209">
        <f ca="1">SUMIFS(OFFSET($V$30:$V$177,,F$28,,),OFFSET($U$30:$U$177,,F$28,,),$D153,OFFSET($T$30:$T$177,,F$28,,),$C153,OFFSET($S$30:$S$177,,F$28,,),$B153)/1000000</f>
        <v>0</v>
      </c>
      <c r="G153" s="209">
        <f ca="1">SUMIFS(OFFSET($V$30:$V$177,,G$28,,),OFFSET($U$30:$U$177,,G$28,,),$D153,OFFSET($T$30:$T$177,,G$28,,),$C153,OFFSET($S$30:$S$177,,G$28,,),$B153)/1000000</f>
        <v>0</v>
      </c>
      <c r="H153" s="209">
        <f ca="1">SUMIFS(OFFSET($V$30:$V$177,,H$28,,),OFFSET($U$30:$U$177,,H$28,,),$D153,OFFSET($T$30:$T$177,,H$28,,),$C153,OFFSET($S$30:$S$177,,H$28,,),$B153)/1000000</f>
        <v>0</v>
      </c>
      <c r="I153" s="209">
        <f ca="1">SUMIFS(OFFSET($V$30:$V$177,,I$28,,),OFFSET($U$30:$U$177,,I$28,,),$D153,OFFSET($T$30:$T$177,,I$28,,),$C153,OFFSET($S$30:$S$177,,I$28,,),$B153)/1000000</f>
        <v>0</v>
      </c>
      <c r="J153" s="209">
        <f ca="1">SUMIFS(OFFSET($V$30:$V$177,,J$28,,),OFFSET($U$30:$U$177,,J$28,,),$D153,OFFSET($T$30:$T$177,,J$28,,),$C153,OFFSET($S$30:$S$177,,J$28,,),$B153)/1000000</f>
        <v>0</v>
      </c>
      <c r="K153" s="209">
        <f ca="1">SUMIFS(OFFSET($V$30:$V$177,,K$28,,),OFFSET($U$30:$U$177,,K$28,,),$D153,OFFSET($T$30:$T$177,,K$28,,),$C153,OFFSET($S$30:$S$177,,K$28,,),$B153)/1000000</f>
        <v>0</v>
      </c>
      <c r="L153" s="209">
        <f ca="1">SUMIFS(OFFSET($V$30:$V$177,,L$28,,),OFFSET($U$30:$U$177,,L$28,,),$D153,OFFSET($T$30:$T$177,,L$28,,),$C153,OFFSET($S$30:$S$177,,L$28,,),$B153)/1000000</f>
        <v>0</v>
      </c>
      <c r="M153" s="209">
        <f ca="1">SUMIFS(OFFSET($V$30:$V$177,,M$28,,),OFFSET($U$30:$U$177,,M$28,,),$D153,OFFSET($T$30:$T$177,,M$28,,),$C153,OFFSET($S$30:$S$177,,M$28,,),$B153)/1000000</f>
        <v>0</v>
      </c>
      <c r="N153" s="209">
        <f ca="1">SUMIFS(OFFSET($V$30:$V$177,,N$28,,),OFFSET($U$30:$U$177,,N$28,,),$D153,OFFSET($T$30:$T$177,,N$28,,),$C153,OFFSET($S$30:$S$177,,N$28,,),$B153)/1000000</f>
        <v>0</v>
      </c>
      <c r="O153" s="209">
        <f ca="1">SUMIFS(OFFSET($V$30:$V$177,,O$28,,),OFFSET($U$30:$U$177,,O$28,,),$D153,OFFSET($T$30:$T$177,,O$28,,),$C153,OFFSET($S$30:$S$177,,O$28,,),$B153)/1000000</f>
        <v>0</v>
      </c>
      <c r="P153" s="210">
        <f ca="1">SUMIFS(OFFSET($V$30:$V$177,,P$28,,),OFFSET($U$30:$U$177,,P$28,,),$D153,OFFSET($T$30:$T$177,,P$28,,),$C153,OFFSET($S$30:$S$177,,P$28,,),$B153)/1000000</f>
        <v>0</v>
      </c>
      <c r="Q153" s="287"/>
      <c r="S153" s="198"/>
      <c r="T153" s="199"/>
      <c r="U153" s="199"/>
      <c r="V153" s="200"/>
      <c r="W153" s="198"/>
      <c r="X153" s="199"/>
      <c r="Y153" s="199"/>
      <c r="Z153" s="200"/>
      <c r="AA153" s="198"/>
      <c r="AB153" s="199"/>
      <c r="AC153" s="199"/>
      <c r="AD153" s="200"/>
      <c r="AE153" s="198"/>
      <c r="AF153" s="199"/>
      <c r="AG153" s="199"/>
      <c r="AH153" s="200"/>
      <c r="AI153" s="198"/>
      <c r="AJ153" s="199"/>
      <c r="AK153" s="199"/>
      <c r="AL153" s="200"/>
      <c r="AM153" s="198"/>
      <c r="AN153" s="199"/>
      <c r="AO153" s="199"/>
      <c r="AP153" s="200"/>
      <c r="AQ153" s="198"/>
      <c r="AR153" s="199"/>
      <c r="AS153" s="199"/>
      <c r="AT153" s="200"/>
      <c r="AU153" s="198"/>
      <c r="AV153" s="199"/>
      <c r="AW153" s="199"/>
      <c r="AX153" s="200"/>
      <c r="AY153" s="198"/>
      <c r="AZ153" s="199"/>
      <c r="BA153" s="199"/>
      <c r="BB153" s="200"/>
      <c r="BC153" s="198"/>
      <c r="BD153" s="199"/>
      <c r="BE153" s="199"/>
      <c r="BF153" s="200"/>
      <c r="BG153" s="198"/>
      <c r="BH153" s="199"/>
      <c r="BI153" s="199"/>
      <c r="BJ153" s="200"/>
      <c r="BK153" s="198"/>
      <c r="BL153" s="199"/>
      <c r="BM153" s="199"/>
      <c r="BN153" s="200"/>
    </row>
    <row r="154" spans="1:66" x14ac:dyDescent="0.25">
      <c r="A154" s="286"/>
      <c r="B154" s="188" t="s">
        <v>137</v>
      </c>
      <c r="C154" s="188" t="s">
        <v>69</v>
      </c>
      <c r="D154" s="188" t="s">
        <v>105</v>
      </c>
      <c r="E154" s="208">
        <f ca="1">SUMIFS(OFFSET($V$30:$V$177,,E$28,,),OFFSET($U$30:$U$177,,E$28,,),$D154,OFFSET($T$30:$T$177,,E$28,,),$C154,OFFSET($S$30:$S$177,,E$28,,),$B154)/1000000</f>
        <v>0</v>
      </c>
      <c r="F154" s="209">
        <f ca="1">SUMIFS(OFFSET($V$30:$V$177,,F$28,,),OFFSET($U$30:$U$177,,F$28,,),$D154,OFFSET($T$30:$T$177,,F$28,,),$C154,OFFSET($S$30:$S$177,,F$28,,),$B154)/1000000</f>
        <v>0</v>
      </c>
      <c r="G154" s="209">
        <f ca="1">SUMIFS(OFFSET($V$30:$V$177,,G$28,,),OFFSET($U$30:$U$177,,G$28,,),$D154,OFFSET($T$30:$T$177,,G$28,,),$C154,OFFSET($S$30:$S$177,,G$28,,),$B154)/1000000</f>
        <v>0</v>
      </c>
      <c r="H154" s="209">
        <f ca="1">SUMIFS(OFFSET($V$30:$V$177,,H$28,,),OFFSET($U$30:$U$177,,H$28,,),$D154,OFFSET($T$30:$T$177,,H$28,,),$C154,OFFSET($S$30:$S$177,,H$28,,),$B154)/1000000</f>
        <v>0</v>
      </c>
      <c r="I154" s="209">
        <f ca="1">SUMIFS(OFFSET($V$30:$V$177,,I$28,,),OFFSET($U$30:$U$177,,I$28,,),$D154,OFFSET($T$30:$T$177,,I$28,,),$C154,OFFSET($S$30:$S$177,,I$28,,),$B154)/1000000</f>
        <v>0</v>
      </c>
      <c r="J154" s="209">
        <f ca="1">SUMIFS(OFFSET($V$30:$V$177,,J$28,,),OFFSET($U$30:$U$177,,J$28,,),$D154,OFFSET($T$30:$T$177,,J$28,,),$C154,OFFSET($S$30:$S$177,,J$28,,),$B154)/1000000</f>
        <v>0</v>
      </c>
      <c r="K154" s="209">
        <f ca="1">SUMIFS(OFFSET($V$30:$V$177,,K$28,,),OFFSET($U$30:$U$177,,K$28,,),$D154,OFFSET($T$30:$T$177,,K$28,,),$C154,OFFSET($S$30:$S$177,,K$28,,),$B154)/1000000</f>
        <v>0</v>
      </c>
      <c r="L154" s="209">
        <f ca="1">SUMIFS(OFFSET($V$30:$V$177,,L$28,,),OFFSET($U$30:$U$177,,L$28,,),$D154,OFFSET($T$30:$T$177,,L$28,,),$C154,OFFSET($S$30:$S$177,,L$28,,),$B154)/1000000</f>
        <v>0</v>
      </c>
      <c r="M154" s="209">
        <f ca="1">SUMIFS(OFFSET($V$30:$V$177,,M$28,,),OFFSET($U$30:$U$177,,M$28,,),$D154,OFFSET($T$30:$T$177,,M$28,,),$C154,OFFSET($S$30:$S$177,,M$28,,),$B154)/1000000</f>
        <v>0</v>
      </c>
      <c r="N154" s="209">
        <f ca="1">SUMIFS(OFFSET($V$30:$V$177,,N$28,,),OFFSET($U$30:$U$177,,N$28,,),$D154,OFFSET($T$30:$T$177,,N$28,,),$C154,OFFSET($S$30:$S$177,,N$28,,),$B154)/1000000</f>
        <v>0</v>
      </c>
      <c r="O154" s="209">
        <f ca="1">SUMIFS(OFFSET($V$30:$V$177,,O$28,,),OFFSET($U$30:$U$177,,O$28,,),$D154,OFFSET($T$30:$T$177,,O$28,,),$C154,OFFSET($S$30:$S$177,,O$28,,),$B154)/1000000</f>
        <v>0</v>
      </c>
      <c r="P154" s="210">
        <f ca="1">SUMIFS(OFFSET($V$30:$V$177,,P$28,,),OFFSET($U$30:$U$177,,P$28,,),$D154,OFFSET($T$30:$T$177,,P$28,,),$C154,OFFSET($S$30:$S$177,,P$28,,),$B154)/1000000</f>
        <v>0</v>
      </c>
      <c r="Q154" s="287"/>
      <c r="S154" s="198"/>
      <c r="T154" s="199"/>
      <c r="U154" s="199"/>
      <c r="V154" s="200"/>
      <c r="W154" s="198"/>
      <c r="X154" s="199"/>
      <c r="Y154" s="199"/>
      <c r="Z154" s="200"/>
      <c r="AA154" s="198"/>
      <c r="AB154" s="199"/>
      <c r="AC154" s="199"/>
      <c r="AD154" s="200"/>
      <c r="AE154" s="198"/>
      <c r="AF154" s="199"/>
      <c r="AG154" s="199"/>
      <c r="AH154" s="200"/>
      <c r="AI154" s="198"/>
      <c r="AJ154" s="199"/>
      <c r="AK154" s="199"/>
      <c r="AL154" s="200"/>
      <c r="AM154" s="198"/>
      <c r="AN154" s="199"/>
      <c r="AO154" s="199"/>
      <c r="AP154" s="200"/>
      <c r="AQ154" s="198"/>
      <c r="AR154" s="199"/>
      <c r="AS154" s="199"/>
      <c r="AT154" s="200"/>
      <c r="AU154" s="198"/>
      <c r="AV154" s="199"/>
      <c r="AW154" s="199"/>
      <c r="AX154" s="200"/>
      <c r="AY154" s="198"/>
      <c r="AZ154" s="199"/>
      <c r="BA154" s="199"/>
      <c r="BB154" s="200"/>
      <c r="BC154" s="198"/>
      <c r="BD154" s="199"/>
      <c r="BE154" s="199"/>
      <c r="BF154" s="200"/>
      <c r="BG154" s="198"/>
      <c r="BH154" s="199"/>
      <c r="BI154" s="199"/>
      <c r="BJ154" s="200"/>
      <c r="BK154" s="198"/>
      <c r="BL154" s="199"/>
      <c r="BM154" s="199"/>
      <c r="BN154" s="200"/>
    </row>
    <row r="155" spans="1:66" x14ac:dyDescent="0.25">
      <c r="A155" s="286"/>
      <c r="B155" s="188" t="s">
        <v>137</v>
      </c>
      <c r="C155" s="188" t="s">
        <v>70</v>
      </c>
      <c r="D155" s="188" t="s">
        <v>105</v>
      </c>
      <c r="E155" s="208">
        <f ca="1">SUMIFS(OFFSET($V$30:$V$177,,E$28,,),OFFSET($U$30:$U$177,,E$28,,),$D155,OFFSET($T$30:$T$177,,E$28,,),$C155,OFFSET($S$30:$S$177,,E$28,,),$B155)/1000000</f>
        <v>0</v>
      </c>
      <c r="F155" s="209">
        <f ca="1">SUMIFS(OFFSET($V$30:$V$177,,F$28,,),OFFSET($U$30:$U$177,,F$28,,),$D155,OFFSET($T$30:$T$177,,F$28,,),$C155,OFFSET($S$30:$S$177,,F$28,,),$B155)/1000000</f>
        <v>0</v>
      </c>
      <c r="G155" s="209">
        <f ca="1">SUMIFS(OFFSET($V$30:$V$177,,G$28,,),OFFSET($U$30:$U$177,,G$28,,),$D155,OFFSET($T$30:$T$177,,G$28,,),$C155,OFFSET($S$30:$S$177,,G$28,,),$B155)/1000000</f>
        <v>0</v>
      </c>
      <c r="H155" s="209">
        <f ca="1">SUMIFS(OFFSET($V$30:$V$177,,H$28,,),OFFSET($U$30:$U$177,,H$28,,),$D155,OFFSET($T$30:$T$177,,H$28,,),$C155,OFFSET($S$30:$S$177,,H$28,,),$B155)/1000000</f>
        <v>0</v>
      </c>
      <c r="I155" s="209">
        <f ca="1">SUMIFS(OFFSET($V$30:$V$177,,I$28,,),OFFSET($U$30:$U$177,,I$28,,),$D155,OFFSET($T$30:$T$177,,I$28,,),$C155,OFFSET($S$30:$S$177,,I$28,,),$B155)/1000000</f>
        <v>0</v>
      </c>
      <c r="J155" s="209">
        <f ca="1">SUMIFS(OFFSET($V$30:$V$177,,J$28,,),OFFSET($U$30:$U$177,,J$28,,),$D155,OFFSET($T$30:$T$177,,J$28,,),$C155,OFFSET($S$30:$S$177,,J$28,,),$B155)/1000000</f>
        <v>0</v>
      </c>
      <c r="K155" s="209">
        <f ca="1">SUMIFS(OFFSET($V$30:$V$177,,K$28,,),OFFSET($U$30:$U$177,,K$28,,),$D155,OFFSET($T$30:$T$177,,K$28,,),$C155,OFFSET($S$30:$S$177,,K$28,,),$B155)/1000000</f>
        <v>0</v>
      </c>
      <c r="L155" s="209">
        <f ca="1">SUMIFS(OFFSET($V$30:$V$177,,L$28,,),OFFSET($U$30:$U$177,,L$28,,),$D155,OFFSET($T$30:$T$177,,L$28,,),$C155,OFFSET($S$30:$S$177,,L$28,,),$B155)/1000000</f>
        <v>0</v>
      </c>
      <c r="M155" s="209">
        <f ca="1">SUMIFS(OFFSET($V$30:$V$177,,M$28,,),OFFSET($U$30:$U$177,,M$28,,),$D155,OFFSET($T$30:$T$177,,M$28,,),$C155,OFFSET($S$30:$S$177,,M$28,,),$B155)/1000000</f>
        <v>0</v>
      </c>
      <c r="N155" s="209">
        <f ca="1">SUMIFS(OFFSET($V$30:$V$177,,N$28,,),OFFSET($U$30:$U$177,,N$28,,),$D155,OFFSET($T$30:$T$177,,N$28,,),$C155,OFFSET($S$30:$S$177,,N$28,,),$B155)/1000000</f>
        <v>0</v>
      </c>
      <c r="O155" s="209">
        <f ca="1">SUMIFS(OFFSET($V$30:$V$177,,O$28,,),OFFSET($U$30:$U$177,,O$28,,),$D155,OFFSET($T$30:$T$177,,O$28,,),$C155,OFFSET($S$30:$S$177,,O$28,,),$B155)/1000000</f>
        <v>0</v>
      </c>
      <c r="P155" s="210">
        <f ca="1">SUMIFS(OFFSET($V$30:$V$177,,P$28,,),OFFSET($U$30:$U$177,,P$28,,),$D155,OFFSET($T$30:$T$177,,P$28,,),$C155,OFFSET($S$30:$S$177,,P$28,,),$B155)/1000000</f>
        <v>0</v>
      </c>
      <c r="Q155" s="287"/>
      <c r="S155" s="198"/>
      <c r="T155" s="199"/>
      <c r="U155" s="199"/>
      <c r="V155" s="200"/>
      <c r="W155" s="198"/>
      <c r="X155" s="199"/>
      <c r="Y155" s="199"/>
      <c r="Z155" s="200"/>
      <c r="AA155" s="198"/>
      <c r="AB155" s="199"/>
      <c r="AC155" s="199"/>
      <c r="AD155" s="200"/>
      <c r="AE155" s="198"/>
      <c r="AF155" s="199"/>
      <c r="AG155" s="199"/>
      <c r="AH155" s="200"/>
      <c r="AI155" s="198"/>
      <c r="AJ155" s="199"/>
      <c r="AK155" s="199"/>
      <c r="AL155" s="200"/>
      <c r="AM155" s="198"/>
      <c r="AN155" s="199"/>
      <c r="AO155" s="199"/>
      <c r="AP155" s="200"/>
      <c r="AQ155" s="198"/>
      <c r="AR155" s="199"/>
      <c r="AS155" s="199"/>
      <c r="AT155" s="200"/>
      <c r="AU155" s="198"/>
      <c r="AV155" s="199"/>
      <c r="AW155" s="199"/>
      <c r="AX155" s="200"/>
      <c r="AY155" s="198"/>
      <c r="AZ155" s="199"/>
      <c r="BA155" s="199"/>
      <c r="BB155" s="200"/>
      <c r="BC155" s="198"/>
      <c r="BD155" s="199"/>
      <c r="BE155" s="199"/>
      <c r="BF155" s="200"/>
      <c r="BG155" s="198"/>
      <c r="BH155" s="199"/>
      <c r="BI155" s="199"/>
      <c r="BJ155" s="200"/>
      <c r="BK155" s="198"/>
      <c r="BL155" s="199"/>
      <c r="BM155" s="199"/>
      <c r="BN155" s="200"/>
    </row>
    <row r="156" spans="1:66" x14ac:dyDescent="0.25">
      <c r="A156" s="286"/>
      <c r="B156" s="188" t="s">
        <v>115</v>
      </c>
      <c r="C156" s="188" t="s">
        <v>69</v>
      </c>
      <c r="D156" s="188" t="s">
        <v>105</v>
      </c>
      <c r="E156" s="208">
        <f ca="1">SUMIFS(OFFSET($V$30:$V$177,,E$28,,),OFFSET($U$30:$U$177,,E$28,,),$D156,OFFSET($T$30:$T$177,,E$28,,),$C156,OFFSET($S$30:$S$177,,E$28,,),$B156)/1000000</f>
        <v>0</v>
      </c>
      <c r="F156" s="209">
        <f ca="1">SUMIFS(OFFSET($V$30:$V$177,,F$28,,),OFFSET($U$30:$U$177,,F$28,,),$D156,OFFSET($T$30:$T$177,,F$28,,),$C156,OFFSET($S$30:$S$177,,F$28,,),$B156)/1000000</f>
        <v>0</v>
      </c>
      <c r="G156" s="209">
        <f ca="1">SUMIFS(OFFSET($V$30:$V$177,,G$28,,),OFFSET($U$30:$U$177,,G$28,,),$D156,OFFSET($T$30:$T$177,,G$28,,),$C156,OFFSET($S$30:$S$177,,G$28,,),$B156)/1000000</f>
        <v>0</v>
      </c>
      <c r="H156" s="209">
        <f ca="1">SUMIFS(OFFSET($V$30:$V$177,,H$28,,),OFFSET($U$30:$U$177,,H$28,,),$D156,OFFSET($T$30:$T$177,,H$28,,),$C156,OFFSET($S$30:$S$177,,H$28,,),$B156)/1000000</f>
        <v>0</v>
      </c>
      <c r="I156" s="209">
        <f ca="1">SUMIFS(OFFSET($V$30:$V$177,,I$28,,),OFFSET($U$30:$U$177,,I$28,,),$D156,OFFSET($T$30:$T$177,,I$28,,),$C156,OFFSET($S$30:$S$177,,I$28,,),$B156)/1000000</f>
        <v>0</v>
      </c>
      <c r="J156" s="209">
        <f ca="1">SUMIFS(OFFSET($V$30:$V$177,,J$28,,),OFFSET($U$30:$U$177,,J$28,,),$D156,OFFSET($T$30:$T$177,,J$28,,),$C156,OFFSET($S$30:$S$177,,J$28,,),$B156)/1000000</f>
        <v>0</v>
      </c>
      <c r="K156" s="209">
        <f ca="1">SUMIFS(OFFSET($V$30:$V$177,,K$28,,),OFFSET($U$30:$U$177,,K$28,,),$D156,OFFSET($T$30:$T$177,,K$28,,),$C156,OFFSET($S$30:$S$177,,K$28,,),$B156)/1000000</f>
        <v>0</v>
      </c>
      <c r="L156" s="209">
        <f ca="1">SUMIFS(OFFSET($V$30:$V$177,,L$28,,),OFFSET($U$30:$U$177,,L$28,,),$D156,OFFSET($T$30:$T$177,,L$28,,),$C156,OFFSET($S$30:$S$177,,L$28,,),$B156)/1000000</f>
        <v>0</v>
      </c>
      <c r="M156" s="209">
        <f ca="1">SUMIFS(OFFSET($V$30:$V$177,,M$28,,),OFFSET($U$30:$U$177,,M$28,,),$D156,OFFSET($T$30:$T$177,,M$28,,),$C156,OFFSET($S$30:$S$177,,M$28,,),$B156)/1000000</f>
        <v>0</v>
      </c>
      <c r="N156" s="209">
        <f ca="1">SUMIFS(OFFSET($V$30:$V$177,,N$28,,),OFFSET($U$30:$U$177,,N$28,,),$D156,OFFSET($T$30:$T$177,,N$28,,),$C156,OFFSET($S$30:$S$177,,N$28,,),$B156)/1000000</f>
        <v>0</v>
      </c>
      <c r="O156" s="209">
        <f ca="1">SUMIFS(OFFSET($V$30:$V$177,,O$28,,),OFFSET($U$30:$U$177,,O$28,,),$D156,OFFSET($T$30:$T$177,,O$28,,),$C156,OFFSET($S$30:$S$177,,O$28,,),$B156)/1000000</f>
        <v>0</v>
      </c>
      <c r="P156" s="210">
        <f ca="1">SUMIFS(OFFSET($V$30:$V$177,,P$28,,),OFFSET($U$30:$U$177,,P$28,,),$D156,OFFSET($T$30:$T$177,,P$28,,),$C156,OFFSET($S$30:$S$177,,P$28,,),$B156)/1000000</f>
        <v>0</v>
      </c>
      <c r="Q156" s="287"/>
      <c r="S156" s="198"/>
      <c r="T156" s="199"/>
      <c r="U156" s="199"/>
      <c r="V156" s="200"/>
      <c r="W156" s="198"/>
      <c r="X156" s="199"/>
      <c r="Y156" s="199"/>
      <c r="Z156" s="200"/>
      <c r="AA156" s="198"/>
      <c r="AB156" s="199"/>
      <c r="AC156" s="199"/>
      <c r="AD156" s="200"/>
      <c r="AE156" s="198"/>
      <c r="AF156" s="199"/>
      <c r="AG156" s="199"/>
      <c r="AH156" s="200"/>
      <c r="AI156" s="198"/>
      <c r="AJ156" s="199"/>
      <c r="AK156" s="199"/>
      <c r="AL156" s="200"/>
      <c r="AM156" s="198"/>
      <c r="AN156" s="199"/>
      <c r="AO156" s="199"/>
      <c r="AP156" s="200"/>
      <c r="AQ156" s="198"/>
      <c r="AR156" s="199"/>
      <c r="AS156" s="199"/>
      <c r="AT156" s="200"/>
      <c r="AU156" s="198"/>
      <c r="AV156" s="199"/>
      <c r="AW156" s="199"/>
      <c r="AX156" s="200"/>
      <c r="AY156" s="198"/>
      <c r="AZ156" s="199"/>
      <c r="BA156" s="199"/>
      <c r="BB156" s="200"/>
      <c r="BC156" s="198"/>
      <c r="BD156" s="199"/>
      <c r="BE156" s="199"/>
      <c r="BF156" s="200"/>
      <c r="BG156" s="198"/>
      <c r="BH156" s="199"/>
      <c r="BI156" s="199"/>
      <c r="BJ156" s="200"/>
      <c r="BK156" s="198"/>
      <c r="BL156" s="199"/>
      <c r="BM156" s="199"/>
      <c r="BN156" s="200"/>
    </row>
    <row r="157" spans="1:66" x14ac:dyDescent="0.25">
      <c r="A157" s="286"/>
      <c r="B157" s="188" t="s">
        <v>115</v>
      </c>
      <c r="C157" s="188" t="s">
        <v>70</v>
      </c>
      <c r="D157" s="188" t="s">
        <v>105</v>
      </c>
      <c r="E157" s="208">
        <f ca="1">SUMIFS(OFFSET($V$30:$V$177,,E$28,,),OFFSET($U$30:$U$177,,E$28,,),$D157,OFFSET($T$30:$T$177,,E$28,,),$C157,OFFSET($S$30:$S$177,,E$28,,),$B157)/1000000</f>
        <v>2.2000000000000001E-3</v>
      </c>
      <c r="F157" s="209">
        <f ca="1">SUMIFS(OFFSET($V$30:$V$177,,F$28,,),OFFSET($U$30:$U$177,,F$28,,),$D157,OFFSET($T$30:$T$177,,F$28,,),$C157,OFFSET($S$30:$S$177,,F$28,,),$B157)/1000000</f>
        <v>0</v>
      </c>
      <c r="G157" s="209">
        <f ca="1">SUMIFS(OFFSET($V$30:$V$177,,G$28,,),OFFSET($U$30:$U$177,,G$28,,),$D157,OFFSET($T$30:$T$177,,G$28,,),$C157,OFFSET($S$30:$S$177,,G$28,,),$B157)/1000000</f>
        <v>0</v>
      </c>
      <c r="H157" s="209">
        <f ca="1">SUMIFS(OFFSET($V$30:$V$177,,H$28,,),OFFSET($U$30:$U$177,,H$28,,),$D157,OFFSET($T$30:$T$177,,H$28,,),$C157,OFFSET($S$30:$S$177,,H$28,,),$B157)/1000000</f>
        <v>0</v>
      </c>
      <c r="I157" s="209">
        <f ca="1">SUMIFS(OFFSET($V$30:$V$177,,I$28,,),OFFSET($U$30:$U$177,,I$28,,),$D157,OFFSET($T$30:$T$177,,I$28,,),$C157,OFFSET($S$30:$S$177,,I$28,,),$B157)/1000000</f>
        <v>0</v>
      </c>
      <c r="J157" s="209">
        <f ca="1">SUMIFS(OFFSET($V$30:$V$177,,J$28,,),OFFSET($U$30:$U$177,,J$28,,),$D157,OFFSET($T$30:$T$177,,J$28,,),$C157,OFFSET($S$30:$S$177,,J$28,,),$B157)/1000000</f>
        <v>0</v>
      </c>
      <c r="K157" s="209">
        <f ca="1">SUMIFS(OFFSET($V$30:$V$177,,K$28,,),OFFSET($U$30:$U$177,,K$28,,),$D157,OFFSET($T$30:$T$177,,K$28,,),$C157,OFFSET($S$30:$S$177,,K$28,,),$B157)/1000000</f>
        <v>0</v>
      </c>
      <c r="L157" s="209">
        <f ca="1">SUMIFS(OFFSET($V$30:$V$177,,L$28,,),OFFSET($U$30:$U$177,,L$28,,),$D157,OFFSET($T$30:$T$177,,L$28,,),$C157,OFFSET($S$30:$S$177,,L$28,,),$B157)/1000000</f>
        <v>0</v>
      </c>
      <c r="M157" s="209">
        <f ca="1">SUMIFS(OFFSET($V$30:$V$177,,M$28,,),OFFSET($U$30:$U$177,,M$28,,),$D157,OFFSET($T$30:$T$177,,M$28,,),$C157,OFFSET($S$30:$S$177,,M$28,,),$B157)/1000000</f>
        <v>0</v>
      </c>
      <c r="N157" s="209">
        <f ca="1">SUMIFS(OFFSET($V$30:$V$177,,N$28,,),OFFSET($U$30:$U$177,,N$28,,),$D157,OFFSET($T$30:$T$177,,N$28,,),$C157,OFFSET($S$30:$S$177,,N$28,,),$B157)/1000000</f>
        <v>0</v>
      </c>
      <c r="O157" s="209">
        <f ca="1">SUMIFS(OFFSET($V$30:$V$177,,O$28,,),OFFSET($U$30:$U$177,,O$28,,),$D157,OFFSET($T$30:$T$177,,O$28,,),$C157,OFFSET($S$30:$S$177,,O$28,,),$B157)/1000000</f>
        <v>0</v>
      </c>
      <c r="P157" s="210">
        <f ca="1">SUMIFS(OFFSET($V$30:$V$177,,P$28,,),OFFSET($U$30:$U$177,,P$28,,),$D157,OFFSET($T$30:$T$177,,P$28,,),$C157,OFFSET($S$30:$S$177,,P$28,,),$B157)/1000000</f>
        <v>0</v>
      </c>
      <c r="Q157" s="287"/>
      <c r="S157" s="198"/>
      <c r="T157" s="199"/>
      <c r="U157" s="199"/>
      <c r="V157" s="200"/>
      <c r="W157" s="198"/>
      <c r="X157" s="199"/>
      <c r="Y157" s="199"/>
      <c r="Z157" s="200"/>
      <c r="AA157" s="198"/>
      <c r="AB157" s="199"/>
      <c r="AC157" s="199"/>
      <c r="AD157" s="200"/>
      <c r="AE157" s="198"/>
      <c r="AF157" s="199"/>
      <c r="AG157" s="199"/>
      <c r="AH157" s="200"/>
      <c r="AI157" s="198"/>
      <c r="AJ157" s="199"/>
      <c r="AK157" s="199"/>
      <c r="AL157" s="200"/>
      <c r="AM157" s="198"/>
      <c r="AN157" s="199"/>
      <c r="AO157" s="199"/>
      <c r="AP157" s="200"/>
      <c r="AQ157" s="198"/>
      <c r="AR157" s="199"/>
      <c r="AS157" s="199"/>
      <c r="AT157" s="200"/>
      <c r="AU157" s="198"/>
      <c r="AV157" s="199"/>
      <c r="AW157" s="199"/>
      <c r="AX157" s="200"/>
      <c r="AY157" s="198"/>
      <c r="AZ157" s="199"/>
      <c r="BA157" s="199"/>
      <c r="BB157" s="200"/>
      <c r="BC157" s="198"/>
      <c r="BD157" s="199"/>
      <c r="BE157" s="199"/>
      <c r="BF157" s="200"/>
      <c r="BG157" s="198"/>
      <c r="BH157" s="199"/>
      <c r="BI157" s="199"/>
      <c r="BJ157" s="200"/>
      <c r="BK157" s="198"/>
      <c r="BL157" s="199"/>
      <c r="BM157" s="199"/>
      <c r="BN157" s="200"/>
    </row>
    <row r="158" spans="1:66" x14ac:dyDescent="0.25">
      <c r="A158" s="286"/>
      <c r="B158" s="188" t="s">
        <v>116</v>
      </c>
      <c r="C158" s="188" t="s">
        <v>69</v>
      </c>
      <c r="D158" s="188" t="s">
        <v>105</v>
      </c>
      <c r="E158" s="208">
        <f ca="1">SUMIFS(OFFSET($V$30:$V$177,,E$28,,),OFFSET($U$30:$U$177,,E$28,,),$D158,OFFSET($T$30:$T$177,,E$28,,),$C158,OFFSET($S$30:$S$177,,E$28,,),$B158)/1000000</f>
        <v>0</v>
      </c>
      <c r="F158" s="209">
        <f ca="1">SUMIFS(OFFSET($V$30:$V$177,,F$28,,),OFFSET($U$30:$U$177,,F$28,,),$D158,OFFSET($T$30:$T$177,,F$28,,),$C158,OFFSET($S$30:$S$177,,F$28,,),$B158)/1000000</f>
        <v>0</v>
      </c>
      <c r="G158" s="209">
        <f ca="1">SUMIFS(OFFSET($V$30:$V$177,,G$28,,),OFFSET($U$30:$U$177,,G$28,,),$D158,OFFSET($T$30:$T$177,,G$28,,),$C158,OFFSET($S$30:$S$177,,G$28,,),$B158)/1000000</f>
        <v>0</v>
      </c>
      <c r="H158" s="209">
        <f ca="1">SUMIFS(OFFSET($V$30:$V$177,,H$28,,),OFFSET($U$30:$U$177,,H$28,,),$D158,OFFSET($T$30:$T$177,,H$28,,),$C158,OFFSET($S$30:$S$177,,H$28,,),$B158)/1000000</f>
        <v>0</v>
      </c>
      <c r="I158" s="209">
        <f ca="1">SUMIFS(OFFSET($V$30:$V$177,,I$28,,),OFFSET($U$30:$U$177,,I$28,,),$D158,OFFSET($T$30:$T$177,,I$28,,),$C158,OFFSET($S$30:$S$177,,I$28,,),$B158)/1000000</f>
        <v>0</v>
      </c>
      <c r="J158" s="209">
        <f ca="1">SUMIFS(OFFSET($V$30:$V$177,,J$28,,),OFFSET($U$30:$U$177,,J$28,,),$D158,OFFSET($T$30:$T$177,,J$28,,),$C158,OFFSET($S$30:$S$177,,J$28,,),$B158)/1000000</f>
        <v>0</v>
      </c>
      <c r="K158" s="209">
        <f ca="1">SUMIFS(OFFSET($V$30:$V$177,,K$28,,),OFFSET($U$30:$U$177,,K$28,,),$D158,OFFSET($T$30:$T$177,,K$28,,),$C158,OFFSET($S$30:$S$177,,K$28,,),$B158)/1000000</f>
        <v>0</v>
      </c>
      <c r="L158" s="209">
        <f ca="1">SUMIFS(OFFSET($V$30:$V$177,,L$28,,),OFFSET($U$30:$U$177,,L$28,,),$D158,OFFSET($T$30:$T$177,,L$28,,),$C158,OFFSET($S$30:$S$177,,L$28,,),$B158)/1000000</f>
        <v>0</v>
      </c>
      <c r="M158" s="209">
        <f ca="1">SUMIFS(OFFSET($V$30:$V$177,,M$28,,),OFFSET($U$30:$U$177,,M$28,,),$D158,OFFSET($T$30:$T$177,,M$28,,),$C158,OFFSET($S$30:$S$177,,M$28,,),$B158)/1000000</f>
        <v>0</v>
      </c>
      <c r="N158" s="209">
        <f ca="1">SUMIFS(OFFSET($V$30:$V$177,,N$28,,),OFFSET($U$30:$U$177,,N$28,,),$D158,OFFSET($T$30:$T$177,,N$28,,),$C158,OFFSET($S$30:$S$177,,N$28,,),$B158)/1000000</f>
        <v>0</v>
      </c>
      <c r="O158" s="209">
        <f ca="1">SUMIFS(OFFSET($V$30:$V$177,,O$28,,),OFFSET($U$30:$U$177,,O$28,,),$D158,OFFSET($T$30:$T$177,,O$28,,),$C158,OFFSET($S$30:$S$177,,O$28,,),$B158)/1000000</f>
        <v>0</v>
      </c>
      <c r="P158" s="210">
        <f ca="1">SUMIFS(OFFSET($V$30:$V$177,,P$28,,),OFFSET($U$30:$U$177,,P$28,,),$D158,OFFSET($T$30:$T$177,,P$28,,),$C158,OFFSET($S$30:$S$177,,P$28,,),$B158)/1000000</f>
        <v>0</v>
      </c>
      <c r="Q158" s="287"/>
      <c r="S158" s="198"/>
      <c r="T158" s="199"/>
      <c r="U158" s="199"/>
      <c r="V158" s="200"/>
      <c r="W158" s="198"/>
      <c r="X158" s="199"/>
      <c r="Y158" s="199"/>
      <c r="Z158" s="200"/>
      <c r="AA158" s="198"/>
      <c r="AB158" s="199"/>
      <c r="AC158" s="199"/>
      <c r="AD158" s="200"/>
      <c r="AE158" s="198"/>
      <c r="AF158" s="199"/>
      <c r="AG158" s="199"/>
      <c r="AH158" s="200"/>
      <c r="AI158" s="198"/>
      <c r="AJ158" s="199"/>
      <c r="AK158" s="199"/>
      <c r="AL158" s="200"/>
      <c r="AM158" s="198"/>
      <c r="AN158" s="199"/>
      <c r="AO158" s="199"/>
      <c r="AP158" s="200"/>
      <c r="AQ158" s="198"/>
      <c r="AR158" s="199"/>
      <c r="AS158" s="199"/>
      <c r="AT158" s="200"/>
      <c r="AU158" s="198"/>
      <c r="AV158" s="199"/>
      <c r="AW158" s="199"/>
      <c r="AX158" s="200"/>
      <c r="AY158" s="198"/>
      <c r="AZ158" s="199"/>
      <c r="BA158" s="199"/>
      <c r="BB158" s="200"/>
      <c r="BC158" s="198"/>
      <c r="BD158" s="199"/>
      <c r="BE158" s="199"/>
      <c r="BF158" s="200"/>
      <c r="BG158" s="198"/>
      <c r="BH158" s="199"/>
      <c r="BI158" s="199"/>
      <c r="BJ158" s="200"/>
      <c r="BK158" s="198"/>
      <c r="BL158" s="199"/>
      <c r="BM158" s="199"/>
      <c r="BN158" s="200"/>
    </row>
    <row r="159" spans="1:66" x14ac:dyDescent="0.25">
      <c r="A159" s="286"/>
      <c r="B159" s="188" t="s">
        <v>116</v>
      </c>
      <c r="C159" s="188" t="s">
        <v>70</v>
      </c>
      <c r="D159" s="188" t="s">
        <v>105</v>
      </c>
      <c r="E159" s="208">
        <f ca="1">SUMIFS(OFFSET($V$30:$V$177,,E$28,,),OFFSET($U$30:$U$177,,E$28,,),$D159,OFFSET($T$30:$T$177,,E$28,,),$C159,OFFSET($S$30:$S$177,,E$28,,),$B159)/1000000</f>
        <v>-9.7455300000000005E-3</v>
      </c>
      <c r="F159" s="209">
        <f ca="1">SUMIFS(OFFSET($V$30:$V$177,,F$28,,),OFFSET($U$30:$U$177,,F$28,,),$D159,OFFSET($T$30:$T$177,,F$28,,),$C159,OFFSET($S$30:$S$177,,F$28,,),$B159)/1000000</f>
        <v>0</v>
      </c>
      <c r="G159" s="209">
        <f ca="1">SUMIFS(OFFSET($V$30:$V$177,,G$28,,),OFFSET($U$30:$U$177,,G$28,,),$D159,OFFSET($T$30:$T$177,,G$28,,),$C159,OFFSET($S$30:$S$177,,G$28,,),$B159)/1000000</f>
        <v>0</v>
      </c>
      <c r="H159" s="209">
        <f ca="1">SUMIFS(OFFSET($V$30:$V$177,,H$28,,),OFFSET($U$30:$U$177,,H$28,,),$D159,OFFSET($T$30:$T$177,,H$28,,),$C159,OFFSET($S$30:$S$177,,H$28,,),$B159)/1000000</f>
        <v>0</v>
      </c>
      <c r="I159" s="209">
        <f ca="1">SUMIFS(OFFSET($V$30:$V$177,,I$28,,),OFFSET($U$30:$U$177,,I$28,,),$D159,OFFSET($T$30:$T$177,,I$28,,),$C159,OFFSET($S$30:$S$177,,I$28,,),$B159)/1000000</f>
        <v>0</v>
      </c>
      <c r="J159" s="209">
        <f ca="1">SUMIFS(OFFSET($V$30:$V$177,,J$28,,),OFFSET($U$30:$U$177,,J$28,,),$D159,OFFSET($T$30:$T$177,,J$28,,),$C159,OFFSET($S$30:$S$177,,J$28,,),$B159)/1000000</f>
        <v>0</v>
      </c>
      <c r="K159" s="209">
        <f ca="1">SUMIFS(OFFSET($V$30:$V$177,,K$28,,),OFFSET($U$30:$U$177,,K$28,,),$D159,OFFSET($T$30:$T$177,,K$28,,),$C159,OFFSET($S$30:$S$177,,K$28,,),$B159)/1000000</f>
        <v>0</v>
      </c>
      <c r="L159" s="209">
        <f ca="1">SUMIFS(OFFSET($V$30:$V$177,,L$28,,),OFFSET($U$30:$U$177,,L$28,,),$D159,OFFSET($T$30:$T$177,,L$28,,),$C159,OFFSET($S$30:$S$177,,L$28,,),$B159)/1000000</f>
        <v>0</v>
      </c>
      <c r="M159" s="209">
        <f ca="1">SUMIFS(OFFSET($V$30:$V$177,,M$28,,),OFFSET($U$30:$U$177,,M$28,,),$D159,OFFSET($T$30:$T$177,,M$28,,),$C159,OFFSET($S$30:$S$177,,M$28,,),$B159)/1000000</f>
        <v>0</v>
      </c>
      <c r="N159" s="209">
        <f ca="1">SUMIFS(OFFSET($V$30:$V$177,,N$28,,),OFFSET($U$30:$U$177,,N$28,,),$D159,OFFSET($T$30:$T$177,,N$28,,),$C159,OFFSET($S$30:$S$177,,N$28,,),$B159)/1000000</f>
        <v>0</v>
      </c>
      <c r="O159" s="209">
        <f ca="1">SUMIFS(OFFSET($V$30:$V$177,,O$28,,),OFFSET($U$30:$U$177,,O$28,,),$D159,OFFSET($T$30:$T$177,,O$28,,),$C159,OFFSET($S$30:$S$177,,O$28,,),$B159)/1000000</f>
        <v>0</v>
      </c>
      <c r="P159" s="210">
        <f ca="1">SUMIFS(OFFSET($V$30:$V$177,,P$28,,),OFFSET($U$30:$U$177,,P$28,,),$D159,OFFSET($T$30:$T$177,,P$28,,),$C159,OFFSET($S$30:$S$177,,P$28,,),$B159)/1000000</f>
        <v>0</v>
      </c>
      <c r="Q159" s="287"/>
      <c r="S159" s="198"/>
      <c r="T159" s="199"/>
      <c r="U159" s="199"/>
      <c r="V159" s="200"/>
      <c r="W159" s="198"/>
      <c r="X159" s="199"/>
      <c r="Y159" s="199"/>
      <c r="Z159" s="200"/>
      <c r="AA159" s="198"/>
      <c r="AB159" s="199"/>
      <c r="AC159" s="199"/>
      <c r="AD159" s="200"/>
      <c r="AE159" s="198"/>
      <c r="AF159" s="199"/>
      <c r="AG159" s="199"/>
      <c r="AH159" s="200"/>
      <c r="AI159" s="198"/>
      <c r="AJ159" s="199"/>
      <c r="AK159" s="199"/>
      <c r="AL159" s="200"/>
      <c r="AM159" s="198"/>
      <c r="AN159" s="199"/>
      <c r="AO159" s="199"/>
      <c r="AP159" s="200"/>
      <c r="AQ159" s="198"/>
      <c r="AR159" s="199"/>
      <c r="AS159" s="199"/>
      <c r="AT159" s="200"/>
      <c r="AU159" s="198"/>
      <c r="AV159" s="199"/>
      <c r="AW159" s="199"/>
      <c r="AX159" s="200"/>
      <c r="AY159" s="198"/>
      <c r="AZ159" s="199"/>
      <c r="BA159" s="199"/>
      <c r="BB159" s="200"/>
      <c r="BC159" s="198"/>
      <c r="BD159" s="199"/>
      <c r="BE159" s="199"/>
      <c r="BF159" s="200"/>
      <c r="BG159" s="198"/>
      <c r="BH159" s="199"/>
      <c r="BI159" s="199"/>
      <c r="BJ159" s="200"/>
      <c r="BK159" s="198"/>
      <c r="BL159" s="199"/>
      <c r="BM159" s="199"/>
      <c r="BN159" s="200"/>
    </row>
    <row r="160" spans="1:66" x14ac:dyDescent="0.25">
      <c r="A160" s="286"/>
      <c r="B160" s="188" t="s">
        <v>64</v>
      </c>
      <c r="C160" s="188" t="s">
        <v>69</v>
      </c>
      <c r="D160" s="188" t="s">
        <v>105</v>
      </c>
      <c r="E160" s="208">
        <f ca="1">SUMIFS(OFFSET($V$30:$V$177,,E$28,,),OFFSET($U$30:$U$177,,E$28,,),$D160,OFFSET($T$30:$T$177,,E$28,,),$C160,OFFSET($S$30:$S$177,,E$28,,),$B160)/1000000</f>
        <v>0</v>
      </c>
      <c r="F160" s="209">
        <f ca="1">SUMIFS(OFFSET($V$30:$V$177,,F$28,,),OFFSET($U$30:$U$177,,F$28,,),$D160,OFFSET($T$30:$T$177,,F$28,,),$C160,OFFSET($S$30:$S$177,,F$28,,),$B160)/1000000</f>
        <v>0</v>
      </c>
      <c r="G160" s="209">
        <f ca="1">SUMIFS(OFFSET($V$30:$V$177,,G$28,,),OFFSET($U$30:$U$177,,G$28,,),$D160,OFFSET($T$30:$T$177,,G$28,,),$C160,OFFSET($S$30:$S$177,,G$28,,),$B160)/1000000</f>
        <v>0</v>
      </c>
      <c r="H160" s="209">
        <f ca="1">SUMIFS(OFFSET($V$30:$V$177,,H$28,,),OFFSET($U$30:$U$177,,H$28,,),$D160,OFFSET($T$30:$T$177,,H$28,,),$C160,OFFSET($S$30:$S$177,,H$28,,),$B160)/1000000</f>
        <v>0</v>
      </c>
      <c r="I160" s="209">
        <f ca="1">SUMIFS(OFFSET($V$30:$V$177,,I$28,,),OFFSET($U$30:$U$177,,I$28,,),$D160,OFFSET($T$30:$T$177,,I$28,,),$C160,OFFSET($S$30:$S$177,,I$28,,),$B160)/1000000</f>
        <v>0</v>
      </c>
      <c r="J160" s="209">
        <f ca="1">SUMIFS(OFFSET($V$30:$V$177,,J$28,,),OFFSET($U$30:$U$177,,J$28,,),$D160,OFFSET($T$30:$T$177,,J$28,,),$C160,OFFSET($S$30:$S$177,,J$28,,),$B160)/1000000</f>
        <v>0</v>
      </c>
      <c r="K160" s="209">
        <f ca="1">SUMIFS(OFFSET($V$30:$V$177,,K$28,,),OFFSET($U$30:$U$177,,K$28,,),$D160,OFFSET($T$30:$T$177,,K$28,,),$C160,OFFSET($S$30:$S$177,,K$28,,),$B160)/1000000</f>
        <v>0</v>
      </c>
      <c r="L160" s="209">
        <f ca="1">SUMIFS(OFFSET($V$30:$V$177,,L$28,,),OFFSET($U$30:$U$177,,L$28,,),$D160,OFFSET($T$30:$T$177,,L$28,,),$C160,OFFSET($S$30:$S$177,,L$28,,),$B160)/1000000</f>
        <v>0</v>
      </c>
      <c r="M160" s="209">
        <f ca="1">SUMIFS(OFFSET($V$30:$V$177,,M$28,,),OFFSET($U$30:$U$177,,M$28,,),$D160,OFFSET($T$30:$T$177,,M$28,,),$C160,OFFSET($S$30:$S$177,,M$28,,),$B160)/1000000</f>
        <v>0</v>
      </c>
      <c r="N160" s="209">
        <f ca="1">SUMIFS(OFFSET($V$30:$V$177,,N$28,,),OFFSET($U$30:$U$177,,N$28,,),$D160,OFFSET($T$30:$T$177,,N$28,,),$C160,OFFSET($S$30:$S$177,,N$28,,),$B160)/1000000</f>
        <v>0</v>
      </c>
      <c r="O160" s="209">
        <f ca="1">SUMIFS(OFFSET($V$30:$V$177,,O$28,,),OFFSET($U$30:$U$177,,O$28,,),$D160,OFFSET($T$30:$T$177,,O$28,,),$C160,OFFSET($S$30:$S$177,,O$28,,),$B160)/1000000</f>
        <v>0</v>
      </c>
      <c r="P160" s="210">
        <f ca="1">SUMIFS(OFFSET($V$30:$V$177,,P$28,,),OFFSET($U$30:$U$177,,P$28,,),$D160,OFFSET($T$30:$T$177,,P$28,,),$C160,OFFSET($S$30:$S$177,,P$28,,),$B160)/1000000</f>
        <v>0</v>
      </c>
      <c r="Q160" s="287"/>
      <c r="S160" s="198"/>
      <c r="T160" s="199"/>
      <c r="U160" s="199"/>
      <c r="V160" s="200"/>
      <c r="W160" s="198"/>
      <c r="X160" s="199"/>
      <c r="Y160" s="199"/>
      <c r="Z160" s="200"/>
      <c r="AA160" s="198"/>
      <c r="AB160" s="199"/>
      <c r="AC160" s="199"/>
      <c r="AD160" s="200"/>
      <c r="AE160" s="198"/>
      <c r="AF160" s="199"/>
      <c r="AG160" s="199"/>
      <c r="AH160" s="200"/>
      <c r="AI160" s="198"/>
      <c r="AJ160" s="199"/>
      <c r="AK160" s="199"/>
      <c r="AL160" s="200"/>
      <c r="AM160" s="198"/>
      <c r="AN160" s="199"/>
      <c r="AO160" s="199"/>
      <c r="AP160" s="200"/>
      <c r="AQ160" s="198"/>
      <c r="AR160" s="199"/>
      <c r="AS160" s="199"/>
      <c r="AT160" s="200"/>
      <c r="AU160" s="198"/>
      <c r="AV160" s="199"/>
      <c r="AW160" s="199"/>
      <c r="AX160" s="200"/>
      <c r="AY160" s="198"/>
      <c r="AZ160" s="199"/>
      <c r="BA160" s="199"/>
      <c r="BB160" s="200"/>
      <c r="BC160" s="198"/>
      <c r="BD160" s="199"/>
      <c r="BE160" s="199"/>
      <c r="BF160" s="200"/>
      <c r="BG160" s="198"/>
      <c r="BH160" s="199"/>
      <c r="BI160" s="199"/>
      <c r="BJ160" s="200"/>
      <c r="BK160" s="198"/>
      <c r="BL160" s="199"/>
      <c r="BM160" s="199"/>
      <c r="BN160" s="200"/>
    </row>
    <row r="161" spans="1:66" x14ac:dyDescent="0.25">
      <c r="A161" s="286"/>
      <c r="B161" s="188" t="s">
        <v>64</v>
      </c>
      <c r="C161" s="188" t="s">
        <v>70</v>
      </c>
      <c r="D161" s="188" t="s">
        <v>105</v>
      </c>
      <c r="E161" s="290">
        <f ca="1">SUMIFS(OFFSET($V$30:$V$177,,E$28,,),OFFSET($U$30:$U$177,,E$28,,),$D161,OFFSET($T$30:$T$177,,E$28,,),$C161,OFFSET($S$30:$S$177,,E$28,,),$B161)/1000000-'GWP Changes'!M$36</f>
        <v>0.40003278000000109</v>
      </c>
      <c r="F161" s="291">
        <f ca="1">SUMIFS(OFFSET($V$30:$V$177,,F$28,,),OFFSET($U$30:$U$177,,F$28,,),$D161,OFFSET($T$30:$T$177,,F$28,,),$C161,OFFSET($S$30:$S$177,,F$28,,),$B161)/1000000-'GWP Changes'!N$36</f>
        <v>-7.8902649999998506E-2</v>
      </c>
      <c r="G161" s="291">
        <f ca="1">SUMIFS(OFFSET($V$30:$V$177,,G$28,,),OFFSET($U$30:$U$177,,G$28,,),$D161,OFFSET($T$30:$T$177,,G$28,,),$C161,OFFSET($S$30:$S$177,,G$28,,),$B161)/1000000-'GWP Changes'!O$36</f>
        <v>-0.110239</v>
      </c>
      <c r="H161" s="291">
        <f ca="1">SUMIFS(OFFSET($V$30:$V$177,,H$28,,),OFFSET($U$30:$U$177,,H$28,,),$D161,OFFSET($T$30:$T$177,,H$28,,),$C161,OFFSET($S$30:$S$177,,H$28,,),$B161)/1000000-'GWP Changes'!P$36</f>
        <v>-0.103965</v>
      </c>
      <c r="I161" s="291">
        <f ca="1">SUMIFS(OFFSET($V$30:$V$177,,I$28,,),OFFSET($U$30:$U$177,,I$28,,),$D161,OFFSET($T$30:$T$177,,I$28,,),$C161,OFFSET($S$30:$S$177,,I$28,,),$B161)/1000000-'GWP Changes'!Q$36</f>
        <v>-9.6979710000001398E-2</v>
      </c>
      <c r="J161" s="291">
        <f ca="1">SUMIFS(OFFSET($V$30:$V$177,,J$28,,),OFFSET($U$30:$U$177,,J$28,,),$D161,OFFSET($T$30:$T$177,,J$28,,),$C161,OFFSET($S$30:$S$177,,J$28,,),$B161)/1000000-'GWP Changes'!R$36</f>
        <v>-9.4469490000000003E-2</v>
      </c>
      <c r="K161" s="291">
        <f ca="1">SUMIFS(OFFSET($V$30:$V$177,,K$28,,),OFFSET($U$30:$U$177,,K$28,,),$D161,OFFSET($T$30:$T$177,,K$28,,),$C161,OFFSET($S$30:$S$177,,K$28,,),$B161)/1000000-'GWP Changes'!S$36</f>
        <v>-7.8256970000001105E-2</v>
      </c>
      <c r="L161" s="291">
        <f ca="1">SUMIFS(OFFSET($V$30:$V$177,,L$28,,),OFFSET($U$30:$U$177,,L$28,,),$D161,OFFSET($T$30:$T$177,,L$28,,),$C161,OFFSET($S$30:$S$177,,L$28,,),$B161)/1000000-'GWP Changes'!T$36</f>
        <v>-0.11088023</v>
      </c>
      <c r="M161" s="291">
        <f ca="1">SUMIFS(OFFSET($V$30:$V$177,,M$28,,),OFFSET($U$30:$U$177,,M$28,,),$D161,OFFSET($T$30:$T$177,,M$28,,),$C161,OFFSET($S$30:$S$177,,M$28,,),$B161)/1000000-'GWP Changes'!U$36</f>
        <v>-7.5132530000000003E-2</v>
      </c>
      <c r="N161" s="291">
        <f ca="1">SUMIFS(OFFSET($V$30:$V$177,,N$28,,),OFFSET($U$30:$U$177,,N$28,,),$D161,OFFSET($T$30:$T$177,,N$28,,),$C161,OFFSET($S$30:$S$177,,N$28,,),$B161)/1000000-'GWP Changes'!V$36</f>
        <v>-4.8742270000000948E-2</v>
      </c>
      <c r="O161" s="291">
        <f ca="1">SUMIFS(OFFSET($V$30:$V$177,,O$28,,),OFFSET($U$30:$U$177,,O$28,,),$D161,OFFSET($T$30:$T$177,,O$28,,),$C161,OFFSET($S$30:$S$177,,O$28,,),$B161)/1000000-'GWP Changes'!W$36</f>
        <v>-9.2660549999997954E-2</v>
      </c>
      <c r="P161" s="292">
        <f ca="1">SUMIFS(OFFSET($V$30:$V$177,,P$28,,),OFFSET($U$30:$U$177,,P$28,,),$D161,OFFSET($T$30:$T$177,,P$28,,),$C161,OFFSET($S$30:$S$177,,P$28,,),$B161)/1000000-'GWP Changes'!X$36</f>
        <v>-8.3744320000000011E-2</v>
      </c>
      <c r="Q161" s="287"/>
      <c r="S161" s="198"/>
      <c r="T161" s="199"/>
      <c r="U161" s="199"/>
      <c r="V161" s="200"/>
      <c r="W161" s="198"/>
      <c r="X161" s="199"/>
      <c r="Y161" s="199"/>
      <c r="Z161" s="200"/>
      <c r="AA161" s="198"/>
      <c r="AB161" s="199"/>
      <c r="AC161" s="199"/>
      <c r="AD161" s="200"/>
      <c r="AE161" s="198"/>
      <c r="AF161" s="199"/>
      <c r="AG161" s="199"/>
      <c r="AH161" s="200"/>
      <c r="AI161" s="198"/>
      <c r="AJ161" s="199"/>
      <c r="AK161" s="199"/>
      <c r="AL161" s="200"/>
      <c r="AM161" s="198"/>
      <c r="AN161" s="199"/>
      <c r="AO161" s="199"/>
      <c r="AP161" s="200"/>
      <c r="AQ161" s="198"/>
      <c r="AR161" s="199"/>
      <c r="AS161" s="199"/>
      <c r="AT161" s="200"/>
      <c r="AU161" s="198"/>
      <c r="AV161" s="199"/>
      <c r="AW161" s="199"/>
      <c r="AX161" s="200"/>
      <c r="AY161" s="198"/>
      <c r="AZ161" s="199"/>
      <c r="BA161" s="199"/>
      <c r="BB161" s="200"/>
      <c r="BC161" s="198"/>
      <c r="BD161" s="199"/>
      <c r="BE161" s="199"/>
      <c r="BF161" s="200"/>
      <c r="BG161" s="198"/>
      <c r="BH161" s="199"/>
      <c r="BI161" s="199"/>
      <c r="BJ161" s="200"/>
      <c r="BK161" s="198"/>
      <c r="BL161" s="199"/>
      <c r="BM161" s="199"/>
      <c r="BN161" s="200"/>
    </row>
    <row r="162" spans="1:66" x14ac:dyDescent="0.25">
      <c r="A162" s="286"/>
      <c r="B162" s="188" t="s">
        <v>61</v>
      </c>
      <c r="C162" s="188" t="s">
        <v>69</v>
      </c>
      <c r="D162" s="188" t="s">
        <v>105</v>
      </c>
      <c r="E162" s="208">
        <f ca="1">SUMIFS(OFFSET($V$30:$V$177,,E$28,,),OFFSET($U$30:$U$177,,E$28,,),$D162,OFFSET($T$30:$T$177,,E$28,,),$C162,OFFSET($S$30:$S$177,,E$28,,),$B162)/1000000</f>
        <v>1.390716E-2</v>
      </c>
      <c r="F162" s="209">
        <f ca="1">SUMIFS(OFFSET($V$30:$V$177,,F$28,,),OFFSET($U$30:$U$177,,F$28,,),$D162,OFFSET($T$30:$T$177,,F$28,,),$C162,OFFSET($S$30:$S$177,,F$28,,),$B162)/1000000</f>
        <v>0</v>
      </c>
      <c r="G162" s="209">
        <f ca="1">SUMIFS(OFFSET($V$30:$V$177,,G$28,,),OFFSET($U$30:$U$177,,G$28,,),$D162,OFFSET($T$30:$T$177,,G$28,,),$C162,OFFSET($S$30:$S$177,,G$28,,),$B162)/1000000</f>
        <v>0</v>
      </c>
      <c r="H162" s="209">
        <f ca="1">SUMIFS(OFFSET($V$30:$V$177,,H$28,,),OFFSET($U$30:$U$177,,H$28,,),$D162,OFFSET($T$30:$T$177,,H$28,,),$C162,OFFSET($S$30:$S$177,,H$28,,),$B162)/1000000</f>
        <v>0</v>
      </c>
      <c r="I162" s="209">
        <f ca="1">SUMIFS(OFFSET($V$30:$V$177,,I$28,,),OFFSET($U$30:$U$177,,I$28,,),$D162,OFFSET($T$30:$T$177,,I$28,,),$C162,OFFSET($S$30:$S$177,,I$28,,),$B162)/1000000</f>
        <v>0</v>
      </c>
      <c r="J162" s="209">
        <f ca="1">SUMIFS(OFFSET($V$30:$V$177,,J$28,,),OFFSET($U$30:$U$177,,J$28,,),$D162,OFFSET($T$30:$T$177,,J$28,,),$C162,OFFSET($S$30:$S$177,,J$28,,),$B162)/1000000</f>
        <v>0</v>
      </c>
      <c r="K162" s="209">
        <f ca="1">SUMIFS(OFFSET($V$30:$V$177,,K$28,,),OFFSET($U$30:$U$177,,K$28,,),$D162,OFFSET($T$30:$T$177,,K$28,,),$C162,OFFSET($S$30:$S$177,,K$28,,),$B162)/1000000</f>
        <v>0</v>
      </c>
      <c r="L162" s="209">
        <f ca="1">SUMIFS(OFFSET($V$30:$V$177,,L$28,,),OFFSET($U$30:$U$177,,L$28,,),$D162,OFFSET($T$30:$T$177,,L$28,,),$C162,OFFSET($S$30:$S$177,,L$28,,),$B162)/1000000</f>
        <v>0</v>
      </c>
      <c r="M162" s="209">
        <f ca="1">SUMIFS(OFFSET($V$30:$V$177,,M$28,,),OFFSET($U$30:$U$177,,M$28,,),$D162,OFFSET($T$30:$T$177,,M$28,,),$C162,OFFSET($S$30:$S$177,,M$28,,),$B162)/1000000</f>
        <v>0</v>
      </c>
      <c r="N162" s="209">
        <f ca="1">SUMIFS(OFFSET($V$30:$V$177,,N$28,,),OFFSET($U$30:$U$177,,N$28,,),$D162,OFFSET($T$30:$T$177,,N$28,,),$C162,OFFSET($S$30:$S$177,,N$28,,),$B162)/1000000</f>
        <v>0</v>
      </c>
      <c r="O162" s="209">
        <f ca="1">SUMIFS(OFFSET($V$30:$V$177,,O$28,,),OFFSET($U$30:$U$177,,O$28,,),$D162,OFFSET($T$30:$T$177,,O$28,,),$C162,OFFSET($S$30:$S$177,,O$28,,),$B162)/1000000</f>
        <v>0</v>
      </c>
      <c r="P162" s="210">
        <f ca="1">SUMIFS(OFFSET($V$30:$V$177,,P$28,,),OFFSET($U$30:$U$177,,P$28,,),$D162,OFFSET($T$30:$T$177,,P$28,,),$C162,OFFSET($S$30:$S$177,,P$28,,),$B162)/1000000</f>
        <v>0</v>
      </c>
      <c r="Q162" s="287"/>
      <c r="S162" s="198"/>
      <c r="T162" s="199"/>
      <c r="U162" s="199"/>
      <c r="V162" s="200"/>
      <c r="W162" s="198"/>
      <c r="X162" s="199"/>
      <c r="Y162" s="199"/>
      <c r="Z162" s="200"/>
      <c r="AA162" s="198"/>
      <c r="AB162" s="199"/>
      <c r="AC162" s="199"/>
      <c r="AD162" s="200"/>
      <c r="AE162" s="198"/>
      <c r="AF162" s="199"/>
      <c r="AG162" s="199"/>
      <c r="AH162" s="200"/>
      <c r="AI162" s="198"/>
      <c r="AJ162" s="199"/>
      <c r="AK162" s="199"/>
      <c r="AL162" s="200"/>
      <c r="AM162" s="198"/>
      <c r="AN162" s="199"/>
      <c r="AO162" s="199"/>
      <c r="AP162" s="200"/>
      <c r="AQ162" s="198"/>
      <c r="AR162" s="199"/>
      <c r="AS162" s="199"/>
      <c r="AT162" s="200"/>
      <c r="AU162" s="198"/>
      <c r="AV162" s="199"/>
      <c r="AW162" s="199"/>
      <c r="AX162" s="200"/>
      <c r="AY162" s="198"/>
      <c r="AZ162" s="199"/>
      <c r="BA162" s="199"/>
      <c r="BB162" s="200"/>
      <c r="BC162" s="198"/>
      <c r="BD162" s="199"/>
      <c r="BE162" s="199"/>
      <c r="BF162" s="200"/>
      <c r="BG162" s="198"/>
      <c r="BH162" s="199"/>
      <c r="BI162" s="199"/>
      <c r="BJ162" s="200"/>
      <c r="BK162" s="198"/>
      <c r="BL162" s="199"/>
      <c r="BM162" s="199"/>
      <c r="BN162" s="200"/>
    </row>
    <row r="163" spans="1:66" x14ac:dyDescent="0.25">
      <c r="A163" s="286"/>
      <c r="B163" s="188" t="s">
        <v>61</v>
      </c>
      <c r="C163" s="188" t="s">
        <v>70</v>
      </c>
      <c r="D163" s="188" t="s">
        <v>105</v>
      </c>
      <c r="E163" s="290">
        <f ca="1">SUMIFS(OFFSET($V$30:$V$177,,E$28,,),OFFSET($U$30:$U$177,,E$28,,),$D163,OFFSET($T$30:$T$177,,E$28,,),$C163,OFFSET($S$30:$S$177,,E$28,,),$B163)/1000000-'GWP Changes'!M$35</f>
        <v>1.7717390400000455</v>
      </c>
      <c r="F163" s="291">
        <f ca="1">SUMIFS(OFFSET($V$30:$V$177,,F$28,,),OFFSET($U$30:$U$177,,F$28,,),$D163,OFFSET($T$30:$T$177,,F$28,,),$C163,OFFSET($S$30:$S$177,,F$28,,),$B163)/1000000-'GWP Changes'!N$35</f>
        <v>-0.85173733999995882</v>
      </c>
      <c r="G163" s="291">
        <f ca="1">SUMIFS(OFFSET($V$30:$V$177,,G$28,,),OFFSET($U$30:$U$177,,G$28,,),$D163,OFFSET($T$30:$T$177,,G$28,,),$C163,OFFSET($S$30:$S$177,,G$28,,),$B163)/1000000-'GWP Changes'!O$35</f>
        <v>-0.94564099999999995</v>
      </c>
      <c r="H163" s="291">
        <f ca="1">SUMIFS(OFFSET($V$30:$V$177,,H$28,,),OFFSET($U$30:$U$177,,H$28,,),$D163,OFFSET($T$30:$T$177,,H$28,,),$C163,OFFSET($S$30:$S$177,,H$28,,),$B163)/1000000-'GWP Changes'!P$35</f>
        <v>-1.113901</v>
      </c>
      <c r="I163" s="291">
        <f ca="1">SUMIFS(OFFSET($V$30:$V$177,,I$28,,),OFFSET($U$30:$U$177,,I$28,,),$D163,OFFSET($T$30:$T$177,,I$28,,),$C163,OFFSET($S$30:$S$177,,I$28,,),$B163)/1000000-'GWP Changes'!Q$35</f>
        <v>-0.95871604000002097</v>
      </c>
      <c r="J163" s="291">
        <f ca="1">SUMIFS(OFFSET($V$30:$V$177,,J$28,,),OFFSET($U$30:$U$177,,J$28,,),$D163,OFFSET($T$30:$T$177,,J$28,,),$C163,OFFSET($S$30:$S$177,,J$28,,),$B163)/1000000-'GWP Changes'!R$35</f>
        <v>-0.84721500000000005</v>
      </c>
      <c r="K163" s="291">
        <f ca="1">SUMIFS(OFFSET($V$30:$V$177,,K$28,,),OFFSET($U$30:$U$177,,K$28,,),$D163,OFFSET($T$30:$T$177,,K$28,,),$C163,OFFSET($S$30:$S$177,,K$28,,),$B163)/1000000-'GWP Changes'!S$35</f>
        <v>-1.0476968600000101</v>
      </c>
      <c r="L163" s="291">
        <f ca="1">SUMIFS(OFFSET($V$30:$V$177,,L$28,,),OFFSET($U$30:$U$177,,L$28,,),$D163,OFFSET($T$30:$T$177,,L$28,,),$C163,OFFSET($S$30:$S$177,,L$28,,),$B163)/1000000-'GWP Changes'!T$35</f>
        <v>-0.99146999999999996</v>
      </c>
      <c r="M163" s="291">
        <f ca="1">SUMIFS(OFFSET($V$30:$V$177,,M$28,,),OFFSET($U$30:$U$177,,M$28,,),$D163,OFFSET($T$30:$T$177,,M$28,,),$C163,OFFSET($S$30:$S$177,,M$28,,),$B163)/1000000-'GWP Changes'!U$35</f>
        <v>-0.73368146999999995</v>
      </c>
      <c r="N163" s="291">
        <f ca="1">SUMIFS(OFFSET($V$30:$V$177,,N$28,,),OFFSET($U$30:$U$177,,N$28,,),$D163,OFFSET($T$30:$T$177,,N$28,,),$C163,OFFSET($S$30:$S$177,,N$28,,),$B163)/1000000-'GWP Changes'!V$35</f>
        <v>-0.9549572400000319</v>
      </c>
      <c r="O163" s="291">
        <f ca="1">SUMIFS(OFFSET($V$30:$V$177,,O$28,,),OFFSET($U$30:$U$177,,O$28,,),$D163,OFFSET($T$30:$T$177,,O$28,,),$C163,OFFSET($S$30:$S$177,,O$28,,),$B163)/1000000-'GWP Changes'!W$35</f>
        <v>-0.71389305000005665</v>
      </c>
      <c r="P163" s="292">
        <f ca="1">SUMIFS(OFFSET($V$30:$V$177,,P$28,,),OFFSET($U$30:$U$177,,P$28,,),$D163,OFFSET($T$30:$T$177,,P$28,,),$C163,OFFSET($S$30:$S$177,,P$28,,),$B163)/1000000-'GWP Changes'!X$35</f>
        <v>-1.3877637</v>
      </c>
      <c r="Q163" s="287"/>
      <c r="S163" s="198"/>
      <c r="T163" s="199"/>
      <c r="U163" s="199"/>
      <c r="V163" s="200"/>
      <c r="W163" s="198"/>
      <c r="X163" s="199"/>
      <c r="Y163" s="199"/>
      <c r="Z163" s="200"/>
      <c r="AA163" s="198"/>
      <c r="AB163" s="199"/>
      <c r="AC163" s="199"/>
      <c r="AD163" s="200"/>
      <c r="AE163" s="198"/>
      <c r="AF163" s="199"/>
      <c r="AG163" s="199"/>
      <c r="AH163" s="200"/>
      <c r="AI163" s="198"/>
      <c r="AJ163" s="199"/>
      <c r="AK163" s="199"/>
      <c r="AL163" s="200"/>
      <c r="AM163" s="198"/>
      <c r="AN163" s="199"/>
      <c r="AO163" s="199"/>
      <c r="AP163" s="200"/>
      <c r="AQ163" s="198"/>
      <c r="AR163" s="199"/>
      <c r="AS163" s="199"/>
      <c r="AT163" s="200"/>
      <c r="AU163" s="198"/>
      <c r="AV163" s="199"/>
      <c r="AW163" s="199"/>
      <c r="AX163" s="200"/>
      <c r="AY163" s="198"/>
      <c r="AZ163" s="199"/>
      <c r="BA163" s="199"/>
      <c r="BB163" s="200"/>
      <c r="BC163" s="198"/>
      <c r="BD163" s="199"/>
      <c r="BE163" s="199"/>
      <c r="BF163" s="200"/>
      <c r="BG163" s="198"/>
      <c r="BH163" s="199"/>
      <c r="BI163" s="199"/>
      <c r="BJ163" s="200"/>
      <c r="BK163" s="198"/>
      <c r="BL163" s="199"/>
      <c r="BM163" s="199"/>
      <c r="BN163" s="200"/>
    </row>
    <row r="164" spans="1:66" x14ac:dyDescent="0.25">
      <c r="A164" s="286"/>
      <c r="B164" s="188" t="s">
        <v>138</v>
      </c>
      <c r="C164" s="188" t="s">
        <v>69</v>
      </c>
      <c r="D164" s="188" t="s">
        <v>105</v>
      </c>
      <c r="E164" s="208">
        <f ca="1">SUMIFS(OFFSET($V$30:$V$177,,E$28,,),OFFSET($U$30:$U$177,,E$28,,),$D164,OFFSET($T$30:$T$177,,E$28,,),$C164,OFFSET($S$30:$S$177,,E$28,,),$B164)/1000000</f>
        <v>0</v>
      </c>
      <c r="F164" s="209">
        <f ca="1">SUMIFS(OFFSET($V$30:$V$177,,F$28,,),OFFSET($U$30:$U$177,,F$28,,),$D164,OFFSET($T$30:$T$177,,F$28,,),$C164,OFFSET($S$30:$S$177,,F$28,,),$B164)/1000000</f>
        <v>0</v>
      </c>
      <c r="G164" s="209">
        <f ca="1">SUMIFS(OFFSET($V$30:$V$177,,G$28,,),OFFSET($U$30:$U$177,,G$28,,),$D164,OFFSET($T$30:$T$177,,G$28,,),$C164,OFFSET($S$30:$S$177,,G$28,,),$B164)/1000000</f>
        <v>0</v>
      </c>
      <c r="H164" s="209">
        <f ca="1">SUMIFS(OFFSET($V$30:$V$177,,H$28,,),OFFSET($U$30:$U$177,,H$28,,),$D164,OFFSET($T$30:$T$177,,H$28,,),$C164,OFFSET($S$30:$S$177,,H$28,,),$B164)/1000000</f>
        <v>0</v>
      </c>
      <c r="I164" s="209">
        <f ca="1">SUMIFS(OFFSET($V$30:$V$177,,I$28,,),OFFSET($U$30:$U$177,,I$28,,),$D164,OFFSET($T$30:$T$177,,I$28,,),$C164,OFFSET($S$30:$S$177,,I$28,,),$B164)/1000000</f>
        <v>0</v>
      </c>
      <c r="J164" s="209">
        <f ca="1">SUMIFS(OFFSET($V$30:$V$177,,J$28,,),OFFSET($U$30:$U$177,,J$28,,),$D164,OFFSET($T$30:$T$177,,J$28,,),$C164,OFFSET($S$30:$S$177,,J$28,,),$B164)/1000000</f>
        <v>0</v>
      </c>
      <c r="K164" s="209">
        <f ca="1">SUMIFS(OFFSET($V$30:$V$177,,K$28,,),OFFSET($U$30:$U$177,,K$28,,),$D164,OFFSET($T$30:$T$177,,K$28,,),$C164,OFFSET($S$30:$S$177,,K$28,,),$B164)/1000000</f>
        <v>0</v>
      </c>
      <c r="L164" s="209">
        <f ca="1">SUMIFS(OFFSET($V$30:$V$177,,L$28,,),OFFSET($U$30:$U$177,,L$28,,),$D164,OFFSET($T$30:$T$177,,L$28,,),$C164,OFFSET($S$30:$S$177,,L$28,,),$B164)/1000000</f>
        <v>0</v>
      </c>
      <c r="M164" s="209">
        <f ca="1">SUMIFS(OFFSET($V$30:$V$177,,M$28,,),OFFSET($U$30:$U$177,,M$28,,),$D164,OFFSET($T$30:$T$177,,M$28,,),$C164,OFFSET($S$30:$S$177,,M$28,,),$B164)/1000000</f>
        <v>0</v>
      </c>
      <c r="N164" s="209">
        <f ca="1">SUMIFS(OFFSET($V$30:$V$177,,N$28,,),OFFSET($U$30:$U$177,,N$28,,),$D164,OFFSET($T$30:$T$177,,N$28,,),$C164,OFFSET($S$30:$S$177,,N$28,,),$B164)/1000000</f>
        <v>0</v>
      </c>
      <c r="O164" s="209">
        <f ca="1">SUMIFS(OFFSET($V$30:$V$177,,O$28,,),OFFSET($U$30:$U$177,,O$28,,),$D164,OFFSET($T$30:$T$177,,O$28,,),$C164,OFFSET($S$30:$S$177,,O$28,,),$B164)/1000000</f>
        <v>0</v>
      </c>
      <c r="P164" s="210">
        <f ca="1">SUMIFS(OFFSET($V$30:$V$177,,P$28,,),OFFSET($U$30:$U$177,,P$28,,),$D164,OFFSET($T$30:$T$177,,P$28,,),$C164,OFFSET($S$30:$S$177,,P$28,,),$B164)/1000000</f>
        <v>0</v>
      </c>
      <c r="Q164" s="287"/>
      <c r="S164" s="198"/>
      <c r="T164" s="199"/>
      <c r="U164" s="199"/>
      <c r="V164" s="200"/>
      <c r="W164" s="198"/>
      <c r="X164" s="199"/>
      <c r="Y164" s="199"/>
      <c r="Z164" s="200"/>
      <c r="AA164" s="198"/>
      <c r="AB164" s="199"/>
      <c r="AC164" s="199"/>
      <c r="AD164" s="200"/>
      <c r="AE164" s="198"/>
      <c r="AF164" s="199"/>
      <c r="AG164" s="199"/>
      <c r="AH164" s="200"/>
      <c r="AI164" s="198"/>
      <c r="AJ164" s="199"/>
      <c r="AK164" s="199"/>
      <c r="AL164" s="200"/>
      <c r="AM164" s="198"/>
      <c r="AN164" s="199"/>
      <c r="AO164" s="199"/>
      <c r="AP164" s="200"/>
      <c r="AQ164" s="198"/>
      <c r="AR164" s="199"/>
      <c r="AS164" s="199"/>
      <c r="AT164" s="200"/>
      <c r="AU164" s="198"/>
      <c r="AV164" s="199"/>
      <c r="AW164" s="199"/>
      <c r="AX164" s="200"/>
      <c r="AY164" s="198"/>
      <c r="AZ164" s="199"/>
      <c r="BA164" s="199"/>
      <c r="BB164" s="200"/>
      <c r="BC164" s="198"/>
      <c r="BD164" s="199"/>
      <c r="BE164" s="199"/>
      <c r="BF164" s="200"/>
      <c r="BG164" s="198"/>
      <c r="BH164" s="199"/>
      <c r="BI164" s="199"/>
      <c r="BJ164" s="200"/>
      <c r="BK164" s="198"/>
      <c r="BL164" s="199"/>
      <c r="BM164" s="199"/>
      <c r="BN164" s="200"/>
    </row>
    <row r="165" spans="1:66" x14ac:dyDescent="0.25">
      <c r="A165" s="286"/>
      <c r="B165" s="188" t="s">
        <v>138</v>
      </c>
      <c r="C165" s="188" t="s">
        <v>70</v>
      </c>
      <c r="D165" s="188" t="s">
        <v>105</v>
      </c>
      <c r="E165" s="208">
        <f ca="1">SUMIFS(OFFSET($V$30:$V$177,,E$28,,),OFFSET($U$30:$U$177,,E$28,,),$D165,OFFSET($T$30:$T$177,,E$28,,),$C165,OFFSET($S$30:$S$177,,E$28,,),$B165)/1000000</f>
        <v>0</v>
      </c>
      <c r="F165" s="209">
        <f ca="1">SUMIFS(OFFSET($V$30:$V$177,,F$28,,),OFFSET($U$30:$U$177,,F$28,,),$D165,OFFSET($T$30:$T$177,,F$28,,),$C165,OFFSET($S$30:$S$177,,F$28,,),$B165)/1000000</f>
        <v>0</v>
      </c>
      <c r="G165" s="209">
        <f ca="1">SUMIFS(OFFSET($V$30:$V$177,,G$28,,),OFFSET($U$30:$U$177,,G$28,,),$D165,OFFSET($T$30:$T$177,,G$28,,),$C165,OFFSET($S$30:$S$177,,G$28,,),$B165)/1000000</f>
        <v>0</v>
      </c>
      <c r="H165" s="209">
        <f ca="1">SUMIFS(OFFSET($V$30:$V$177,,H$28,,),OFFSET($U$30:$U$177,,H$28,,),$D165,OFFSET($T$30:$T$177,,H$28,,),$C165,OFFSET($S$30:$S$177,,H$28,,),$B165)/1000000</f>
        <v>0</v>
      </c>
      <c r="I165" s="209">
        <f ca="1">SUMIFS(OFFSET($V$30:$V$177,,I$28,,),OFFSET($U$30:$U$177,,I$28,,),$D165,OFFSET($T$30:$T$177,,I$28,,),$C165,OFFSET($S$30:$S$177,,I$28,,),$B165)/1000000</f>
        <v>0</v>
      </c>
      <c r="J165" s="209">
        <f ca="1">SUMIFS(OFFSET($V$30:$V$177,,J$28,,),OFFSET($U$30:$U$177,,J$28,,),$D165,OFFSET($T$30:$T$177,,J$28,,),$C165,OFFSET($S$30:$S$177,,J$28,,),$B165)/1000000</f>
        <v>0</v>
      </c>
      <c r="K165" s="209">
        <f ca="1">SUMIFS(OFFSET($V$30:$V$177,,K$28,,),OFFSET($U$30:$U$177,,K$28,,),$D165,OFFSET($T$30:$T$177,,K$28,,),$C165,OFFSET($S$30:$S$177,,K$28,,),$B165)/1000000</f>
        <v>0</v>
      </c>
      <c r="L165" s="209">
        <f ca="1">SUMIFS(OFFSET($V$30:$V$177,,L$28,,),OFFSET($U$30:$U$177,,L$28,,),$D165,OFFSET($T$30:$T$177,,L$28,,),$C165,OFFSET($S$30:$S$177,,L$28,,),$B165)/1000000</f>
        <v>0</v>
      </c>
      <c r="M165" s="209">
        <f ca="1">SUMIFS(OFFSET($V$30:$V$177,,M$28,,),OFFSET($U$30:$U$177,,M$28,,),$D165,OFFSET($T$30:$T$177,,M$28,,),$C165,OFFSET($S$30:$S$177,,M$28,,),$B165)/1000000</f>
        <v>0</v>
      </c>
      <c r="N165" s="209">
        <f ca="1">SUMIFS(OFFSET($V$30:$V$177,,N$28,,),OFFSET($U$30:$U$177,,N$28,,),$D165,OFFSET($T$30:$T$177,,N$28,,),$C165,OFFSET($S$30:$S$177,,N$28,,),$B165)/1000000</f>
        <v>0</v>
      </c>
      <c r="O165" s="209">
        <f ca="1">SUMIFS(OFFSET($V$30:$V$177,,O$28,,),OFFSET($U$30:$U$177,,O$28,,),$D165,OFFSET($T$30:$T$177,,O$28,,),$C165,OFFSET($S$30:$S$177,,O$28,,),$B165)/1000000</f>
        <v>0</v>
      </c>
      <c r="P165" s="210">
        <f ca="1">SUMIFS(OFFSET($V$30:$V$177,,P$28,,),OFFSET($U$30:$U$177,,P$28,,),$D165,OFFSET($T$30:$T$177,,P$28,,),$C165,OFFSET($S$30:$S$177,,P$28,,),$B165)/1000000</f>
        <v>0</v>
      </c>
      <c r="Q165" s="287"/>
      <c r="S165" s="198"/>
      <c r="T165" s="199"/>
      <c r="U165" s="199"/>
      <c r="V165" s="200"/>
      <c r="W165" s="198"/>
      <c r="X165" s="199"/>
      <c r="Y165" s="199"/>
      <c r="Z165" s="200"/>
      <c r="AA165" s="198"/>
      <c r="AB165" s="199"/>
      <c r="AC165" s="199"/>
      <c r="AD165" s="200"/>
      <c r="AE165" s="198"/>
      <c r="AF165" s="199"/>
      <c r="AG165" s="199"/>
      <c r="AH165" s="200"/>
      <c r="AI165" s="198"/>
      <c r="AJ165" s="199"/>
      <c r="AK165" s="199"/>
      <c r="AL165" s="200"/>
      <c r="AM165" s="198"/>
      <c r="AN165" s="199"/>
      <c r="AO165" s="199"/>
      <c r="AP165" s="200"/>
      <c r="AQ165" s="198"/>
      <c r="AR165" s="199"/>
      <c r="AS165" s="199"/>
      <c r="AT165" s="200"/>
      <c r="AU165" s="198"/>
      <c r="AV165" s="199"/>
      <c r="AW165" s="199"/>
      <c r="AX165" s="200"/>
      <c r="AY165" s="198"/>
      <c r="AZ165" s="199"/>
      <c r="BA165" s="199"/>
      <c r="BB165" s="200"/>
      <c r="BC165" s="198"/>
      <c r="BD165" s="199"/>
      <c r="BE165" s="199"/>
      <c r="BF165" s="200"/>
      <c r="BG165" s="198"/>
      <c r="BH165" s="199"/>
      <c r="BI165" s="199"/>
      <c r="BJ165" s="200"/>
      <c r="BK165" s="198"/>
      <c r="BL165" s="199"/>
      <c r="BM165" s="199"/>
      <c r="BN165" s="200"/>
    </row>
    <row r="166" spans="1:66" x14ac:dyDescent="0.25">
      <c r="A166" s="286"/>
      <c r="B166" s="188" t="s">
        <v>139</v>
      </c>
      <c r="C166" s="188" t="s">
        <v>69</v>
      </c>
      <c r="D166" s="188" t="s">
        <v>105</v>
      </c>
      <c r="E166" s="208">
        <f ca="1">SUMIFS(OFFSET($V$30:$V$177,,E$28,,),OFFSET($U$30:$U$177,,E$28,,),$D166,OFFSET($T$30:$T$177,,E$28,,),$C166,OFFSET($S$30:$S$177,,E$28,,),$B166)/1000000</f>
        <v>0</v>
      </c>
      <c r="F166" s="209">
        <f ca="1">SUMIFS(OFFSET($V$30:$V$177,,F$28,,),OFFSET($U$30:$U$177,,F$28,,),$D166,OFFSET($T$30:$T$177,,F$28,,),$C166,OFFSET($S$30:$S$177,,F$28,,),$B166)/1000000</f>
        <v>0</v>
      </c>
      <c r="G166" s="209">
        <f ca="1">SUMIFS(OFFSET($V$30:$V$177,,G$28,,),OFFSET($U$30:$U$177,,G$28,,),$D166,OFFSET($T$30:$T$177,,G$28,,),$C166,OFFSET($S$30:$S$177,,G$28,,),$B166)/1000000</f>
        <v>0</v>
      </c>
      <c r="H166" s="209">
        <f ca="1">SUMIFS(OFFSET($V$30:$V$177,,H$28,,),OFFSET($U$30:$U$177,,H$28,,),$D166,OFFSET($T$30:$T$177,,H$28,,),$C166,OFFSET($S$30:$S$177,,H$28,,),$B166)/1000000</f>
        <v>0</v>
      </c>
      <c r="I166" s="209">
        <f ca="1">SUMIFS(OFFSET($V$30:$V$177,,I$28,,),OFFSET($U$30:$U$177,,I$28,,),$D166,OFFSET($T$30:$T$177,,I$28,,),$C166,OFFSET($S$30:$S$177,,I$28,,),$B166)/1000000</f>
        <v>0</v>
      </c>
      <c r="J166" s="209">
        <f ca="1">SUMIFS(OFFSET($V$30:$V$177,,J$28,,),OFFSET($U$30:$U$177,,J$28,,),$D166,OFFSET($T$30:$T$177,,J$28,,),$C166,OFFSET($S$30:$S$177,,J$28,,),$B166)/1000000</f>
        <v>0</v>
      </c>
      <c r="K166" s="209">
        <f ca="1">SUMIFS(OFFSET($V$30:$V$177,,K$28,,),OFFSET($U$30:$U$177,,K$28,,),$D166,OFFSET($T$30:$T$177,,K$28,,),$C166,OFFSET($S$30:$S$177,,K$28,,),$B166)/1000000</f>
        <v>0</v>
      </c>
      <c r="L166" s="209">
        <f ca="1">SUMIFS(OFFSET($V$30:$V$177,,L$28,,),OFFSET($U$30:$U$177,,L$28,,),$D166,OFFSET($T$30:$T$177,,L$28,,),$C166,OFFSET($S$30:$S$177,,L$28,,),$B166)/1000000</f>
        <v>0</v>
      </c>
      <c r="M166" s="209">
        <f ca="1">SUMIFS(OFFSET($V$30:$V$177,,M$28,,),OFFSET($U$30:$U$177,,M$28,,),$D166,OFFSET($T$30:$T$177,,M$28,,),$C166,OFFSET($S$30:$S$177,,M$28,,),$B166)/1000000</f>
        <v>0</v>
      </c>
      <c r="N166" s="209">
        <f ca="1">SUMIFS(OFFSET($V$30:$V$177,,N$28,,),OFFSET($U$30:$U$177,,N$28,,),$D166,OFFSET($T$30:$T$177,,N$28,,),$C166,OFFSET($S$30:$S$177,,N$28,,),$B166)/1000000</f>
        <v>0</v>
      </c>
      <c r="O166" s="209">
        <f ca="1">SUMIFS(OFFSET($V$30:$V$177,,O$28,,),OFFSET($U$30:$U$177,,O$28,,),$D166,OFFSET($T$30:$T$177,,O$28,,),$C166,OFFSET($S$30:$S$177,,O$28,,),$B166)/1000000</f>
        <v>0</v>
      </c>
      <c r="P166" s="210">
        <f ca="1">SUMIFS(OFFSET($V$30:$V$177,,P$28,,),OFFSET($U$30:$U$177,,P$28,,),$D166,OFFSET($T$30:$T$177,,P$28,,),$C166,OFFSET($S$30:$S$177,,P$28,,),$B166)/1000000</f>
        <v>0</v>
      </c>
      <c r="Q166" s="287"/>
      <c r="S166" s="198"/>
      <c r="T166" s="199"/>
      <c r="U166" s="199"/>
      <c r="V166" s="200"/>
      <c r="W166" s="198"/>
      <c r="X166" s="199"/>
      <c r="Y166" s="199"/>
      <c r="Z166" s="200"/>
      <c r="AA166" s="198"/>
      <c r="AB166" s="199"/>
      <c r="AC166" s="199"/>
      <c r="AD166" s="200"/>
      <c r="AE166" s="198"/>
      <c r="AF166" s="199"/>
      <c r="AG166" s="199"/>
      <c r="AH166" s="200"/>
      <c r="AI166" s="198"/>
      <c r="AJ166" s="199"/>
      <c r="AK166" s="199"/>
      <c r="AL166" s="200"/>
      <c r="AM166" s="198"/>
      <c r="AN166" s="199"/>
      <c r="AO166" s="199"/>
      <c r="AP166" s="200"/>
      <c r="AQ166" s="198"/>
      <c r="AR166" s="199"/>
      <c r="AS166" s="199"/>
      <c r="AT166" s="200"/>
      <c r="AU166" s="198"/>
      <c r="AV166" s="199"/>
      <c r="AW166" s="199"/>
      <c r="AX166" s="200"/>
      <c r="AY166" s="198"/>
      <c r="AZ166" s="199"/>
      <c r="BA166" s="199"/>
      <c r="BB166" s="200"/>
      <c r="BC166" s="198"/>
      <c r="BD166" s="199"/>
      <c r="BE166" s="199"/>
      <c r="BF166" s="200"/>
      <c r="BG166" s="198"/>
      <c r="BH166" s="199"/>
      <c r="BI166" s="199"/>
      <c r="BJ166" s="200"/>
      <c r="BK166" s="198"/>
      <c r="BL166" s="199"/>
      <c r="BM166" s="199"/>
      <c r="BN166" s="200"/>
    </row>
    <row r="167" spans="1:66" x14ac:dyDescent="0.25">
      <c r="A167" s="286"/>
      <c r="B167" s="188" t="s">
        <v>139</v>
      </c>
      <c r="C167" s="188" t="s">
        <v>70</v>
      </c>
      <c r="D167" s="188" t="s">
        <v>105</v>
      </c>
      <c r="E167" s="208">
        <f ca="1">SUMIFS(OFFSET($V$30:$V$177,,E$28,,),OFFSET($U$30:$U$177,,E$28,,),$D167,OFFSET($T$30:$T$177,,E$28,,),$C167,OFFSET($S$30:$S$177,,E$28,,),$B167)/1000000</f>
        <v>0</v>
      </c>
      <c r="F167" s="209">
        <f ca="1">SUMIFS(OFFSET($V$30:$V$177,,F$28,,),OFFSET($U$30:$U$177,,F$28,,),$D167,OFFSET($T$30:$T$177,,F$28,,),$C167,OFFSET($S$30:$S$177,,F$28,,),$B167)/1000000</f>
        <v>0</v>
      </c>
      <c r="G167" s="209">
        <f ca="1">SUMIFS(OFFSET($V$30:$V$177,,G$28,,),OFFSET($U$30:$U$177,,G$28,,),$D167,OFFSET($T$30:$T$177,,G$28,,),$C167,OFFSET($S$30:$S$177,,G$28,,),$B167)/1000000</f>
        <v>0</v>
      </c>
      <c r="H167" s="209">
        <f ca="1">SUMIFS(OFFSET($V$30:$V$177,,H$28,,),OFFSET($U$30:$U$177,,H$28,,),$D167,OFFSET($T$30:$T$177,,H$28,,),$C167,OFFSET($S$30:$S$177,,H$28,,),$B167)/1000000</f>
        <v>0</v>
      </c>
      <c r="I167" s="209">
        <f ca="1">SUMIFS(OFFSET($V$30:$V$177,,I$28,,),OFFSET($U$30:$U$177,,I$28,,),$D167,OFFSET($T$30:$T$177,,I$28,,),$C167,OFFSET($S$30:$S$177,,I$28,,),$B167)/1000000</f>
        <v>0</v>
      </c>
      <c r="J167" s="209">
        <f ca="1">SUMIFS(OFFSET($V$30:$V$177,,J$28,,),OFFSET($U$30:$U$177,,J$28,,),$D167,OFFSET($T$30:$T$177,,J$28,,),$C167,OFFSET($S$30:$S$177,,J$28,,),$B167)/1000000</f>
        <v>0</v>
      </c>
      <c r="K167" s="209">
        <f ca="1">SUMIFS(OFFSET($V$30:$V$177,,K$28,,),OFFSET($U$30:$U$177,,K$28,,),$D167,OFFSET($T$30:$T$177,,K$28,,),$C167,OFFSET($S$30:$S$177,,K$28,,),$B167)/1000000</f>
        <v>0</v>
      </c>
      <c r="L167" s="209">
        <f ca="1">SUMIFS(OFFSET($V$30:$V$177,,L$28,,),OFFSET($U$30:$U$177,,L$28,,),$D167,OFFSET($T$30:$T$177,,L$28,,),$C167,OFFSET($S$30:$S$177,,L$28,,),$B167)/1000000</f>
        <v>0</v>
      </c>
      <c r="M167" s="209">
        <f ca="1">SUMIFS(OFFSET($V$30:$V$177,,M$28,,),OFFSET($U$30:$U$177,,M$28,,),$D167,OFFSET($T$30:$T$177,,M$28,,),$C167,OFFSET($S$30:$S$177,,M$28,,),$B167)/1000000</f>
        <v>0</v>
      </c>
      <c r="N167" s="209">
        <f ca="1">SUMIFS(OFFSET($V$30:$V$177,,N$28,,),OFFSET($U$30:$U$177,,N$28,,),$D167,OFFSET($T$30:$T$177,,N$28,,),$C167,OFFSET($S$30:$S$177,,N$28,,),$B167)/1000000</f>
        <v>0</v>
      </c>
      <c r="O167" s="209">
        <f ca="1">SUMIFS(OFFSET($V$30:$V$177,,O$28,,),OFFSET($U$30:$U$177,,O$28,,),$D167,OFFSET($T$30:$T$177,,O$28,,),$C167,OFFSET($S$30:$S$177,,O$28,,),$B167)/1000000</f>
        <v>0</v>
      </c>
      <c r="P167" s="210">
        <f ca="1">SUMIFS(OFFSET($V$30:$V$177,,P$28,,),OFFSET($U$30:$U$177,,P$28,,),$D167,OFFSET($T$30:$T$177,,P$28,,),$C167,OFFSET($S$30:$S$177,,P$28,,),$B167)/1000000</f>
        <v>0</v>
      </c>
      <c r="Q167" s="287"/>
      <c r="S167" s="198"/>
      <c r="T167" s="199"/>
      <c r="U167" s="199"/>
      <c r="V167" s="200"/>
      <c r="W167" s="198"/>
      <c r="X167" s="199"/>
      <c r="Y167" s="199"/>
      <c r="Z167" s="200"/>
      <c r="AA167" s="198"/>
      <c r="AB167" s="199"/>
      <c r="AC167" s="199"/>
      <c r="AD167" s="200"/>
      <c r="AE167" s="198"/>
      <c r="AF167" s="199"/>
      <c r="AG167" s="199"/>
      <c r="AH167" s="200"/>
      <c r="AI167" s="198"/>
      <c r="AJ167" s="199"/>
      <c r="AK167" s="199"/>
      <c r="AL167" s="200"/>
      <c r="AM167" s="198"/>
      <c r="AN167" s="199"/>
      <c r="AO167" s="199"/>
      <c r="AP167" s="200"/>
      <c r="AQ167" s="198"/>
      <c r="AR167" s="199"/>
      <c r="AS167" s="199"/>
      <c r="AT167" s="200"/>
      <c r="AU167" s="198"/>
      <c r="AV167" s="199"/>
      <c r="AW167" s="199"/>
      <c r="AX167" s="200"/>
      <c r="AY167" s="198"/>
      <c r="AZ167" s="199"/>
      <c r="BA167" s="199"/>
      <c r="BB167" s="200"/>
      <c r="BC167" s="198"/>
      <c r="BD167" s="199"/>
      <c r="BE167" s="199"/>
      <c r="BF167" s="200"/>
      <c r="BG167" s="198"/>
      <c r="BH167" s="199"/>
      <c r="BI167" s="199"/>
      <c r="BJ167" s="200"/>
      <c r="BK167" s="198"/>
      <c r="BL167" s="199"/>
      <c r="BM167" s="199"/>
      <c r="BN167" s="200"/>
    </row>
    <row r="168" spans="1:66" x14ac:dyDescent="0.25">
      <c r="A168" s="286"/>
      <c r="B168" s="188" t="s">
        <v>140</v>
      </c>
      <c r="C168" s="188" t="s">
        <v>69</v>
      </c>
      <c r="D168" s="188" t="s">
        <v>105</v>
      </c>
      <c r="E168" s="208">
        <f ca="1">SUMIFS(OFFSET($V$30:$V$177,,E$28,,),OFFSET($U$30:$U$177,,E$28,,),$D168,OFFSET($T$30:$T$177,,E$28,,),$C168,OFFSET($S$30:$S$177,,E$28,,),$B168)/1000000</f>
        <v>0</v>
      </c>
      <c r="F168" s="209">
        <f ca="1">SUMIFS(OFFSET($V$30:$V$177,,F$28,,),OFFSET($U$30:$U$177,,F$28,,),$D168,OFFSET($T$30:$T$177,,F$28,,),$C168,OFFSET($S$30:$S$177,,F$28,,),$B168)/1000000</f>
        <v>0</v>
      </c>
      <c r="G168" s="209">
        <f ca="1">SUMIFS(OFFSET($V$30:$V$177,,G$28,,),OFFSET($U$30:$U$177,,G$28,,),$D168,OFFSET($T$30:$T$177,,G$28,,),$C168,OFFSET($S$30:$S$177,,G$28,,),$B168)/1000000</f>
        <v>0</v>
      </c>
      <c r="H168" s="209">
        <f ca="1">SUMIFS(OFFSET($V$30:$V$177,,H$28,,),OFFSET($U$30:$U$177,,H$28,,),$D168,OFFSET($T$30:$T$177,,H$28,,),$C168,OFFSET($S$30:$S$177,,H$28,,),$B168)/1000000</f>
        <v>0</v>
      </c>
      <c r="I168" s="209">
        <f ca="1">SUMIFS(OFFSET($V$30:$V$177,,I$28,,),OFFSET($U$30:$U$177,,I$28,,),$D168,OFFSET($T$30:$T$177,,I$28,,),$C168,OFFSET($S$30:$S$177,,I$28,,),$B168)/1000000</f>
        <v>0</v>
      </c>
      <c r="J168" s="209">
        <f ca="1">SUMIFS(OFFSET($V$30:$V$177,,J$28,,),OFFSET($U$30:$U$177,,J$28,,),$D168,OFFSET($T$30:$T$177,,J$28,,),$C168,OFFSET($S$30:$S$177,,J$28,,),$B168)/1000000</f>
        <v>0</v>
      </c>
      <c r="K168" s="209">
        <f ca="1">SUMIFS(OFFSET($V$30:$V$177,,K$28,,),OFFSET($U$30:$U$177,,K$28,,),$D168,OFFSET($T$30:$T$177,,K$28,,),$C168,OFFSET($S$30:$S$177,,K$28,,),$B168)/1000000</f>
        <v>0</v>
      </c>
      <c r="L168" s="209">
        <f ca="1">SUMIFS(OFFSET($V$30:$V$177,,L$28,,),OFFSET($U$30:$U$177,,L$28,,),$D168,OFFSET($T$30:$T$177,,L$28,,),$C168,OFFSET($S$30:$S$177,,L$28,,),$B168)/1000000</f>
        <v>0</v>
      </c>
      <c r="M168" s="209">
        <f ca="1">SUMIFS(OFFSET($V$30:$V$177,,M$28,,),OFFSET($U$30:$U$177,,M$28,,),$D168,OFFSET($T$30:$T$177,,M$28,,),$C168,OFFSET($S$30:$S$177,,M$28,,),$B168)/1000000</f>
        <v>0</v>
      </c>
      <c r="N168" s="209">
        <f ca="1">SUMIFS(OFFSET($V$30:$V$177,,N$28,,),OFFSET($U$30:$U$177,,N$28,,),$D168,OFFSET($T$30:$T$177,,N$28,,),$C168,OFFSET($S$30:$S$177,,N$28,,),$B168)/1000000</f>
        <v>0</v>
      </c>
      <c r="O168" s="209">
        <f ca="1">SUMIFS(OFFSET($V$30:$V$177,,O$28,,),OFFSET($U$30:$U$177,,O$28,,),$D168,OFFSET($T$30:$T$177,,O$28,,),$C168,OFFSET($S$30:$S$177,,O$28,,),$B168)/1000000</f>
        <v>0</v>
      </c>
      <c r="P168" s="210">
        <f ca="1">SUMIFS(OFFSET($V$30:$V$177,,P$28,,),OFFSET($U$30:$U$177,,P$28,,),$D168,OFFSET($T$30:$T$177,,P$28,,),$C168,OFFSET($S$30:$S$177,,P$28,,),$B168)/1000000</f>
        <v>0</v>
      </c>
      <c r="Q168" s="287"/>
      <c r="S168" s="198"/>
      <c r="T168" s="199"/>
      <c r="U168" s="199"/>
      <c r="V168" s="200"/>
      <c r="W168" s="198"/>
      <c r="X168" s="199"/>
      <c r="Y168" s="199"/>
      <c r="Z168" s="200"/>
      <c r="AA168" s="198"/>
      <c r="AB168" s="199"/>
      <c r="AC168" s="199"/>
      <c r="AD168" s="200"/>
      <c r="AE168" s="198"/>
      <c r="AF168" s="199"/>
      <c r="AG168" s="199"/>
      <c r="AH168" s="200"/>
      <c r="AI168" s="198"/>
      <c r="AJ168" s="199"/>
      <c r="AK168" s="199"/>
      <c r="AL168" s="200"/>
      <c r="AM168" s="198"/>
      <c r="AN168" s="199"/>
      <c r="AO168" s="199"/>
      <c r="AP168" s="200"/>
      <c r="AQ168" s="198"/>
      <c r="AR168" s="199"/>
      <c r="AS168" s="199"/>
      <c r="AT168" s="200"/>
      <c r="AU168" s="198"/>
      <c r="AV168" s="199"/>
      <c r="AW168" s="199"/>
      <c r="AX168" s="200"/>
      <c r="AY168" s="198"/>
      <c r="AZ168" s="199"/>
      <c r="BA168" s="199"/>
      <c r="BB168" s="200"/>
      <c r="BC168" s="198"/>
      <c r="BD168" s="199"/>
      <c r="BE168" s="199"/>
      <c r="BF168" s="200"/>
      <c r="BG168" s="198"/>
      <c r="BH168" s="199"/>
      <c r="BI168" s="199"/>
      <c r="BJ168" s="200"/>
      <c r="BK168" s="198"/>
      <c r="BL168" s="199"/>
      <c r="BM168" s="199"/>
      <c r="BN168" s="200"/>
    </row>
    <row r="169" spans="1:66" x14ac:dyDescent="0.25">
      <c r="A169" s="286"/>
      <c r="B169" s="188" t="s">
        <v>140</v>
      </c>
      <c r="C169" s="188" t="s">
        <v>70</v>
      </c>
      <c r="D169" s="188" t="s">
        <v>105</v>
      </c>
      <c r="E169" s="208">
        <f ca="1">SUMIFS(OFFSET($V$30:$V$177,,E$28,,),OFFSET($U$30:$U$177,,E$28,,),$D169,OFFSET($T$30:$T$177,,E$28,,),$C169,OFFSET($S$30:$S$177,,E$28,,),$B169)/1000000</f>
        <v>0</v>
      </c>
      <c r="F169" s="209">
        <f ca="1">SUMIFS(OFFSET($V$30:$V$177,,F$28,,),OFFSET($U$30:$U$177,,F$28,,),$D169,OFFSET($T$30:$T$177,,F$28,,),$C169,OFFSET($S$30:$S$177,,F$28,,),$B169)/1000000</f>
        <v>0</v>
      </c>
      <c r="G169" s="209">
        <f ca="1">SUMIFS(OFFSET($V$30:$V$177,,G$28,,),OFFSET($U$30:$U$177,,G$28,,),$D169,OFFSET($T$30:$T$177,,G$28,,),$C169,OFFSET($S$30:$S$177,,G$28,,),$B169)/1000000</f>
        <v>0</v>
      </c>
      <c r="H169" s="209">
        <f ca="1">SUMIFS(OFFSET($V$30:$V$177,,H$28,,),OFFSET($U$30:$U$177,,H$28,,),$D169,OFFSET($T$30:$T$177,,H$28,,),$C169,OFFSET($S$30:$S$177,,H$28,,),$B169)/1000000</f>
        <v>0</v>
      </c>
      <c r="I169" s="209">
        <f ca="1">SUMIFS(OFFSET($V$30:$V$177,,I$28,,),OFFSET($U$30:$U$177,,I$28,,),$D169,OFFSET($T$30:$T$177,,I$28,,),$C169,OFFSET($S$30:$S$177,,I$28,,),$B169)/1000000</f>
        <v>0</v>
      </c>
      <c r="J169" s="209">
        <f ca="1">SUMIFS(OFFSET($V$30:$V$177,,J$28,,),OFFSET($U$30:$U$177,,J$28,,),$D169,OFFSET($T$30:$T$177,,J$28,,),$C169,OFFSET($S$30:$S$177,,J$28,,),$B169)/1000000</f>
        <v>0</v>
      </c>
      <c r="K169" s="209">
        <f ca="1">SUMIFS(OFFSET($V$30:$V$177,,K$28,,),OFFSET($U$30:$U$177,,K$28,,),$D169,OFFSET($T$30:$T$177,,K$28,,),$C169,OFFSET($S$30:$S$177,,K$28,,),$B169)/1000000</f>
        <v>0</v>
      </c>
      <c r="L169" s="209">
        <f ca="1">SUMIFS(OFFSET($V$30:$V$177,,L$28,,),OFFSET($U$30:$U$177,,L$28,,),$D169,OFFSET($T$30:$T$177,,L$28,,),$C169,OFFSET($S$30:$S$177,,L$28,,),$B169)/1000000</f>
        <v>0</v>
      </c>
      <c r="M169" s="209">
        <f ca="1">SUMIFS(OFFSET($V$30:$V$177,,M$28,,),OFFSET($U$30:$U$177,,M$28,,),$D169,OFFSET($T$30:$T$177,,M$28,,),$C169,OFFSET($S$30:$S$177,,M$28,,),$B169)/1000000</f>
        <v>0</v>
      </c>
      <c r="N169" s="209">
        <f ca="1">SUMIFS(OFFSET($V$30:$V$177,,N$28,,),OFFSET($U$30:$U$177,,N$28,,),$D169,OFFSET($T$30:$T$177,,N$28,,),$C169,OFFSET($S$30:$S$177,,N$28,,),$B169)/1000000</f>
        <v>0</v>
      </c>
      <c r="O169" s="209">
        <f ca="1">SUMIFS(OFFSET($V$30:$V$177,,O$28,,),OFFSET($U$30:$U$177,,O$28,,),$D169,OFFSET($T$30:$T$177,,O$28,,),$C169,OFFSET($S$30:$S$177,,O$28,,),$B169)/1000000</f>
        <v>0</v>
      </c>
      <c r="P169" s="210">
        <f ca="1">SUMIFS(OFFSET($V$30:$V$177,,P$28,,),OFFSET($U$30:$U$177,,P$28,,),$D169,OFFSET($T$30:$T$177,,P$28,,),$C169,OFFSET($S$30:$S$177,,P$28,,),$B169)/1000000</f>
        <v>0</v>
      </c>
      <c r="Q169" s="287"/>
      <c r="S169" s="198"/>
      <c r="T169" s="199"/>
      <c r="U169" s="199"/>
      <c r="V169" s="200"/>
      <c r="W169" s="198"/>
      <c r="X169" s="199"/>
      <c r="Y169" s="199"/>
      <c r="Z169" s="200"/>
      <c r="AA169" s="198"/>
      <c r="AB169" s="199"/>
      <c r="AC169" s="199"/>
      <c r="AD169" s="200"/>
      <c r="AE169" s="198"/>
      <c r="AF169" s="199"/>
      <c r="AG169" s="199"/>
      <c r="AH169" s="200"/>
      <c r="AI169" s="198"/>
      <c r="AJ169" s="199"/>
      <c r="AK169" s="199"/>
      <c r="AL169" s="200"/>
      <c r="AM169" s="198"/>
      <c r="AN169" s="199"/>
      <c r="AO169" s="199"/>
      <c r="AP169" s="200"/>
      <c r="AQ169" s="198"/>
      <c r="AR169" s="199"/>
      <c r="AS169" s="199"/>
      <c r="AT169" s="200"/>
      <c r="AU169" s="198"/>
      <c r="AV169" s="199"/>
      <c r="AW169" s="199"/>
      <c r="AX169" s="200"/>
      <c r="AY169" s="198"/>
      <c r="AZ169" s="199"/>
      <c r="BA169" s="199"/>
      <c r="BB169" s="200"/>
      <c r="BC169" s="198"/>
      <c r="BD169" s="199"/>
      <c r="BE169" s="199"/>
      <c r="BF169" s="200"/>
      <c r="BG169" s="198"/>
      <c r="BH169" s="199"/>
      <c r="BI169" s="199"/>
      <c r="BJ169" s="200"/>
      <c r="BK169" s="198"/>
      <c r="BL169" s="199"/>
      <c r="BM169" s="199"/>
      <c r="BN169" s="200"/>
    </row>
    <row r="170" spans="1:66" x14ac:dyDescent="0.25">
      <c r="A170" s="286"/>
      <c r="B170" s="188" t="s">
        <v>58</v>
      </c>
      <c r="C170" s="188" t="s">
        <v>69</v>
      </c>
      <c r="D170" s="188" t="s">
        <v>105</v>
      </c>
      <c r="E170" s="208">
        <f ca="1">SUMIFS(OFFSET($V$30:$V$177,,E$28,,),OFFSET($U$30:$U$177,,E$28,,),$D170,OFFSET($T$30:$T$177,,E$28,,),$C170,OFFSET($S$30:$S$177,,E$28,,),$B170)/1000000</f>
        <v>0.11806202</v>
      </c>
      <c r="F170" s="209">
        <f ca="1">SUMIFS(OFFSET($V$30:$V$177,,F$28,,),OFFSET($U$30:$U$177,,F$28,,),$D170,OFFSET($T$30:$T$177,,F$28,,),$C170,OFFSET($S$30:$S$177,,F$28,,),$B170)/1000000</f>
        <v>0</v>
      </c>
      <c r="G170" s="209">
        <f ca="1">SUMIFS(OFFSET($V$30:$V$177,,G$28,,),OFFSET($U$30:$U$177,,G$28,,),$D170,OFFSET($T$30:$T$177,,G$28,,),$C170,OFFSET($S$30:$S$177,,G$28,,),$B170)/1000000</f>
        <v>0</v>
      </c>
      <c r="H170" s="209">
        <f ca="1">SUMIFS(OFFSET($V$30:$V$177,,H$28,,),OFFSET($U$30:$U$177,,H$28,,),$D170,OFFSET($T$30:$T$177,,H$28,,),$C170,OFFSET($S$30:$S$177,,H$28,,),$B170)/1000000</f>
        <v>0</v>
      </c>
      <c r="I170" s="209">
        <f ca="1">SUMIFS(OFFSET($V$30:$V$177,,I$28,,),OFFSET($U$30:$U$177,,I$28,,),$D170,OFFSET($T$30:$T$177,,I$28,,),$C170,OFFSET($S$30:$S$177,,I$28,,),$B170)/1000000</f>
        <v>0</v>
      </c>
      <c r="J170" s="209">
        <f ca="1">SUMIFS(OFFSET($V$30:$V$177,,J$28,,),OFFSET($U$30:$U$177,,J$28,,),$D170,OFFSET($T$30:$T$177,,J$28,,),$C170,OFFSET($S$30:$S$177,,J$28,,),$B170)/1000000</f>
        <v>0</v>
      </c>
      <c r="K170" s="209">
        <f ca="1">SUMIFS(OFFSET($V$30:$V$177,,K$28,,),OFFSET($U$30:$U$177,,K$28,,),$D170,OFFSET($T$30:$T$177,,K$28,,),$C170,OFFSET($S$30:$S$177,,K$28,,),$B170)/1000000</f>
        <v>0</v>
      </c>
      <c r="L170" s="209">
        <f ca="1">SUMIFS(OFFSET($V$30:$V$177,,L$28,,),OFFSET($U$30:$U$177,,L$28,,),$D170,OFFSET($T$30:$T$177,,L$28,,),$C170,OFFSET($S$30:$S$177,,L$28,,),$B170)/1000000</f>
        <v>0</v>
      </c>
      <c r="M170" s="209">
        <f ca="1">SUMIFS(OFFSET($V$30:$V$177,,M$28,,),OFFSET($U$30:$U$177,,M$28,,),$D170,OFFSET($T$30:$T$177,,M$28,,),$C170,OFFSET($S$30:$S$177,,M$28,,),$B170)/1000000</f>
        <v>0</v>
      </c>
      <c r="N170" s="209">
        <f ca="1">SUMIFS(OFFSET($V$30:$V$177,,N$28,,),OFFSET($U$30:$U$177,,N$28,,),$D170,OFFSET($T$30:$T$177,,N$28,,),$C170,OFFSET($S$30:$S$177,,N$28,,),$B170)/1000000</f>
        <v>0</v>
      </c>
      <c r="O170" s="209">
        <f ca="1">SUMIFS(OFFSET($V$30:$V$177,,O$28,,),OFFSET($U$30:$U$177,,O$28,,),$D170,OFFSET($T$30:$T$177,,O$28,,),$C170,OFFSET($S$30:$S$177,,O$28,,),$B170)/1000000</f>
        <v>0</v>
      </c>
      <c r="P170" s="210">
        <f ca="1">SUMIFS(OFFSET($V$30:$V$177,,P$28,,),OFFSET($U$30:$U$177,,P$28,,),$D170,OFFSET($T$30:$T$177,,P$28,,),$C170,OFFSET($S$30:$S$177,,P$28,,),$B170)/1000000</f>
        <v>0</v>
      </c>
      <c r="Q170" s="287"/>
      <c r="S170" s="198"/>
      <c r="T170" s="199"/>
      <c r="U170" s="199"/>
      <c r="V170" s="200"/>
      <c r="W170" s="198"/>
      <c r="X170" s="199"/>
      <c r="Y170" s="199"/>
      <c r="Z170" s="200"/>
      <c r="AA170" s="198"/>
      <c r="AB170" s="199"/>
      <c r="AC170" s="199"/>
      <c r="AD170" s="200"/>
      <c r="AE170" s="198"/>
      <c r="AF170" s="199"/>
      <c r="AG170" s="199"/>
      <c r="AH170" s="200"/>
      <c r="AI170" s="198"/>
      <c r="AJ170" s="199"/>
      <c r="AK170" s="199"/>
      <c r="AL170" s="200"/>
      <c r="AM170" s="198"/>
      <c r="AN170" s="199"/>
      <c r="AO170" s="199"/>
      <c r="AP170" s="200"/>
      <c r="AQ170" s="198"/>
      <c r="AR170" s="199"/>
      <c r="AS170" s="199"/>
      <c r="AT170" s="200"/>
      <c r="AU170" s="198"/>
      <c r="AV170" s="199"/>
      <c r="AW170" s="199"/>
      <c r="AX170" s="200"/>
      <c r="AY170" s="198"/>
      <c r="AZ170" s="199"/>
      <c r="BA170" s="199"/>
      <c r="BB170" s="200"/>
      <c r="BC170" s="198"/>
      <c r="BD170" s="199"/>
      <c r="BE170" s="199"/>
      <c r="BF170" s="200"/>
      <c r="BG170" s="198"/>
      <c r="BH170" s="199"/>
      <c r="BI170" s="199"/>
      <c r="BJ170" s="200"/>
      <c r="BK170" s="198"/>
      <c r="BL170" s="199"/>
      <c r="BM170" s="199"/>
      <c r="BN170" s="200"/>
    </row>
    <row r="171" spans="1:66" x14ac:dyDescent="0.25">
      <c r="A171" s="286"/>
      <c r="B171" s="188" t="s">
        <v>58</v>
      </c>
      <c r="C171" s="188" t="s">
        <v>70</v>
      </c>
      <c r="D171" s="188" t="s">
        <v>105</v>
      </c>
      <c r="E171" s="208">
        <f ca="1">SUMIFS(OFFSET($V$30:$V$177,,E$28,,),OFFSET($U$30:$U$177,,E$28,,),$D171,OFFSET($T$30:$T$177,,E$28,,),$C171,OFFSET($S$30:$S$177,,E$28,,),$B171)/1000000</f>
        <v>0.51039315000000007</v>
      </c>
      <c r="F171" s="209">
        <f ca="1">SUMIFS(OFFSET($V$30:$V$177,,F$28,,),OFFSET($U$30:$U$177,,F$28,,),$D171,OFFSET($T$30:$T$177,,F$28,,),$C171,OFFSET($S$30:$S$177,,F$28,,),$B171)/1000000</f>
        <v>0</v>
      </c>
      <c r="G171" s="209">
        <f ca="1">SUMIFS(OFFSET($V$30:$V$177,,G$28,,),OFFSET($U$30:$U$177,,G$28,,),$D171,OFFSET($T$30:$T$177,,G$28,,),$C171,OFFSET($S$30:$S$177,,G$28,,),$B171)/1000000</f>
        <v>0</v>
      </c>
      <c r="H171" s="209">
        <f ca="1">SUMIFS(OFFSET($V$30:$V$177,,H$28,,),OFFSET($U$30:$U$177,,H$28,,),$D171,OFFSET($T$30:$T$177,,H$28,,),$C171,OFFSET($S$30:$S$177,,H$28,,),$B171)/1000000</f>
        <v>0</v>
      </c>
      <c r="I171" s="209">
        <f ca="1">SUMIFS(OFFSET($V$30:$V$177,,I$28,,),OFFSET($U$30:$U$177,,I$28,,),$D171,OFFSET($T$30:$T$177,,I$28,,),$C171,OFFSET($S$30:$S$177,,I$28,,),$B171)/1000000</f>
        <v>0</v>
      </c>
      <c r="J171" s="209">
        <f ca="1">SUMIFS(OFFSET($V$30:$V$177,,J$28,,),OFFSET($U$30:$U$177,,J$28,,),$D171,OFFSET($T$30:$T$177,,J$28,,),$C171,OFFSET($S$30:$S$177,,J$28,,),$B171)/1000000</f>
        <v>0</v>
      </c>
      <c r="K171" s="209">
        <f ca="1">SUMIFS(OFFSET($V$30:$V$177,,K$28,,),OFFSET($U$30:$U$177,,K$28,,),$D171,OFFSET($T$30:$T$177,,K$28,,),$C171,OFFSET($S$30:$S$177,,K$28,,),$B171)/1000000</f>
        <v>0</v>
      </c>
      <c r="L171" s="209">
        <f ca="1">SUMIFS(OFFSET($V$30:$V$177,,L$28,,),OFFSET($U$30:$U$177,,L$28,,),$D171,OFFSET($T$30:$T$177,,L$28,,),$C171,OFFSET($S$30:$S$177,,L$28,,),$B171)/1000000</f>
        <v>0</v>
      </c>
      <c r="M171" s="209">
        <f ca="1">SUMIFS(OFFSET($V$30:$V$177,,M$28,,),OFFSET($U$30:$U$177,,M$28,,),$D171,OFFSET($T$30:$T$177,,M$28,,),$C171,OFFSET($S$30:$S$177,,M$28,,),$B171)/1000000</f>
        <v>0</v>
      </c>
      <c r="N171" s="209">
        <f ca="1">SUMIFS(OFFSET($V$30:$V$177,,N$28,,),OFFSET($U$30:$U$177,,N$28,,),$D171,OFFSET($T$30:$T$177,,N$28,,),$C171,OFFSET($S$30:$S$177,,N$28,,),$B171)/1000000</f>
        <v>0</v>
      </c>
      <c r="O171" s="209">
        <f ca="1">SUMIFS(OFFSET($V$30:$V$177,,O$28,,),OFFSET($U$30:$U$177,,O$28,,),$D171,OFFSET($T$30:$T$177,,O$28,,),$C171,OFFSET($S$30:$S$177,,O$28,,),$B171)/1000000</f>
        <v>0</v>
      </c>
      <c r="P171" s="210">
        <f ca="1">SUMIFS(OFFSET($V$30:$V$177,,P$28,,),OFFSET($U$30:$U$177,,P$28,,),$D171,OFFSET($T$30:$T$177,,P$28,,),$C171,OFFSET($S$30:$S$177,,P$28,,),$B171)/1000000</f>
        <v>0</v>
      </c>
      <c r="Q171" s="287"/>
      <c r="S171" s="198"/>
      <c r="T171" s="199"/>
      <c r="U171" s="199"/>
      <c r="V171" s="200"/>
      <c r="W171" s="198"/>
      <c r="X171" s="199"/>
      <c r="Y171" s="199"/>
      <c r="Z171" s="200"/>
      <c r="AA171" s="198"/>
      <c r="AB171" s="199"/>
      <c r="AC171" s="199"/>
      <c r="AD171" s="200"/>
      <c r="AE171" s="198"/>
      <c r="AF171" s="199"/>
      <c r="AG171" s="199"/>
      <c r="AH171" s="200"/>
      <c r="AI171" s="198"/>
      <c r="AJ171" s="199"/>
      <c r="AK171" s="199"/>
      <c r="AL171" s="200"/>
      <c r="AM171" s="198"/>
      <c r="AN171" s="199"/>
      <c r="AO171" s="199"/>
      <c r="AP171" s="200"/>
      <c r="AQ171" s="198"/>
      <c r="AR171" s="199"/>
      <c r="AS171" s="199"/>
      <c r="AT171" s="200"/>
      <c r="AU171" s="198"/>
      <c r="AV171" s="199"/>
      <c r="AW171" s="199"/>
      <c r="AX171" s="200"/>
      <c r="AY171" s="198"/>
      <c r="AZ171" s="199"/>
      <c r="BA171" s="199"/>
      <c r="BB171" s="200"/>
      <c r="BC171" s="198"/>
      <c r="BD171" s="199"/>
      <c r="BE171" s="199"/>
      <c r="BF171" s="200"/>
      <c r="BG171" s="198"/>
      <c r="BH171" s="199"/>
      <c r="BI171" s="199"/>
      <c r="BJ171" s="200"/>
      <c r="BK171" s="198"/>
      <c r="BL171" s="199"/>
      <c r="BM171" s="199"/>
      <c r="BN171" s="200"/>
    </row>
    <row r="172" spans="1:66" x14ac:dyDescent="0.25">
      <c r="A172" s="286"/>
      <c r="B172" s="188" t="s">
        <v>117</v>
      </c>
      <c r="C172" s="188" t="s">
        <v>69</v>
      </c>
      <c r="D172" s="188" t="s">
        <v>105</v>
      </c>
      <c r="E172" s="208">
        <f ca="1">SUMIFS(OFFSET($V$30:$V$177,,E$28,,),OFFSET($U$30:$U$177,,E$28,,),$D172,OFFSET($T$30:$T$177,,E$28,,),$C172,OFFSET($S$30:$S$177,,E$28,,),$B172)/1000000</f>
        <v>3.7000000000000002E-3</v>
      </c>
      <c r="F172" s="209">
        <f ca="1">SUMIFS(OFFSET($V$30:$V$177,,F$28,,),OFFSET($U$30:$U$177,,F$28,,),$D172,OFFSET($T$30:$T$177,,F$28,,),$C172,OFFSET($S$30:$S$177,,F$28,,),$B172)/1000000</f>
        <v>0</v>
      </c>
      <c r="G172" s="209">
        <f ca="1">SUMIFS(OFFSET($V$30:$V$177,,G$28,,),OFFSET($U$30:$U$177,,G$28,,),$D172,OFFSET($T$30:$T$177,,G$28,,),$C172,OFFSET($S$30:$S$177,,G$28,,),$B172)/1000000</f>
        <v>0</v>
      </c>
      <c r="H172" s="209">
        <f ca="1">SUMIFS(OFFSET($V$30:$V$177,,H$28,,),OFFSET($U$30:$U$177,,H$28,,),$D172,OFFSET($T$30:$T$177,,H$28,,),$C172,OFFSET($S$30:$S$177,,H$28,,),$B172)/1000000</f>
        <v>0</v>
      </c>
      <c r="I172" s="209">
        <f ca="1">SUMIFS(OFFSET($V$30:$V$177,,I$28,,),OFFSET($U$30:$U$177,,I$28,,),$D172,OFFSET($T$30:$T$177,,I$28,,),$C172,OFFSET($S$30:$S$177,,I$28,,),$B172)/1000000</f>
        <v>0</v>
      </c>
      <c r="J172" s="209">
        <f ca="1">SUMIFS(OFFSET($V$30:$V$177,,J$28,,),OFFSET($U$30:$U$177,,J$28,,),$D172,OFFSET($T$30:$T$177,,J$28,,),$C172,OFFSET($S$30:$S$177,,J$28,,),$B172)/1000000</f>
        <v>0</v>
      </c>
      <c r="K172" s="209">
        <f ca="1">SUMIFS(OFFSET($V$30:$V$177,,K$28,,),OFFSET($U$30:$U$177,,K$28,,),$D172,OFFSET($T$30:$T$177,,K$28,,),$C172,OFFSET($S$30:$S$177,,K$28,,),$B172)/1000000</f>
        <v>0</v>
      </c>
      <c r="L172" s="209">
        <f ca="1">SUMIFS(OFFSET($V$30:$V$177,,L$28,,),OFFSET($U$30:$U$177,,L$28,,),$D172,OFFSET($T$30:$T$177,,L$28,,),$C172,OFFSET($S$30:$S$177,,L$28,,),$B172)/1000000</f>
        <v>0</v>
      </c>
      <c r="M172" s="209">
        <f ca="1">SUMIFS(OFFSET($V$30:$V$177,,M$28,,),OFFSET($U$30:$U$177,,M$28,,),$D172,OFFSET($T$30:$T$177,,M$28,,),$C172,OFFSET($S$30:$S$177,,M$28,,),$B172)/1000000</f>
        <v>0</v>
      </c>
      <c r="N172" s="209">
        <f ca="1">SUMIFS(OFFSET($V$30:$V$177,,N$28,,),OFFSET($U$30:$U$177,,N$28,,),$D172,OFFSET($T$30:$T$177,,N$28,,),$C172,OFFSET($S$30:$S$177,,N$28,,),$B172)/1000000</f>
        <v>0</v>
      </c>
      <c r="O172" s="209">
        <f ca="1">SUMIFS(OFFSET($V$30:$V$177,,O$28,,),OFFSET($U$30:$U$177,,O$28,,),$D172,OFFSET($T$30:$T$177,,O$28,,),$C172,OFFSET($S$30:$S$177,,O$28,,),$B172)/1000000</f>
        <v>0</v>
      </c>
      <c r="P172" s="210">
        <f ca="1">SUMIFS(OFFSET($V$30:$V$177,,P$28,,),OFFSET($U$30:$U$177,,P$28,,),$D172,OFFSET($T$30:$T$177,,P$28,,),$C172,OFFSET($S$30:$S$177,,P$28,,),$B172)/1000000</f>
        <v>0</v>
      </c>
      <c r="Q172" s="287"/>
      <c r="S172" s="198"/>
      <c r="T172" s="199"/>
      <c r="U172" s="199"/>
      <c r="V172" s="200"/>
      <c r="W172" s="198"/>
      <c r="X172" s="199"/>
      <c r="Y172" s="199"/>
      <c r="Z172" s="200"/>
      <c r="AA172" s="198"/>
      <c r="AB172" s="199"/>
      <c r="AC172" s="199"/>
      <c r="AD172" s="200"/>
      <c r="AE172" s="198"/>
      <c r="AF172" s="199"/>
      <c r="AG172" s="199"/>
      <c r="AH172" s="200"/>
      <c r="AI172" s="198"/>
      <c r="AJ172" s="199"/>
      <c r="AK172" s="199"/>
      <c r="AL172" s="200"/>
      <c r="AM172" s="198"/>
      <c r="AN172" s="199"/>
      <c r="AO172" s="199"/>
      <c r="AP172" s="200"/>
      <c r="AQ172" s="198"/>
      <c r="AR172" s="199"/>
      <c r="AS172" s="199"/>
      <c r="AT172" s="200"/>
      <c r="AU172" s="198"/>
      <c r="AV172" s="199"/>
      <c r="AW172" s="199"/>
      <c r="AX172" s="200"/>
      <c r="AY172" s="198"/>
      <c r="AZ172" s="199"/>
      <c r="BA172" s="199"/>
      <c r="BB172" s="200"/>
      <c r="BC172" s="198"/>
      <c r="BD172" s="199"/>
      <c r="BE172" s="199"/>
      <c r="BF172" s="200"/>
      <c r="BG172" s="198"/>
      <c r="BH172" s="199"/>
      <c r="BI172" s="199"/>
      <c r="BJ172" s="200"/>
      <c r="BK172" s="198"/>
      <c r="BL172" s="199"/>
      <c r="BM172" s="199"/>
      <c r="BN172" s="200"/>
    </row>
    <row r="173" spans="1:66" x14ac:dyDescent="0.25">
      <c r="A173" s="286"/>
      <c r="B173" s="188" t="s">
        <v>117</v>
      </c>
      <c r="C173" s="188" t="s">
        <v>70</v>
      </c>
      <c r="D173" s="188" t="s">
        <v>105</v>
      </c>
      <c r="E173" s="208">
        <f ca="1">SUMIFS(OFFSET($V$30:$V$177,,E$28,,),OFFSET($U$30:$U$177,,E$28,,),$D173,OFFSET($T$30:$T$177,,E$28,,),$C173,OFFSET($S$30:$S$177,,E$28,,),$B173)/1000000</f>
        <v>1.44E-2</v>
      </c>
      <c r="F173" s="209">
        <f ca="1">SUMIFS(OFFSET($V$30:$V$177,,F$28,,),OFFSET($U$30:$U$177,,F$28,,),$D173,OFFSET($T$30:$T$177,,F$28,,),$C173,OFFSET($S$30:$S$177,,F$28,,),$B173)/1000000</f>
        <v>0</v>
      </c>
      <c r="G173" s="209">
        <f ca="1">SUMIFS(OFFSET($V$30:$V$177,,G$28,,),OFFSET($U$30:$U$177,,G$28,,),$D173,OFFSET($T$30:$T$177,,G$28,,),$C173,OFFSET($S$30:$S$177,,G$28,,),$B173)/1000000</f>
        <v>0</v>
      </c>
      <c r="H173" s="209">
        <f ca="1">SUMIFS(OFFSET($V$30:$V$177,,H$28,,),OFFSET($U$30:$U$177,,H$28,,),$D173,OFFSET($T$30:$T$177,,H$28,,),$C173,OFFSET($S$30:$S$177,,H$28,,),$B173)/1000000</f>
        <v>0</v>
      </c>
      <c r="I173" s="209">
        <f ca="1">SUMIFS(OFFSET($V$30:$V$177,,I$28,,),OFFSET($U$30:$U$177,,I$28,,),$D173,OFFSET($T$30:$T$177,,I$28,,),$C173,OFFSET($S$30:$S$177,,I$28,,),$B173)/1000000</f>
        <v>0</v>
      </c>
      <c r="J173" s="209">
        <f ca="1">SUMIFS(OFFSET($V$30:$V$177,,J$28,,),OFFSET($U$30:$U$177,,J$28,,),$D173,OFFSET($T$30:$T$177,,J$28,,),$C173,OFFSET($S$30:$S$177,,J$28,,),$B173)/1000000</f>
        <v>0</v>
      </c>
      <c r="K173" s="209">
        <f ca="1">SUMIFS(OFFSET($V$30:$V$177,,K$28,,),OFFSET($U$30:$U$177,,K$28,,),$D173,OFFSET($T$30:$T$177,,K$28,,),$C173,OFFSET($S$30:$S$177,,K$28,,),$B173)/1000000</f>
        <v>0</v>
      </c>
      <c r="L173" s="209">
        <f ca="1">SUMIFS(OFFSET($V$30:$V$177,,L$28,,),OFFSET($U$30:$U$177,,L$28,,),$D173,OFFSET($T$30:$T$177,,L$28,,),$C173,OFFSET($S$30:$S$177,,L$28,,),$B173)/1000000</f>
        <v>0</v>
      </c>
      <c r="M173" s="209">
        <f ca="1">SUMIFS(OFFSET($V$30:$V$177,,M$28,,),OFFSET($U$30:$U$177,,M$28,,),$D173,OFFSET($T$30:$T$177,,M$28,,),$C173,OFFSET($S$30:$S$177,,M$28,,),$B173)/1000000</f>
        <v>0</v>
      </c>
      <c r="N173" s="209">
        <f ca="1">SUMIFS(OFFSET($V$30:$V$177,,N$28,,),OFFSET($U$30:$U$177,,N$28,,),$D173,OFFSET($T$30:$T$177,,N$28,,),$C173,OFFSET($S$30:$S$177,,N$28,,),$B173)/1000000</f>
        <v>0</v>
      </c>
      <c r="O173" s="209">
        <f ca="1">SUMIFS(OFFSET($V$30:$V$177,,O$28,,),OFFSET($U$30:$U$177,,O$28,,),$D173,OFFSET($T$30:$T$177,,O$28,,),$C173,OFFSET($S$30:$S$177,,O$28,,),$B173)/1000000</f>
        <v>0</v>
      </c>
      <c r="P173" s="210">
        <f ca="1">SUMIFS(OFFSET($V$30:$V$177,,P$28,,),OFFSET($U$30:$U$177,,P$28,,),$D173,OFFSET($T$30:$T$177,,P$28,,),$C173,OFFSET($S$30:$S$177,,P$28,,),$B173)/1000000</f>
        <v>0</v>
      </c>
      <c r="Q173" s="287"/>
      <c r="S173" s="198"/>
      <c r="T173" s="199"/>
      <c r="U173" s="199"/>
      <c r="V173" s="200"/>
      <c r="W173" s="198"/>
      <c r="X173" s="199"/>
      <c r="Y173" s="199"/>
      <c r="Z173" s="200"/>
      <c r="AA173" s="198"/>
      <c r="AB173" s="199"/>
      <c r="AC173" s="199"/>
      <c r="AD173" s="200"/>
      <c r="AE173" s="198"/>
      <c r="AF173" s="199"/>
      <c r="AG173" s="199"/>
      <c r="AH173" s="200"/>
      <c r="AI173" s="198"/>
      <c r="AJ173" s="199"/>
      <c r="AK173" s="199"/>
      <c r="AL173" s="200"/>
      <c r="AM173" s="198"/>
      <c r="AN173" s="199"/>
      <c r="AO173" s="199"/>
      <c r="AP173" s="200"/>
      <c r="AQ173" s="198"/>
      <c r="AR173" s="199"/>
      <c r="AS173" s="199"/>
      <c r="AT173" s="200"/>
      <c r="AU173" s="198"/>
      <c r="AV173" s="199"/>
      <c r="AW173" s="199"/>
      <c r="AX173" s="200"/>
      <c r="AY173" s="198"/>
      <c r="AZ173" s="199"/>
      <c r="BA173" s="199"/>
      <c r="BB173" s="200"/>
      <c r="BC173" s="198"/>
      <c r="BD173" s="199"/>
      <c r="BE173" s="199"/>
      <c r="BF173" s="200"/>
      <c r="BG173" s="198"/>
      <c r="BH173" s="199"/>
      <c r="BI173" s="199"/>
      <c r="BJ173" s="200"/>
      <c r="BK173" s="198"/>
      <c r="BL173" s="199"/>
      <c r="BM173" s="199"/>
      <c r="BN173" s="200"/>
    </row>
    <row r="174" spans="1:66" x14ac:dyDescent="0.25">
      <c r="A174" s="286"/>
      <c r="B174" s="188" t="s">
        <v>141</v>
      </c>
      <c r="C174" s="188" t="s">
        <v>69</v>
      </c>
      <c r="D174" s="188" t="s">
        <v>105</v>
      </c>
      <c r="E174" s="208">
        <f ca="1">SUMIFS(OFFSET($V$30:$V$177,,E$28,,),OFFSET($U$30:$U$177,,E$28,,),$D174,OFFSET($T$30:$T$177,,E$28,,),$C174,OFFSET($S$30:$S$177,,E$28,,),$B174)/1000000</f>
        <v>0</v>
      </c>
      <c r="F174" s="209">
        <f ca="1">SUMIFS(OFFSET($V$30:$V$177,,F$28,,),OFFSET($U$30:$U$177,,F$28,,),$D174,OFFSET($T$30:$T$177,,F$28,,),$C174,OFFSET($S$30:$S$177,,F$28,,),$B174)/1000000</f>
        <v>0</v>
      </c>
      <c r="G174" s="209">
        <f ca="1">SUMIFS(OFFSET($V$30:$V$177,,G$28,,),OFFSET($U$30:$U$177,,G$28,,),$D174,OFFSET($T$30:$T$177,,G$28,,),$C174,OFFSET($S$30:$S$177,,G$28,,),$B174)/1000000</f>
        <v>0</v>
      </c>
      <c r="H174" s="209">
        <f ca="1">SUMIFS(OFFSET($V$30:$V$177,,H$28,,),OFFSET($U$30:$U$177,,H$28,,),$D174,OFFSET($T$30:$T$177,,H$28,,),$C174,OFFSET($S$30:$S$177,,H$28,,),$B174)/1000000</f>
        <v>0</v>
      </c>
      <c r="I174" s="209">
        <f ca="1">SUMIFS(OFFSET($V$30:$V$177,,I$28,,),OFFSET($U$30:$U$177,,I$28,,),$D174,OFFSET($T$30:$T$177,,I$28,,),$C174,OFFSET($S$30:$S$177,,I$28,,),$B174)/1000000</f>
        <v>0</v>
      </c>
      <c r="J174" s="209">
        <f ca="1">SUMIFS(OFFSET($V$30:$V$177,,J$28,,),OFFSET($U$30:$U$177,,J$28,,),$D174,OFFSET($T$30:$T$177,,J$28,,),$C174,OFFSET($S$30:$S$177,,J$28,,),$B174)/1000000</f>
        <v>0</v>
      </c>
      <c r="K174" s="209">
        <f ca="1">SUMIFS(OFFSET($V$30:$V$177,,K$28,,),OFFSET($U$30:$U$177,,K$28,,),$D174,OFFSET($T$30:$T$177,,K$28,,),$C174,OFFSET($S$30:$S$177,,K$28,,),$B174)/1000000</f>
        <v>0</v>
      </c>
      <c r="L174" s="209">
        <f ca="1">SUMIFS(OFFSET($V$30:$V$177,,L$28,,),OFFSET($U$30:$U$177,,L$28,,),$D174,OFFSET($T$30:$T$177,,L$28,,),$C174,OFFSET($S$30:$S$177,,L$28,,),$B174)/1000000</f>
        <v>0</v>
      </c>
      <c r="M174" s="209">
        <f ca="1">SUMIFS(OFFSET($V$30:$V$177,,M$28,,),OFFSET($U$30:$U$177,,M$28,,),$D174,OFFSET($T$30:$T$177,,M$28,,),$C174,OFFSET($S$30:$S$177,,M$28,,),$B174)/1000000</f>
        <v>0</v>
      </c>
      <c r="N174" s="209">
        <f ca="1">SUMIFS(OFFSET($V$30:$V$177,,N$28,,),OFFSET($U$30:$U$177,,N$28,,),$D174,OFFSET($T$30:$T$177,,N$28,,),$C174,OFFSET($S$30:$S$177,,N$28,,),$B174)/1000000</f>
        <v>0</v>
      </c>
      <c r="O174" s="209">
        <f ca="1">SUMIFS(OFFSET($V$30:$V$177,,O$28,,),OFFSET($U$30:$U$177,,O$28,,),$D174,OFFSET($T$30:$T$177,,O$28,,),$C174,OFFSET($S$30:$S$177,,O$28,,),$B174)/1000000</f>
        <v>0</v>
      </c>
      <c r="P174" s="210">
        <f ca="1">SUMIFS(OFFSET($V$30:$V$177,,P$28,,),OFFSET($U$30:$U$177,,P$28,,),$D174,OFFSET($T$30:$T$177,,P$28,,),$C174,OFFSET($S$30:$S$177,,P$28,,),$B174)/1000000</f>
        <v>0</v>
      </c>
      <c r="Q174" s="287"/>
      <c r="S174" s="198"/>
      <c r="T174" s="199"/>
      <c r="U174" s="199"/>
      <c r="V174" s="200"/>
      <c r="W174" s="198"/>
      <c r="X174" s="199"/>
      <c r="Y174" s="199"/>
      <c r="Z174" s="200"/>
      <c r="AA174" s="198"/>
      <c r="AB174" s="199"/>
      <c r="AC174" s="199"/>
      <c r="AD174" s="200"/>
      <c r="AE174" s="198"/>
      <c r="AF174" s="199"/>
      <c r="AG174" s="199"/>
      <c r="AH174" s="200"/>
      <c r="AI174" s="198"/>
      <c r="AJ174" s="199"/>
      <c r="AK174" s="199"/>
      <c r="AL174" s="200"/>
      <c r="AM174" s="198"/>
      <c r="AN174" s="199"/>
      <c r="AO174" s="199"/>
      <c r="AP174" s="200"/>
      <c r="AQ174" s="198"/>
      <c r="AR174" s="199"/>
      <c r="AS174" s="199"/>
      <c r="AT174" s="200"/>
      <c r="AU174" s="198"/>
      <c r="AV174" s="199"/>
      <c r="AW174" s="199"/>
      <c r="AX174" s="200"/>
      <c r="AY174" s="198"/>
      <c r="AZ174" s="199"/>
      <c r="BA174" s="199"/>
      <c r="BB174" s="200"/>
      <c r="BC174" s="198"/>
      <c r="BD174" s="199"/>
      <c r="BE174" s="199"/>
      <c r="BF174" s="200"/>
      <c r="BG174" s="198"/>
      <c r="BH174" s="199"/>
      <c r="BI174" s="199"/>
      <c r="BJ174" s="200"/>
      <c r="BK174" s="198"/>
      <c r="BL174" s="199"/>
      <c r="BM174" s="199"/>
      <c r="BN174" s="200"/>
    </row>
    <row r="175" spans="1:66" x14ac:dyDescent="0.25">
      <c r="A175" s="286"/>
      <c r="B175" s="188" t="s">
        <v>141</v>
      </c>
      <c r="C175" s="188" t="s">
        <v>70</v>
      </c>
      <c r="D175" s="188" t="s">
        <v>105</v>
      </c>
      <c r="E175" s="208">
        <f ca="1">SUMIFS(OFFSET($V$30:$V$177,,E$28,,),OFFSET($U$30:$U$177,,E$28,,),$D175,OFFSET($T$30:$T$177,,E$28,,),$C175,OFFSET($S$30:$S$177,,E$28,,),$B175)/1000000</f>
        <v>0</v>
      </c>
      <c r="F175" s="209">
        <f ca="1">SUMIFS(OFFSET($V$30:$V$177,,F$28,,),OFFSET($U$30:$U$177,,F$28,,),$D175,OFFSET($T$30:$T$177,,F$28,,),$C175,OFFSET($S$30:$S$177,,F$28,,),$B175)/1000000</f>
        <v>0</v>
      </c>
      <c r="G175" s="209">
        <f ca="1">SUMIFS(OFFSET($V$30:$V$177,,G$28,,),OFFSET($U$30:$U$177,,G$28,,),$D175,OFFSET($T$30:$T$177,,G$28,,),$C175,OFFSET($S$30:$S$177,,G$28,,),$B175)/1000000</f>
        <v>0</v>
      </c>
      <c r="H175" s="209">
        <f ca="1">SUMIFS(OFFSET($V$30:$V$177,,H$28,,),OFFSET($U$30:$U$177,,H$28,,),$D175,OFFSET($T$30:$T$177,,H$28,,),$C175,OFFSET($S$30:$S$177,,H$28,,),$B175)/1000000</f>
        <v>0</v>
      </c>
      <c r="I175" s="209">
        <f ca="1">SUMIFS(OFFSET($V$30:$V$177,,I$28,,),OFFSET($U$30:$U$177,,I$28,,),$D175,OFFSET($T$30:$T$177,,I$28,,),$C175,OFFSET($S$30:$S$177,,I$28,,),$B175)/1000000</f>
        <v>0</v>
      </c>
      <c r="J175" s="209">
        <f ca="1">SUMIFS(OFFSET($V$30:$V$177,,J$28,,),OFFSET($U$30:$U$177,,J$28,,),$D175,OFFSET($T$30:$T$177,,J$28,,),$C175,OFFSET($S$30:$S$177,,J$28,,),$B175)/1000000</f>
        <v>0</v>
      </c>
      <c r="K175" s="209">
        <f ca="1">SUMIFS(OFFSET($V$30:$V$177,,K$28,,),OFFSET($U$30:$U$177,,K$28,,),$D175,OFFSET($T$30:$T$177,,K$28,,),$C175,OFFSET($S$30:$S$177,,K$28,,),$B175)/1000000</f>
        <v>0</v>
      </c>
      <c r="L175" s="209">
        <f ca="1">SUMIFS(OFFSET($V$30:$V$177,,L$28,,),OFFSET($U$30:$U$177,,L$28,,),$D175,OFFSET($T$30:$T$177,,L$28,,),$C175,OFFSET($S$30:$S$177,,L$28,,),$B175)/1000000</f>
        <v>0</v>
      </c>
      <c r="M175" s="209">
        <f ca="1">SUMIFS(OFFSET($V$30:$V$177,,M$28,,),OFFSET($U$30:$U$177,,M$28,,),$D175,OFFSET($T$30:$T$177,,M$28,,),$C175,OFFSET($S$30:$S$177,,M$28,,),$B175)/1000000</f>
        <v>0</v>
      </c>
      <c r="N175" s="209">
        <f ca="1">SUMIFS(OFFSET($V$30:$V$177,,N$28,,),OFFSET($U$30:$U$177,,N$28,,),$D175,OFFSET($T$30:$T$177,,N$28,,),$C175,OFFSET($S$30:$S$177,,N$28,,),$B175)/1000000</f>
        <v>0</v>
      </c>
      <c r="O175" s="209">
        <f ca="1">SUMIFS(OFFSET($V$30:$V$177,,O$28,,),OFFSET($U$30:$U$177,,O$28,,),$D175,OFFSET($T$30:$T$177,,O$28,,),$C175,OFFSET($S$30:$S$177,,O$28,,),$B175)/1000000</f>
        <v>0</v>
      </c>
      <c r="P175" s="210">
        <f ca="1">SUMIFS(OFFSET($V$30:$V$177,,P$28,,),OFFSET($U$30:$U$177,,P$28,,),$D175,OFFSET($T$30:$T$177,,P$28,,),$C175,OFFSET($S$30:$S$177,,P$28,,),$B175)/1000000</f>
        <v>0</v>
      </c>
      <c r="Q175" s="287"/>
      <c r="S175" s="198"/>
      <c r="T175" s="199"/>
      <c r="U175" s="199"/>
      <c r="V175" s="200"/>
      <c r="W175" s="198"/>
      <c r="X175" s="199"/>
      <c r="Y175" s="199"/>
      <c r="Z175" s="200"/>
      <c r="AA175" s="198"/>
      <c r="AB175" s="199"/>
      <c r="AC175" s="199"/>
      <c r="AD175" s="200"/>
      <c r="AE175" s="198"/>
      <c r="AF175" s="199"/>
      <c r="AG175" s="199"/>
      <c r="AH175" s="200"/>
      <c r="AI175" s="198"/>
      <c r="AJ175" s="199"/>
      <c r="AK175" s="199"/>
      <c r="AL175" s="200"/>
      <c r="AM175" s="198"/>
      <c r="AN175" s="199"/>
      <c r="AO175" s="199"/>
      <c r="AP175" s="200"/>
      <c r="AQ175" s="198"/>
      <c r="AR175" s="199"/>
      <c r="AS175" s="199"/>
      <c r="AT175" s="200"/>
      <c r="AU175" s="198"/>
      <c r="AV175" s="199"/>
      <c r="AW175" s="199"/>
      <c r="AX175" s="200"/>
      <c r="AY175" s="198"/>
      <c r="AZ175" s="199"/>
      <c r="BA175" s="199"/>
      <c r="BB175" s="200"/>
      <c r="BC175" s="198"/>
      <c r="BD175" s="199"/>
      <c r="BE175" s="199"/>
      <c r="BF175" s="200"/>
      <c r="BG175" s="198"/>
      <c r="BH175" s="199"/>
      <c r="BI175" s="199"/>
      <c r="BJ175" s="200"/>
      <c r="BK175" s="198"/>
      <c r="BL175" s="199"/>
      <c r="BM175" s="199"/>
      <c r="BN175" s="200"/>
    </row>
    <row r="176" spans="1:66" x14ac:dyDescent="0.25">
      <c r="A176" s="286"/>
      <c r="B176" s="188" t="s">
        <v>118</v>
      </c>
      <c r="C176" s="188" t="s">
        <v>69</v>
      </c>
      <c r="D176" s="188" t="s">
        <v>105</v>
      </c>
      <c r="E176" s="208">
        <f ca="1">SUMIFS(OFFSET($V$30:$V$177,,E$28,,),OFFSET($U$30:$U$177,,E$28,,),$D176,OFFSET($T$30:$T$177,,E$28,,),$C176,OFFSET($S$30:$S$177,,E$28,,),$B176)/1000000</f>
        <v>9.0588999999999999E-3</v>
      </c>
      <c r="F176" s="209">
        <f ca="1">SUMIFS(OFFSET($V$30:$V$177,,F$28,,),OFFSET($U$30:$U$177,,F$28,,),$D176,OFFSET($T$30:$T$177,,F$28,,),$C176,OFFSET($S$30:$S$177,,F$28,,),$B176)/1000000</f>
        <v>0</v>
      </c>
      <c r="G176" s="209">
        <f ca="1">SUMIFS(OFFSET($V$30:$V$177,,G$28,,),OFFSET($U$30:$U$177,,G$28,,),$D176,OFFSET($T$30:$T$177,,G$28,,),$C176,OFFSET($S$30:$S$177,,G$28,,),$B176)/1000000</f>
        <v>0</v>
      </c>
      <c r="H176" s="209">
        <f ca="1">SUMIFS(OFFSET($V$30:$V$177,,H$28,,),OFFSET($U$30:$U$177,,H$28,,),$D176,OFFSET($T$30:$T$177,,H$28,,),$C176,OFFSET($S$30:$S$177,,H$28,,),$B176)/1000000</f>
        <v>0</v>
      </c>
      <c r="I176" s="209">
        <f ca="1">SUMIFS(OFFSET($V$30:$V$177,,I$28,,),OFFSET($U$30:$U$177,,I$28,,),$D176,OFFSET($T$30:$T$177,,I$28,,),$C176,OFFSET($S$30:$S$177,,I$28,,),$B176)/1000000</f>
        <v>0</v>
      </c>
      <c r="J176" s="209">
        <f ca="1">SUMIFS(OFFSET($V$30:$V$177,,J$28,,),OFFSET($U$30:$U$177,,J$28,,),$D176,OFFSET($T$30:$T$177,,J$28,,),$C176,OFFSET($S$30:$S$177,,J$28,,),$B176)/1000000</f>
        <v>0</v>
      </c>
      <c r="K176" s="209">
        <f ca="1">SUMIFS(OFFSET($V$30:$V$177,,K$28,,),OFFSET($U$30:$U$177,,K$28,,),$D176,OFFSET($T$30:$T$177,,K$28,,),$C176,OFFSET($S$30:$S$177,,K$28,,),$B176)/1000000</f>
        <v>0</v>
      </c>
      <c r="L176" s="209">
        <f ca="1">SUMIFS(OFFSET($V$30:$V$177,,L$28,,),OFFSET($U$30:$U$177,,L$28,,),$D176,OFFSET($T$30:$T$177,,L$28,,),$C176,OFFSET($S$30:$S$177,,L$28,,),$B176)/1000000</f>
        <v>0</v>
      </c>
      <c r="M176" s="209">
        <f ca="1">SUMIFS(OFFSET($V$30:$V$177,,M$28,,),OFFSET($U$30:$U$177,,M$28,,),$D176,OFFSET($T$30:$T$177,,M$28,,),$C176,OFFSET($S$30:$S$177,,M$28,,),$B176)/1000000</f>
        <v>0</v>
      </c>
      <c r="N176" s="209">
        <f ca="1">SUMIFS(OFFSET($V$30:$V$177,,N$28,,),OFFSET($U$30:$U$177,,N$28,,),$D176,OFFSET($T$30:$T$177,,N$28,,),$C176,OFFSET($S$30:$S$177,,N$28,,),$B176)/1000000</f>
        <v>0</v>
      </c>
      <c r="O176" s="209">
        <f ca="1">SUMIFS(OFFSET($V$30:$V$177,,O$28,,),OFFSET($U$30:$U$177,,O$28,,),$D176,OFFSET($T$30:$T$177,,O$28,,),$C176,OFFSET($S$30:$S$177,,O$28,,),$B176)/1000000</f>
        <v>0</v>
      </c>
      <c r="P176" s="210">
        <f ca="1">SUMIFS(OFFSET($V$30:$V$177,,P$28,,),OFFSET($U$30:$U$177,,P$28,,),$D176,OFFSET($T$30:$T$177,,P$28,,),$C176,OFFSET($S$30:$S$177,,P$28,,),$B176)/1000000</f>
        <v>0</v>
      </c>
      <c r="Q176" s="287"/>
      <c r="S176" s="198"/>
      <c r="T176" s="199"/>
      <c r="U176" s="199"/>
      <c r="V176" s="200"/>
      <c r="W176" s="198"/>
      <c r="X176" s="199"/>
      <c r="Y176" s="199"/>
      <c r="Z176" s="200"/>
      <c r="AA176" s="198"/>
      <c r="AB176" s="199"/>
      <c r="AC176" s="199"/>
      <c r="AD176" s="200"/>
      <c r="AE176" s="198"/>
      <c r="AF176" s="199"/>
      <c r="AG176" s="199"/>
      <c r="AH176" s="200"/>
      <c r="AI176" s="198"/>
      <c r="AJ176" s="199"/>
      <c r="AK176" s="199"/>
      <c r="AL176" s="200"/>
      <c r="AM176" s="198"/>
      <c r="AN176" s="199"/>
      <c r="AO176" s="199"/>
      <c r="AP176" s="200"/>
      <c r="AQ176" s="198"/>
      <c r="AR176" s="199"/>
      <c r="AS176" s="199"/>
      <c r="AT176" s="200"/>
      <c r="AU176" s="198"/>
      <c r="AV176" s="199"/>
      <c r="AW176" s="199"/>
      <c r="AX176" s="200"/>
      <c r="AY176" s="198"/>
      <c r="AZ176" s="199"/>
      <c r="BA176" s="199"/>
      <c r="BB176" s="200"/>
      <c r="BC176" s="198"/>
      <c r="BD176" s="199"/>
      <c r="BE176" s="199"/>
      <c r="BF176" s="200"/>
      <c r="BG176" s="198"/>
      <c r="BH176" s="199"/>
      <c r="BI176" s="199"/>
      <c r="BJ176" s="200"/>
      <c r="BK176" s="198"/>
      <c r="BL176" s="199"/>
      <c r="BM176" s="199"/>
      <c r="BN176" s="200"/>
    </row>
    <row r="177" spans="1:66" ht="15.75" thickBot="1" x14ac:dyDescent="0.3">
      <c r="A177" s="286"/>
      <c r="B177" s="189" t="s">
        <v>118</v>
      </c>
      <c r="C177" s="189" t="s">
        <v>70</v>
      </c>
      <c r="D177" s="189" t="s">
        <v>105</v>
      </c>
      <c r="E177" s="212">
        <f ca="1">SUMIFS(OFFSET($V$30:$V$177,,E$28,,),OFFSET($U$30:$U$177,,E$28,,),$D177,OFFSET($T$30:$T$177,,E$28,,),$C177,OFFSET($S$30:$S$177,,E$28,,),$B177)/1000000</f>
        <v>0.14538673999999999</v>
      </c>
      <c r="F177" s="213">
        <f ca="1">SUMIFS(OFFSET($V$30:$V$177,,F$28,,),OFFSET($U$30:$U$177,,F$28,,),$D177,OFFSET($T$30:$T$177,,F$28,,),$C177,OFFSET($S$30:$S$177,,F$28,,),$B177)/1000000</f>
        <v>0</v>
      </c>
      <c r="G177" s="213">
        <f ca="1">SUMIFS(OFFSET($V$30:$V$177,,G$28,,),OFFSET($U$30:$U$177,,G$28,,),$D177,OFFSET($T$30:$T$177,,G$28,,),$C177,OFFSET($S$30:$S$177,,G$28,,),$B177)/1000000</f>
        <v>0</v>
      </c>
      <c r="H177" s="213">
        <f ca="1">SUMIFS(OFFSET($V$30:$V$177,,H$28,,),OFFSET($U$30:$U$177,,H$28,,),$D177,OFFSET($T$30:$T$177,,H$28,,),$C177,OFFSET($S$30:$S$177,,H$28,,),$B177)/1000000</f>
        <v>0</v>
      </c>
      <c r="I177" s="213">
        <f ca="1">SUMIFS(OFFSET($V$30:$V$177,,I$28,,),OFFSET($U$30:$U$177,,I$28,,),$D177,OFFSET($T$30:$T$177,,I$28,,),$C177,OFFSET($S$30:$S$177,,I$28,,),$B177)/1000000</f>
        <v>0</v>
      </c>
      <c r="J177" s="213">
        <f ca="1">SUMIFS(OFFSET($V$30:$V$177,,J$28,,),OFFSET($U$30:$U$177,,J$28,,),$D177,OFFSET($T$30:$T$177,,J$28,,),$C177,OFFSET($S$30:$S$177,,J$28,,),$B177)/1000000</f>
        <v>0</v>
      </c>
      <c r="K177" s="213">
        <f ca="1">SUMIFS(OFFSET($V$30:$V$177,,K$28,,),OFFSET($U$30:$U$177,,K$28,,),$D177,OFFSET($T$30:$T$177,,K$28,,),$C177,OFFSET($S$30:$S$177,,K$28,,),$B177)/1000000</f>
        <v>0</v>
      </c>
      <c r="L177" s="213">
        <f ca="1">SUMIFS(OFFSET($V$30:$V$177,,L$28,,),OFFSET($U$30:$U$177,,L$28,,),$D177,OFFSET($T$30:$T$177,,L$28,,),$C177,OFFSET($S$30:$S$177,,L$28,,),$B177)/1000000</f>
        <v>0</v>
      </c>
      <c r="M177" s="213">
        <f ca="1">SUMIFS(OFFSET($V$30:$V$177,,M$28,,),OFFSET($U$30:$U$177,,M$28,,),$D177,OFFSET($T$30:$T$177,,M$28,,),$C177,OFFSET($S$30:$S$177,,M$28,,),$B177)/1000000</f>
        <v>0</v>
      </c>
      <c r="N177" s="213">
        <f ca="1">SUMIFS(OFFSET($V$30:$V$177,,N$28,,),OFFSET($U$30:$U$177,,N$28,,),$D177,OFFSET($T$30:$T$177,,N$28,,),$C177,OFFSET($S$30:$S$177,,N$28,,),$B177)/1000000</f>
        <v>0</v>
      </c>
      <c r="O177" s="213">
        <f ca="1">SUMIFS(OFFSET($V$30:$V$177,,O$28,,),OFFSET($U$30:$U$177,,O$28,,),$D177,OFFSET($T$30:$T$177,,O$28,,),$C177,OFFSET($S$30:$S$177,,O$28,,),$B177)/1000000</f>
        <v>0</v>
      </c>
      <c r="P177" s="214">
        <f ca="1">SUMIFS(OFFSET($V$30:$V$177,,P$28,,),OFFSET($U$30:$U$177,,P$28,,),$D177,OFFSET($T$30:$T$177,,P$28,,),$C177,OFFSET($S$30:$S$177,,P$28,,),$B177)/1000000</f>
        <v>0</v>
      </c>
      <c r="Q177" s="287"/>
      <c r="S177" s="204"/>
      <c r="T177" s="205"/>
      <c r="U177" s="205"/>
      <c r="V177" s="206"/>
      <c r="W177" s="204"/>
      <c r="X177" s="205"/>
      <c r="Y177" s="205"/>
      <c r="Z177" s="206"/>
      <c r="AA177" s="204"/>
      <c r="AB177" s="205"/>
      <c r="AC177" s="205"/>
      <c r="AD177" s="206"/>
      <c r="AE177" s="204"/>
      <c r="AF177" s="205"/>
      <c r="AG177" s="205"/>
      <c r="AH177" s="206"/>
      <c r="AI177" s="204"/>
      <c r="AJ177" s="205"/>
      <c r="AK177" s="205"/>
      <c r="AL177" s="206"/>
      <c r="AM177" s="204"/>
      <c r="AN177" s="205"/>
      <c r="AO177" s="205"/>
      <c r="AP177" s="206"/>
      <c r="AQ177" s="204"/>
      <c r="AR177" s="205"/>
      <c r="AS177" s="205"/>
      <c r="AT177" s="206"/>
      <c r="AU177" s="204"/>
      <c r="AV177" s="205"/>
      <c r="AW177" s="205"/>
      <c r="AX177" s="206"/>
      <c r="AY177" s="204"/>
      <c r="AZ177" s="205"/>
      <c r="BA177" s="205"/>
      <c r="BB177" s="206"/>
      <c r="BC177" s="204"/>
      <c r="BD177" s="205"/>
      <c r="BE177" s="205"/>
      <c r="BF177" s="206"/>
      <c r="BG177" s="204"/>
      <c r="BH177" s="205"/>
      <c r="BI177" s="205"/>
      <c r="BJ177" s="206"/>
      <c r="BK177" s="204"/>
      <c r="BL177" s="205"/>
      <c r="BM177" s="205"/>
      <c r="BN177" s="206"/>
    </row>
    <row r="178" spans="1:66" x14ac:dyDescent="0.25">
      <c r="D178" s="194" t="s">
        <v>144</v>
      </c>
      <c r="E178" s="293">
        <f ca="1">ROUND(SUM(E30:E177)-SUM(V30:V177)/1000000+SUM('GWP Changes'!M32:M33,'GWP Changes'!M35:M36),5)</f>
        <v>0</v>
      </c>
      <c r="F178" s="294">
        <f ca="1">ROUND(SUM(F30:F177)-SUM(W30:W177)/1000000+SUM('GWP Changes'!N32:N33,'GWP Changes'!N35:N36),5)</f>
        <v>0</v>
      </c>
      <c r="G178" s="294">
        <f ca="1">ROUND(SUM(G30:G177)-SUM(X30:X177)/1000000+SUM('GWP Changes'!O32:O33,'GWP Changes'!O35:O36),5)</f>
        <v>0</v>
      </c>
      <c r="H178" s="294">
        <f ca="1">ROUND(SUM(H30:H177)-SUM(Y30:Y177)/1000000+SUM('GWP Changes'!P32:P33,'GWP Changes'!P35:P36),5)</f>
        <v>0</v>
      </c>
      <c r="I178" s="294">
        <f ca="1">ROUND(SUM(I30:I177)-SUM(Z30:Z177)/1000000+SUM('GWP Changes'!Q32:Q33,'GWP Changes'!Q35:Q36),5)</f>
        <v>0</v>
      </c>
      <c r="J178" s="294">
        <f ca="1">ROUND(SUM(J30:J177)-SUM(AA30:AA177)/1000000+SUM('GWP Changes'!R32:R33,'GWP Changes'!R35:R36),5)</f>
        <v>0</v>
      </c>
      <c r="K178" s="294">
        <f ca="1">ROUND(SUM(K30:K177)-SUM(AB30:AB177)/1000000+SUM('GWP Changes'!S32:S33,'GWP Changes'!S35:S36),5)</f>
        <v>0</v>
      </c>
      <c r="L178" s="294">
        <f ca="1">ROUND(SUM(L30:L177)-SUM(AC30:AC177)/1000000+SUM('GWP Changes'!T32:T33,'GWP Changes'!T35:T36),5)</f>
        <v>0</v>
      </c>
      <c r="M178" s="294">
        <f ca="1">ROUND(SUM(M30:M177)-SUM(AD30:AD177)/1000000+SUM('GWP Changes'!U32:U33,'GWP Changes'!U35:U36),5)</f>
        <v>0</v>
      </c>
      <c r="N178" s="294">
        <f ca="1">ROUND(SUM(N30:N177)-SUM(AE30:AE177)/1000000+SUM('GWP Changes'!V32:V33,'GWP Changes'!V35:V36),5)</f>
        <v>0</v>
      </c>
      <c r="O178" s="294">
        <f ca="1">ROUND(SUM(O30:O177)-SUM(AF30:AF177)/1000000+SUM('GWP Changes'!W32:W33,'GWP Changes'!W35:W36),5)</f>
        <v>0</v>
      </c>
      <c r="P178" s="294">
        <f ca="1">ROUND(SUM(P30:P177)-SUM(AG30:AG177)/1000000+SUM('GWP Changes'!X32:X33,'GWP Changes'!X35:X36),5)</f>
        <v>0</v>
      </c>
    </row>
  </sheetData>
  <mergeCells count="41">
    <mergeCell ref="C24:C26"/>
    <mergeCell ref="W3:Y3"/>
    <mergeCell ref="Z3:AB3"/>
    <mergeCell ref="AC3:AE3"/>
    <mergeCell ref="E4:G4"/>
    <mergeCell ref="H4:J4"/>
    <mergeCell ref="K4:M4"/>
    <mergeCell ref="N4:P4"/>
    <mergeCell ref="Q4:S4"/>
    <mergeCell ref="T4:V4"/>
    <mergeCell ref="W4:Y4"/>
    <mergeCell ref="E3:G3"/>
    <mergeCell ref="H3:J3"/>
    <mergeCell ref="K3:M3"/>
    <mergeCell ref="N3:P3"/>
    <mergeCell ref="Q3:S3"/>
    <mergeCell ref="T3:V3"/>
    <mergeCell ref="Z4:AB4"/>
    <mergeCell ref="AC4:AE4"/>
    <mergeCell ref="B24:B26"/>
    <mergeCell ref="S28:V28"/>
    <mergeCell ref="W28:Z28"/>
    <mergeCell ref="AA28:AD28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BC28:BF28"/>
    <mergeCell ref="BG28:BJ28"/>
    <mergeCell ref="BK28:BN28"/>
    <mergeCell ref="AE28:AH28"/>
    <mergeCell ref="AI28:AL28"/>
    <mergeCell ref="AM28:AP28"/>
    <mergeCell ref="AQ28:AT28"/>
    <mergeCell ref="AU28:AX28"/>
    <mergeCell ref="AY28:BB28"/>
  </mergeCells>
  <conditionalFormatting sqref="E178:P178 E27:F27 H27:I27 K27:L27 N27:O27 Q27:R27 T27:U27 W27:X27 Z27:AA27 AC27:AD27">
    <cfRule type="expression" dxfId="1" priority="1">
      <formula>E27=0</formula>
    </cfRule>
    <cfRule type="expression" dxfId="0" priority="2">
      <formula>E27&lt;&gt;0</formula>
    </cfRule>
  </conditionalFormatting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GWP Changes</vt:lpstr>
      <vt:lpstr>Retail GWP by Channel</vt:lpstr>
      <vt:lpstr>Retail GWP by Product</vt:lpstr>
      <vt:lpstr>Retail GWP by Product 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Pang</dc:creator>
  <cp:lastModifiedBy>Ray Lei</cp:lastModifiedBy>
  <dcterms:created xsi:type="dcterms:W3CDTF">2019-09-04T07:59:46Z</dcterms:created>
  <dcterms:modified xsi:type="dcterms:W3CDTF">2022-02-08T09:13:47Z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