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аблица" sheetId="1" r:id="rId1"/>
    <sheet name="График" sheetId="3" r:id="rId2"/>
    <sheet name="Подбор параметра" sheetId="2" r:id="rId3"/>
    <sheet name="Доп" sheetId="4" r:id="rId4"/>
  </sheets>
  <calcPr calcId="125725"/>
</workbook>
</file>

<file path=xl/calcChain.xml><?xml version="1.0" encoding="utf-8"?>
<calcChain xmlns="http://schemas.openxmlformats.org/spreadsheetml/2006/main">
  <c r="H44" i="3"/>
  <c r="I44" s="1"/>
  <c r="G44"/>
  <c r="G41"/>
  <c r="H41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26"/>
  <c r="A27"/>
  <c r="A28" s="1"/>
  <c r="E5"/>
  <c r="E2"/>
  <c r="F25" i="2"/>
  <c r="F16"/>
  <c r="F7"/>
  <c r="B34"/>
  <c r="B25"/>
  <c r="B16"/>
  <c r="B7"/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"/>
  <c r="A4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3"/>
  <c r="C22" i="1"/>
  <c r="C21"/>
  <c r="E19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8"/>
  <c r="J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8"/>
  <c r="C24" s="1"/>
  <c r="A9"/>
  <c r="A10" s="1"/>
  <c r="A11" s="1"/>
  <c r="A12" s="1"/>
  <c r="A13" s="1"/>
  <c r="A14" s="1"/>
  <c r="A15" s="1"/>
  <c r="A16" s="1"/>
  <c r="A17" s="1"/>
  <c r="G8" l="1"/>
  <c r="G19" s="1"/>
  <c r="I41" i="3"/>
  <c r="A29"/>
  <c r="K12" i="1"/>
  <c r="L12" s="1"/>
  <c r="C23"/>
  <c r="K13"/>
  <c r="L13" s="1"/>
  <c r="K14"/>
  <c r="L14" s="1"/>
  <c r="K15"/>
  <c r="L15" s="1"/>
  <c r="K17"/>
  <c r="L17" s="1"/>
  <c r="K11"/>
  <c r="L11" s="1"/>
  <c r="K16"/>
  <c r="L16" s="1"/>
  <c r="K8"/>
  <c r="K9"/>
  <c r="L9" s="1"/>
  <c r="K10"/>
  <c r="L10" s="1"/>
  <c r="A30" i="3" l="1"/>
  <c r="L8" i="1"/>
  <c r="L19" s="1"/>
  <c r="K19"/>
  <c r="A31" i="3" l="1"/>
  <c r="A32" l="1"/>
  <c r="A33" l="1"/>
  <c r="A34" l="1"/>
  <c r="A35" l="1"/>
  <c r="A36" l="1"/>
  <c r="A37" l="1"/>
  <c r="A38" l="1"/>
  <c r="A39" l="1"/>
  <c r="A40" l="1"/>
  <c r="A41" l="1"/>
  <c r="A42" l="1"/>
  <c r="A43" l="1"/>
  <c r="A44" l="1"/>
  <c r="A45" l="1"/>
  <c r="A46" l="1"/>
</calcChain>
</file>

<file path=xl/sharedStrings.xml><?xml version="1.0" encoding="utf-8"?>
<sst xmlns="http://schemas.openxmlformats.org/spreadsheetml/2006/main" count="202" uniqueCount="72">
  <si>
    <t>Правила расчёта налогов</t>
  </si>
  <si>
    <t xml:space="preserve"> </t>
  </si>
  <si>
    <t>Площадь &lt; 30 кв. м.</t>
  </si>
  <si>
    <t>Площадь от 30 до 50 кв. м.</t>
  </si>
  <si>
    <t>Площадь от 50 до 70 кв. м.</t>
  </si>
  <si>
    <t>Площадь &gt;= 70 кв. м.</t>
  </si>
  <si>
    <t>Налог, руб. за кв. м.</t>
  </si>
  <si>
    <t>№</t>
  </si>
  <si>
    <t>ФИО</t>
  </si>
  <si>
    <t>Номер квартиры</t>
  </si>
  <si>
    <t>Петров Д.И.</t>
  </si>
  <si>
    <t>Сидоров С.К.</t>
  </si>
  <si>
    <t>Дементьев К.В.</t>
  </si>
  <si>
    <t>Добрынин Е.Г.</t>
  </si>
  <si>
    <t>Заводин А.П.</t>
  </si>
  <si>
    <t>Давыдов И.И.</t>
  </si>
  <si>
    <t>Павлов Л.И.</t>
  </si>
  <si>
    <t>Ильиных О.С.</t>
  </si>
  <si>
    <t>Прохина В.К.</t>
  </si>
  <si>
    <t>Щепкина Е.В.</t>
  </si>
  <si>
    <t>0054</t>
  </si>
  <si>
    <t>0031</t>
  </si>
  <si>
    <t>0050</t>
  </si>
  <si>
    <t>0134</t>
  </si>
  <si>
    <t>0057</t>
  </si>
  <si>
    <t>0218</t>
  </si>
  <si>
    <t>0148</t>
  </si>
  <si>
    <t>0052</t>
  </si>
  <si>
    <t>0012</t>
  </si>
  <si>
    <t>0140</t>
  </si>
  <si>
    <t>Долг "-" (Переплата "+"), руб.</t>
  </si>
  <si>
    <t>Всего налог, руб.</t>
  </si>
  <si>
    <t>Срок оплаты</t>
  </si>
  <si>
    <t>Просрочка оплаты, дней</t>
  </si>
  <si>
    <t>Пени за просрочку, руб.</t>
  </si>
  <si>
    <t>Пени за просрочку, % в день</t>
  </si>
  <si>
    <t>Итого к оплате</t>
  </si>
  <si>
    <r>
      <t>Площадь квартиры, м</t>
    </r>
    <r>
      <rPr>
        <b/>
        <sz val="11"/>
        <color theme="1"/>
        <rFont val="Calibri"/>
        <family val="2"/>
        <charset val="204"/>
      </rPr>
      <t>²</t>
    </r>
  </si>
  <si>
    <t>0 дней</t>
  </si>
  <si>
    <t>Просрочка до 100 дней</t>
  </si>
  <si>
    <t>Просрочка 100 и более дней</t>
  </si>
  <si>
    <t>Итого:</t>
  </si>
  <si>
    <t>MAX S квартиры</t>
  </si>
  <si>
    <t>MIN S квартиры</t>
  </si>
  <si>
    <t>Средний срок просрочки</t>
  </si>
  <si>
    <t>Кол-во собственников, налог 5</t>
  </si>
  <si>
    <t>Площадь квартиры, м²</t>
  </si>
  <si>
    <t xml:space="preserve">Сортировка по просрочке оплаты по убыванию и по итоговой сумме в порядке возрастания </t>
  </si>
  <si>
    <t>x</t>
  </si>
  <si>
    <t>y</t>
  </si>
  <si>
    <t>x1</t>
  </si>
  <si>
    <t>x2</t>
  </si>
  <si>
    <t>Москва-Екатеринбург</t>
  </si>
  <si>
    <t>Исходные данные</t>
  </si>
  <si>
    <t>расстояние</t>
  </si>
  <si>
    <t>расход бензина на 100 км</t>
  </si>
  <si>
    <t>цена бензина</t>
  </si>
  <si>
    <t>кол-во пассажиров</t>
  </si>
  <si>
    <t>цена билета в купе РЖД</t>
  </si>
  <si>
    <t>разность между авто и ж/д</t>
  </si>
  <si>
    <t>л.</t>
  </si>
  <si>
    <t>р.</t>
  </si>
  <si>
    <t>чел.</t>
  </si>
  <si>
    <t>р./чел.</t>
  </si>
  <si>
    <t>км.</t>
  </si>
  <si>
    <t>Подбор цены билета</t>
  </si>
  <si>
    <t>Подбор количества пассажиров</t>
  </si>
  <si>
    <t>Подбор цены бензина</t>
  </si>
  <si>
    <t>Москва-Таганрог</t>
  </si>
  <si>
    <t>Подбор расстояния</t>
  </si>
  <si>
    <t>z</t>
  </si>
  <si>
    <t>y-z</t>
  </si>
</sst>
</file>

<file path=xl/styles.xml><?xml version="1.0" encoding="utf-8"?>
<styleSheet xmlns="http://schemas.openxmlformats.org/spreadsheetml/2006/main">
  <numFmts count="2">
    <numFmt numFmtId="164" formatCode="#,##0.00\ &quot;₽&quot;"/>
    <numFmt numFmtId="166" formatCode="dd/mm/yy;@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6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right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&quot;₽&quot;"/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#,##0.00\ &quot;₽&quot;"/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dd/mm/yy;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0.00\ &quot;₽&quot;"/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0.00\ &quot;₽&quot;"/>
      <alignment horizontal="right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  <a:r>
              <a:rPr lang="ru-RU"/>
              <a:t>=10</a:t>
            </a:r>
            <a:r>
              <a:rPr lang="en-US"/>
              <a:t>x²-50x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График!$B$1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dPt>
            <c:idx val="10"/>
            <c:marker>
              <c:symbol val="circle"/>
              <c:size val="9"/>
            </c:marker>
          </c:dPt>
          <c:dPt>
            <c:idx val="15"/>
            <c:marker>
              <c:symbol val="circle"/>
              <c:size val="10"/>
            </c:marker>
          </c:dPt>
          <c:cat>
            <c:numRef>
              <c:f>График!$A$2:$A$22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График!$B$2:$B$22</c:f>
              <c:numCache>
                <c:formatCode>General</c:formatCode>
                <c:ptCount val="21"/>
                <c:pt idx="0">
                  <c:v>1500</c:v>
                </c:pt>
                <c:pt idx="1">
                  <c:v>1260</c:v>
                </c:pt>
                <c:pt idx="2">
                  <c:v>1040</c:v>
                </c:pt>
                <c:pt idx="3">
                  <c:v>840</c:v>
                </c:pt>
                <c:pt idx="4">
                  <c:v>660</c:v>
                </c:pt>
                <c:pt idx="5">
                  <c:v>500</c:v>
                </c:pt>
                <c:pt idx="6">
                  <c:v>360</c:v>
                </c:pt>
                <c:pt idx="7">
                  <c:v>240</c:v>
                </c:pt>
                <c:pt idx="8">
                  <c:v>140</c:v>
                </c:pt>
                <c:pt idx="9">
                  <c:v>60</c:v>
                </c:pt>
                <c:pt idx="10">
                  <c:v>0</c:v>
                </c:pt>
                <c:pt idx="11">
                  <c:v>-40</c:v>
                </c:pt>
                <c:pt idx="12">
                  <c:v>-60</c:v>
                </c:pt>
                <c:pt idx="13">
                  <c:v>-60</c:v>
                </c:pt>
                <c:pt idx="14">
                  <c:v>-40</c:v>
                </c:pt>
                <c:pt idx="15">
                  <c:v>0</c:v>
                </c:pt>
                <c:pt idx="16">
                  <c:v>60</c:v>
                </c:pt>
                <c:pt idx="17">
                  <c:v>140</c:v>
                </c:pt>
                <c:pt idx="18">
                  <c:v>240</c:v>
                </c:pt>
                <c:pt idx="19">
                  <c:v>360</c:v>
                </c:pt>
                <c:pt idx="20">
                  <c:v>500</c:v>
                </c:pt>
              </c:numCache>
            </c:numRef>
          </c:val>
        </c:ser>
        <c:marker val="1"/>
        <c:axId val="95789824"/>
        <c:axId val="95791360"/>
      </c:lineChart>
      <c:catAx>
        <c:axId val="95789824"/>
        <c:scaling>
          <c:orientation val="minMax"/>
        </c:scaling>
        <c:axPos val="b"/>
        <c:numFmt formatCode="General" sourceLinked="1"/>
        <c:tickLblPos val="nextTo"/>
        <c:crossAx val="95791360"/>
        <c:crosses val="autoZero"/>
        <c:auto val="1"/>
        <c:lblAlgn val="ctr"/>
        <c:lblOffset val="100"/>
      </c:catAx>
      <c:valAx>
        <c:axId val="95791360"/>
        <c:scaling>
          <c:orientation val="minMax"/>
        </c:scaling>
        <c:axPos val="l"/>
        <c:majorGridlines/>
        <c:numFmt formatCode="General" sourceLinked="1"/>
        <c:tickLblPos val="nextTo"/>
        <c:crossAx val="957898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  <a:r>
              <a:rPr lang="ru-RU"/>
              <a:t>=10</a:t>
            </a:r>
            <a:r>
              <a:rPr lang="en-US"/>
              <a:t>x²-50x</a:t>
            </a:r>
            <a:r>
              <a:rPr lang="ru-RU"/>
              <a:t>, </a:t>
            </a:r>
            <a:r>
              <a:rPr lang="en-US"/>
              <a:t>z=20</a:t>
            </a:r>
            <a:r>
              <a:rPr lang="en-US" sz="1800" b="1" i="0" u="none" strike="noStrike" baseline="0"/>
              <a:t>x²-350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График!$B$1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Pt>
            <c:idx val="10"/>
            <c:marker>
              <c:symbol val="none"/>
            </c:marker>
          </c:dPt>
          <c:dPt>
            <c:idx val="15"/>
            <c:marker>
              <c:symbol val="none"/>
            </c:marker>
          </c:dPt>
          <c:cat>
            <c:numRef>
              <c:f>График!$A$2:$A$22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График!$B$2:$B$22</c:f>
              <c:numCache>
                <c:formatCode>General</c:formatCode>
                <c:ptCount val="21"/>
                <c:pt idx="0">
                  <c:v>1500</c:v>
                </c:pt>
                <c:pt idx="1">
                  <c:v>1260</c:v>
                </c:pt>
                <c:pt idx="2">
                  <c:v>1040</c:v>
                </c:pt>
                <c:pt idx="3">
                  <c:v>840</c:v>
                </c:pt>
                <c:pt idx="4">
                  <c:v>660</c:v>
                </c:pt>
                <c:pt idx="5">
                  <c:v>500</c:v>
                </c:pt>
                <c:pt idx="6">
                  <c:v>360</c:v>
                </c:pt>
                <c:pt idx="7">
                  <c:v>240</c:v>
                </c:pt>
                <c:pt idx="8">
                  <c:v>140</c:v>
                </c:pt>
                <c:pt idx="9">
                  <c:v>60</c:v>
                </c:pt>
                <c:pt idx="10">
                  <c:v>0</c:v>
                </c:pt>
                <c:pt idx="11">
                  <c:v>-40</c:v>
                </c:pt>
                <c:pt idx="12">
                  <c:v>-60</c:v>
                </c:pt>
                <c:pt idx="13">
                  <c:v>-60</c:v>
                </c:pt>
                <c:pt idx="14">
                  <c:v>-40</c:v>
                </c:pt>
                <c:pt idx="15">
                  <c:v>0</c:v>
                </c:pt>
                <c:pt idx="16">
                  <c:v>60</c:v>
                </c:pt>
                <c:pt idx="17">
                  <c:v>140</c:v>
                </c:pt>
                <c:pt idx="18">
                  <c:v>240</c:v>
                </c:pt>
                <c:pt idx="19">
                  <c:v>360</c:v>
                </c:pt>
                <c:pt idx="20">
                  <c:v>500</c:v>
                </c:pt>
              </c:numCache>
            </c:numRef>
          </c:val>
        </c:ser>
        <c:ser>
          <c:idx val="0"/>
          <c:order val="1"/>
          <c:tx>
            <c:v>z</c:v>
          </c:tx>
          <c:marker>
            <c:symbol val="none"/>
          </c:marker>
          <c:dPt>
            <c:idx val="1"/>
            <c:marker>
              <c:symbol val="circle"/>
              <c:size val="10"/>
              <c:spPr>
                <a:solidFill>
                  <a:srgbClr val="FF0000"/>
                </a:solidFill>
              </c:spPr>
            </c:marker>
          </c:dPt>
          <c:dPt>
            <c:idx val="14"/>
            <c:marker>
              <c:symbol val="circle"/>
              <c:size val="10"/>
              <c:spPr>
                <a:solidFill>
                  <a:srgbClr val="FF0000"/>
                </a:solidFill>
              </c:spPr>
            </c:marker>
          </c:dPt>
          <c:val>
            <c:numRef>
              <c:f>График!$B$26:$B$46</c:f>
              <c:numCache>
                <c:formatCode>General</c:formatCode>
                <c:ptCount val="21"/>
                <c:pt idx="0">
                  <c:v>1650</c:v>
                </c:pt>
                <c:pt idx="1">
                  <c:v>1270</c:v>
                </c:pt>
                <c:pt idx="2">
                  <c:v>930</c:v>
                </c:pt>
                <c:pt idx="3">
                  <c:v>630</c:v>
                </c:pt>
                <c:pt idx="4">
                  <c:v>370</c:v>
                </c:pt>
                <c:pt idx="5">
                  <c:v>150</c:v>
                </c:pt>
                <c:pt idx="6">
                  <c:v>-30</c:v>
                </c:pt>
                <c:pt idx="7">
                  <c:v>-170</c:v>
                </c:pt>
                <c:pt idx="8">
                  <c:v>-270</c:v>
                </c:pt>
                <c:pt idx="9">
                  <c:v>-330</c:v>
                </c:pt>
                <c:pt idx="10">
                  <c:v>-350</c:v>
                </c:pt>
                <c:pt idx="11">
                  <c:v>-330</c:v>
                </c:pt>
                <c:pt idx="12">
                  <c:v>-270</c:v>
                </c:pt>
                <c:pt idx="13">
                  <c:v>-170</c:v>
                </c:pt>
                <c:pt idx="14">
                  <c:v>-30</c:v>
                </c:pt>
                <c:pt idx="15">
                  <c:v>150</c:v>
                </c:pt>
                <c:pt idx="16">
                  <c:v>370</c:v>
                </c:pt>
                <c:pt idx="17">
                  <c:v>630</c:v>
                </c:pt>
                <c:pt idx="18">
                  <c:v>930</c:v>
                </c:pt>
                <c:pt idx="19">
                  <c:v>1270</c:v>
                </c:pt>
                <c:pt idx="20">
                  <c:v>1650</c:v>
                </c:pt>
              </c:numCache>
            </c:numRef>
          </c:val>
        </c:ser>
        <c:marker val="1"/>
        <c:axId val="168588032"/>
        <c:axId val="168830080"/>
      </c:lineChart>
      <c:catAx>
        <c:axId val="168588032"/>
        <c:scaling>
          <c:orientation val="minMax"/>
        </c:scaling>
        <c:axPos val="b"/>
        <c:numFmt formatCode="General" sourceLinked="1"/>
        <c:tickLblPos val="nextTo"/>
        <c:crossAx val="168830080"/>
        <c:crosses val="autoZero"/>
        <c:auto val="1"/>
        <c:lblAlgn val="ctr"/>
        <c:lblOffset val="100"/>
      </c:catAx>
      <c:valAx>
        <c:axId val="168830080"/>
        <c:scaling>
          <c:orientation val="minMax"/>
        </c:scaling>
        <c:axPos val="l"/>
        <c:majorGridlines/>
        <c:numFmt formatCode="General" sourceLinked="1"/>
        <c:tickLblPos val="nextTo"/>
        <c:crossAx val="168588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5</xdr:row>
      <xdr:rowOff>104775</xdr:rowOff>
    </xdr:from>
    <xdr:to>
      <xdr:col>13</xdr:col>
      <xdr:colOff>523875</xdr:colOff>
      <xdr:row>19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23</xdr:row>
      <xdr:rowOff>0</xdr:rowOff>
    </xdr:from>
    <xdr:to>
      <xdr:col>13</xdr:col>
      <xdr:colOff>504825</xdr:colOff>
      <xdr:row>37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177800</xdr:colOff>
      <xdr:row>32</xdr:row>
      <xdr:rowOff>88900</xdr:rowOff>
    </xdr:from>
    <xdr:to>
      <xdr:col>11</xdr:col>
      <xdr:colOff>158750</xdr:colOff>
      <xdr:row>34</xdr:row>
      <xdr:rowOff>5557</xdr:rowOff>
    </xdr:to>
    <xdr:sp macro="" textlink="">
      <xdr:nvSpPr>
        <xdr:cNvPr id="4" name="TextBox 1"/>
        <xdr:cNvSpPr txBox="1"/>
      </xdr:nvSpPr>
      <xdr:spPr>
        <a:xfrm>
          <a:off x="6172200" y="6184900"/>
          <a:ext cx="1200150" cy="29765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</a:rPr>
            <a:t>(</a:t>
          </a:r>
          <a:r>
            <a:rPr lang="ru-RU" sz="1100">
              <a:solidFill>
                <a:schemeClr val="tx1"/>
              </a:solidFill>
            </a:rPr>
            <a:t>3,922; -42,26)</a:t>
          </a:r>
        </a:p>
      </xdr:txBody>
    </xdr:sp>
    <xdr:clientData/>
  </xdr:twoCellAnchor>
  <xdr:twoCellAnchor>
    <xdr:from>
      <xdr:col>6</xdr:col>
      <xdr:colOff>215900</xdr:colOff>
      <xdr:row>27</xdr:row>
      <xdr:rowOff>120650</xdr:rowOff>
    </xdr:from>
    <xdr:to>
      <xdr:col>8</xdr:col>
      <xdr:colOff>31750</xdr:colOff>
      <xdr:row>29</xdr:row>
      <xdr:rowOff>37307</xdr:rowOff>
    </xdr:to>
    <xdr:sp macro="" textlink="">
      <xdr:nvSpPr>
        <xdr:cNvPr id="5" name="TextBox 1"/>
        <xdr:cNvSpPr txBox="1"/>
      </xdr:nvSpPr>
      <xdr:spPr>
        <a:xfrm>
          <a:off x="4000500" y="5264150"/>
          <a:ext cx="1416050" cy="29765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</a:rPr>
            <a:t>(-8</a:t>
          </a:r>
          <a:r>
            <a:rPr lang="ru-RU" sz="1100">
              <a:solidFill>
                <a:schemeClr val="tx1"/>
              </a:solidFill>
            </a:rPr>
            <a:t>,92; </a:t>
          </a:r>
          <a:r>
            <a:rPr lang="en-US" sz="1100">
              <a:solidFill>
                <a:schemeClr val="tx1"/>
              </a:solidFill>
            </a:rPr>
            <a:t>1242</a:t>
          </a:r>
          <a:r>
            <a:rPr lang="ru-RU" sz="1100">
              <a:solidFill>
                <a:schemeClr val="tx1"/>
              </a:solidFill>
            </a:rPr>
            <a:t>,26)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0.48801</cdr:x>
      <cdr:y>0.76259</cdr:y>
    </cdr:from>
    <cdr:to>
      <cdr:x>0.56844</cdr:x>
      <cdr:y>0.87109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89602" y="2091929"/>
          <a:ext cx="426822" cy="297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/>
              </a:solidFill>
            </a:rPr>
            <a:t>(</a:t>
          </a:r>
          <a:r>
            <a:rPr lang="ru-RU" sz="1100">
              <a:solidFill>
                <a:schemeClr val="tx1"/>
              </a:solidFill>
            </a:rPr>
            <a:t>0;0)</a:t>
          </a:r>
        </a:p>
      </cdr:txBody>
    </cdr:sp>
  </cdr:relSizeAnchor>
  <cdr:relSizeAnchor xmlns:cdr="http://schemas.openxmlformats.org/drawingml/2006/chartDrawing">
    <cdr:from>
      <cdr:x>0.69321</cdr:x>
      <cdr:y>0.75897</cdr:y>
    </cdr:from>
    <cdr:to>
      <cdr:x>0.77365</cdr:x>
      <cdr:y>0.86748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678523" y="2082007"/>
          <a:ext cx="426823" cy="297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1"/>
              </a:solidFill>
            </a:rPr>
            <a:t>(</a:t>
          </a:r>
          <a:r>
            <a:rPr lang="ru-RU" sz="1100">
              <a:solidFill>
                <a:schemeClr val="tx1"/>
              </a:solidFill>
            </a:rPr>
            <a:t>5;0)</a:t>
          </a:r>
        </a:p>
      </cdr:txBody>
    </cdr:sp>
  </cdr:relSizeAnchor>
</c:userShapes>
</file>

<file path=xl/tables/table1.xml><?xml version="1.0" encoding="utf-8"?>
<table xmlns="http://schemas.openxmlformats.org/spreadsheetml/2006/main" id="1" name="Таблица1" displayName="Таблица1" ref="A27:L37" totalsRowShown="0" headerRowDxfId="0" headerRowBorderDxfId="14" tableBorderDxfId="15" totalsRowBorderDxfId="13">
  <autoFilter ref="A27:L37"/>
  <sortState ref="A27:L36">
    <sortCondition descending="1" ref="I27:I36"/>
    <sortCondition ref="L27:L36"/>
  </sortState>
  <tableColumns count="12">
    <tableColumn id="1" name="№" dataDxfId="12"/>
    <tableColumn id="2" name="ФИО" dataDxfId="11"/>
    <tableColumn id="3" name="Номер квартиры" dataDxfId="10"/>
    <tableColumn id="4" name="Площадь квартиры, м²" dataDxfId="9"/>
    <tableColumn id="5" name="Долг &quot;-&quot; (Переплата &quot;+&quot;), руб." dataDxfId="8"/>
    <tableColumn id="6" name="Налог, руб. за кв. м." dataDxfId="7"/>
    <tableColumn id="7" name="Всего налог, руб." dataDxfId="6"/>
    <tableColumn id="8" name="Срок оплаты" dataDxfId="5"/>
    <tableColumn id="9" name="Просрочка оплаты, дней" dataDxfId="4"/>
    <tableColumn id="10" name="Пени за просрочку, % в день" dataDxfId="3"/>
    <tableColumn id="11" name="Пени за просрочку, руб." dataDxfId="2"/>
    <tableColumn id="12" name="Итого к оплате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="80" zoomScaleNormal="80" workbookViewId="0">
      <selection activeCell="H21" sqref="H21"/>
    </sheetView>
  </sheetViews>
  <sheetFormatPr defaultRowHeight="15"/>
  <cols>
    <col min="1" max="1" width="9.28515625" bestFit="1" customWidth="1"/>
    <col min="2" max="2" width="31" customWidth="1"/>
    <col min="3" max="3" width="23" bestFit="1" customWidth="1"/>
    <col min="4" max="4" width="29.140625" bestFit="1" customWidth="1"/>
    <col min="5" max="5" width="35" bestFit="1" customWidth="1"/>
    <col min="6" max="6" width="25.85546875" bestFit="1" customWidth="1"/>
    <col min="7" max="7" width="22.7109375" bestFit="1" customWidth="1"/>
    <col min="8" max="8" width="18.5703125" bestFit="1" customWidth="1"/>
    <col min="9" max="9" width="30.5703125" bestFit="1" customWidth="1"/>
    <col min="10" max="10" width="34.5703125" bestFit="1" customWidth="1"/>
    <col min="11" max="11" width="29.85546875" bestFit="1" customWidth="1"/>
    <col min="12" max="12" width="20.7109375" bestFit="1" customWidth="1"/>
  </cols>
  <sheetData>
    <row r="1" spans="1:12">
      <c r="B1" s="5" t="s">
        <v>0</v>
      </c>
      <c r="C1" s="5" t="s">
        <v>6</v>
      </c>
      <c r="I1" s="15" t="s">
        <v>33</v>
      </c>
      <c r="J1" s="15" t="s">
        <v>35</v>
      </c>
    </row>
    <row r="2" spans="1:12">
      <c r="A2" t="s">
        <v>1</v>
      </c>
      <c r="B2" s="4" t="s">
        <v>2</v>
      </c>
      <c r="C2" s="3">
        <v>3</v>
      </c>
      <c r="I2" s="18" t="s">
        <v>38</v>
      </c>
      <c r="J2" s="2">
        <v>0</v>
      </c>
    </row>
    <row r="3" spans="1:12">
      <c r="B3" s="4" t="s">
        <v>3</v>
      </c>
      <c r="C3" s="3">
        <v>5</v>
      </c>
      <c r="I3" s="18" t="s">
        <v>39</v>
      </c>
      <c r="J3" s="2">
        <v>0.5</v>
      </c>
    </row>
    <row r="4" spans="1:12">
      <c r="B4" s="4" t="s">
        <v>4</v>
      </c>
      <c r="C4" s="3">
        <v>10</v>
      </c>
      <c r="I4" s="18" t="s">
        <v>40</v>
      </c>
      <c r="J4" s="2">
        <v>0.3</v>
      </c>
    </row>
    <row r="5" spans="1:12">
      <c r="B5" s="4" t="s">
        <v>5</v>
      </c>
      <c r="C5" s="3">
        <v>2</v>
      </c>
    </row>
    <row r="7" spans="1:12" s="21" customFormat="1" ht="29.25" customHeight="1">
      <c r="A7" s="5" t="s">
        <v>7</v>
      </c>
      <c r="B7" s="13" t="s">
        <v>8</v>
      </c>
      <c r="C7" s="5" t="s">
        <v>9</v>
      </c>
      <c r="D7" s="5" t="s">
        <v>37</v>
      </c>
      <c r="E7" s="5" t="s">
        <v>30</v>
      </c>
      <c r="F7" s="5" t="s">
        <v>6</v>
      </c>
      <c r="G7" s="5" t="s">
        <v>31</v>
      </c>
      <c r="H7" s="5" t="s">
        <v>32</v>
      </c>
      <c r="I7" s="5" t="s">
        <v>33</v>
      </c>
      <c r="J7" s="5" t="s">
        <v>35</v>
      </c>
      <c r="K7" s="5" t="s">
        <v>34</v>
      </c>
      <c r="L7" s="5" t="s">
        <v>36</v>
      </c>
    </row>
    <row r="8" spans="1:12">
      <c r="A8" s="2">
        <v>1</v>
      </c>
      <c r="B8" s="9" t="s">
        <v>10</v>
      </c>
      <c r="C8" s="10" t="s">
        <v>20</v>
      </c>
      <c r="D8" s="3">
        <v>31</v>
      </c>
      <c r="E8" s="11">
        <v>100</v>
      </c>
      <c r="F8" s="1">
        <f>IF(D8&lt;30,$C$2,IF(AND(D8&lt;50,D8&gt;=30),$C$3,IF(AND(D8&lt;70,D8&gt;=50),$C$4,$C$5)))</f>
        <v>5</v>
      </c>
      <c r="G8" s="11">
        <f>D8*F8</f>
        <v>155</v>
      </c>
      <c r="H8" s="17">
        <v>44835</v>
      </c>
      <c r="I8" s="1">
        <f ca="1">IF(TODAY()&lt;H8,0,TODAY()-H8)</f>
        <v>0</v>
      </c>
      <c r="J8" s="1">
        <f ca="1">IF(I8=0,$J$2,IF(I8&lt;100,$J$3,$J$4))</f>
        <v>0</v>
      </c>
      <c r="K8" s="11">
        <f t="shared" ref="K8:K17" ca="1" si="0">I8*E8*J8*0.01</f>
        <v>0</v>
      </c>
      <c r="L8" s="11">
        <f ca="1">IF(K8+E8+G8&lt;0,0, K8+E8+G8)</f>
        <v>255</v>
      </c>
    </row>
    <row r="9" spans="1:12">
      <c r="A9" s="2">
        <f>A8+1</f>
        <v>2</v>
      </c>
      <c r="B9" s="9" t="s">
        <v>11</v>
      </c>
      <c r="C9" s="12" t="s">
        <v>21</v>
      </c>
      <c r="D9" s="3">
        <v>30</v>
      </c>
      <c r="E9" s="11">
        <v>-3000</v>
      </c>
      <c r="F9" s="1">
        <f t="shared" ref="F9:F17" si="1">IF(D9&lt;30,$C$2,IF(AND(D9&lt;50,D9&gt;=30),$C$3,IF(AND(D9&lt;70,D9&gt;=50),$C$4,$C$5)))</f>
        <v>5</v>
      </c>
      <c r="G9" s="11">
        <f t="shared" ref="G9:G17" si="2">D9*F9</f>
        <v>150</v>
      </c>
      <c r="H9" s="17">
        <v>44896</v>
      </c>
      <c r="I9" s="1">
        <f t="shared" ref="I9:I17" ca="1" si="3">IF(TODAY()&lt;H9,0,TODAY()-H9)</f>
        <v>0</v>
      </c>
      <c r="J9" s="1">
        <f t="shared" ref="J9:J17" ca="1" si="4">IF(I9=0,$J$2,IF(I9&lt;100,$J$3,$J$4))</f>
        <v>0</v>
      </c>
      <c r="K9" s="11">
        <f t="shared" ca="1" si="0"/>
        <v>0</v>
      </c>
      <c r="L9" s="11">
        <f t="shared" ref="L9:L16" ca="1" si="5">IF(K9+E9+G9&lt;0,0, K9+E9+G9)</f>
        <v>0</v>
      </c>
    </row>
    <row r="10" spans="1:12">
      <c r="A10" s="2">
        <f t="shared" ref="A10:A19" si="6">A9+1</f>
        <v>3</v>
      </c>
      <c r="B10" s="9" t="s">
        <v>12</v>
      </c>
      <c r="C10" s="12" t="s">
        <v>22</v>
      </c>
      <c r="D10" s="3">
        <v>50</v>
      </c>
      <c r="E10" s="11">
        <v>200</v>
      </c>
      <c r="F10" s="1">
        <f t="shared" si="1"/>
        <v>10</v>
      </c>
      <c r="G10" s="11">
        <f t="shared" si="2"/>
        <v>500</v>
      </c>
      <c r="H10" s="17">
        <v>44774</v>
      </c>
      <c r="I10" s="1">
        <f t="shared" ca="1" si="3"/>
        <v>53</v>
      </c>
      <c r="J10" s="1">
        <f t="shared" ca="1" si="4"/>
        <v>0.5</v>
      </c>
      <c r="K10" s="11">
        <f ca="1">I10*E10*J10*0.01</f>
        <v>53</v>
      </c>
      <c r="L10" s="11">
        <f t="shared" ca="1" si="5"/>
        <v>753</v>
      </c>
    </row>
    <row r="11" spans="1:12">
      <c r="A11" s="2">
        <f t="shared" si="6"/>
        <v>4</v>
      </c>
      <c r="B11" s="9" t="s">
        <v>13</v>
      </c>
      <c r="C11" s="12" t="s">
        <v>23</v>
      </c>
      <c r="D11" s="3">
        <v>36</v>
      </c>
      <c r="E11" s="11">
        <v>357</v>
      </c>
      <c r="F11" s="1">
        <f t="shared" si="1"/>
        <v>5</v>
      </c>
      <c r="G11" s="11">
        <f t="shared" si="2"/>
        <v>180</v>
      </c>
      <c r="H11" s="17">
        <v>44743</v>
      </c>
      <c r="I11" s="1">
        <f t="shared" ca="1" si="3"/>
        <v>84</v>
      </c>
      <c r="J11" s="1">
        <f t="shared" ca="1" si="4"/>
        <v>0.5</v>
      </c>
      <c r="K11" s="11">
        <f t="shared" ca="1" si="0"/>
        <v>149.94</v>
      </c>
      <c r="L11" s="11">
        <f t="shared" ca="1" si="5"/>
        <v>686.94</v>
      </c>
    </row>
    <row r="12" spans="1:12">
      <c r="A12" s="2">
        <f t="shared" si="6"/>
        <v>5</v>
      </c>
      <c r="B12" s="9" t="s">
        <v>14</v>
      </c>
      <c r="C12" s="12" t="s">
        <v>24</v>
      </c>
      <c r="D12" s="3">
        <v>70</v>
      </c>
      <c r="E12" s="11">
        <v>28</v>
      </c>
      <c r="F12" s="1">
        <f t="shared" si="1"/>
        <v>2</v>
      </c>
      <c r="G12" s="11">
        <f t="shared" si="2"/>
        <v>140</v>
      </c>
      <c r="H12" s="17">
        <v>44682</v>
      </c>
      <c r="I12" s="1">
        <f t="shared" ca="1" si="3"/>
        <v>145</v>
      </c>
      <c r="J12" s="1">
        <f t="shared" ca="1" si="4"/>
        <v>0.3</v>
      </c>
      <c r="K12" s="11">
        <f ca="1">I12*E12*J12*0.01</f>
        <v>12.18</v>
      </c>
      <c r="L12" s="11">
        <f t="shared" ca="1" si="5"/>
        <v>180.18</v>
      </c>
    </row>
    <row r="13" spans="1:12">
      <c r="A13" s="2">
        <f t="shared" si="6"/>
        <v>6</v>
      </c>
      <c r="B13" s="9" t="s">
        <v>15</v>
      </c>
      <c r="C13" s="12" t="s">
        <v>25</v>
      </c>
      <c r="D13" s="3">
        <v>105</v>
      </c>
      <c r="E13" s="11">
        <v>-371</v>
      </c>
      <c r="F13" s="1">
        <f t="shared" si="1"/>
        <v>2</v>
      </c>
      <c r="G13" s="11">
        <f t="shared" si="2"/>
        <v>210</v>
      </c>
      <c r="H13" s="17">
        <v>44835</v>
      </c>
      <c r="I13" s="1">
        <f t="shared" ca="1" si="3"/>
        <v>0</v>
      </c>
      <c r="J13" s="1">
        <f t="shared" ca="1" si="4"/>
        <v>0</v>
      </c>
      <c r="K13" s="11">
        <f t="shared" ca="1" si="0"/>
        <v>0</v>
      </c>
      <c r="L13" s="11">
        <f t="shared" ca="1" si="5"/>
        <v>0</v>
      </c>
    </row>
    <row r="14" spans="1:12">
      <c r="A14" s="2">
        <f t="shared" si="6"/>
        <v>7</v>
      </c>
      <c r="B14" s="9" t="s">
        <v>16</v>
      </c>
      <c r="C14" s="12" t="s">
        <v>26</v>
      </c>
      <c r="D14" s="3">
        <v>28</v>
      </c>
      <c r="E14" s="11">
        <v>517</v>
      </c>
      <c r="F14" s="1">
        <f t="shared" si="1"/>
        <v>3</v>
      </c>
      <c r="G14" s="11">
        <f t="shared" si="2"/>
        <v>84</v>
      </c>
      <c r="H14" s="17">
        <v>44682</v>
      </c>
      <c r="I14" s="1">
        <f t="shared" ca="1" si="3"/>
        <v>145</v>
      </c>
      <c r="J14" s="1">
        <f t="shared" ca="1" si="4"/>
        <v>0.3</v>
      </c>
      <c r="K14" s="11">
        <f t="shared" ca="1" si="0"/>
        <v>224.89500000000001</v>
      </c>
      <c r="L14" s="11">
        <f t="shared" ca="1" si="5"/>
        <v>825.89499999999998</v>
      </c>
    </row>
    <row r="15" spans="1:12">
      <c r="A15" s="2">
        <f t="shared" si="6"/>
        <v>8</v>
      </c>
      <c r="B15" s="9" t="s">
        <v>17</v>
      </c>
      <c r="C15" s="12" t="s">
        <v>27</v>
      </c>
      <c r="D15" s="3">
        <v>44</v>
      </c>
      <c r="E15" s="11">
        <v>-30</v>
      </c>
      <c r="F15" s="1">
        <f t="shared" si="1"/>
        <v>5</v>
      </c>
      <c r="G15" s="11">
        <f t="shared" si="2"/>
        <v>220</v>
      </c>
      <c r="H15" s="17">
        <v>44896</v>
      </c>
      <c r="I15" s="1">
        <f t="shared" ca="1" si="3"/>
        <v>0</v>
      </c>
      <c r="J15" s="1">
        <f t="shared" ca="1" si="4"/>
        <v>0</v>
      </c>
      <c r="K15" s="11">
        <f t="shared" ca="1" si="0"/>
        <v>0</v>
      </c>
      <c r="L15" s="11">
        <f t="shared" ca="1" si="5"/>
        <v>190</v>
      </c>
    </row>
    <row r="16" spans="1:12">
      <c r="A16" s="2">
        <f t="shared" si="6"/>
        <v>9</v>
      </c>
      <c r="B16" s="9" t="s">
        <v>18</v>
      </c>
      <c r="C16" s="12" t="s">
        <v>28</v>
      </c>
      <c r="D16" s="3">
        <v>56</v>
      </c>
      <c r="E16" s="11">
        <v>453</v>
      </c>
      <c r="F16" s="1">
        <f t="shared" si="1"/>
        <v>10</v>
      </c>
      <c r="G16" s="11">
        <f t="shared" si="2"/>
        <v>560</v>
      </c>
      <c r="H16" s="17">
        <v>44682</v>
      </c>
      <c r="I16" s="1">
        <f t="shared" ca="1" si="3"/>
        <v>145</v>
      </c>
      <c r="J16" s="1">
        <f t="shared" ca="1" si="4"/>
        <v>0.3</v>
      </c>
      <c r="K16" s="11">
        <f t="shared" ca="1" si="0"/>
        <v>197.05500000000001</v>
      </c>
      <c r="L16" s="11">
        <f t="shared" ca="1" si="5"/>
        <v>1210.0550000000001</v>
      </c>
    </row>
    <row r="17" spans="1:12">
      <c r="A17" s="2">
        <f t="shared" si="6"/>
        <v>10</v>
      </c>
      <c r="B17" s="9" t="s">
        <v>19</v>
      </c>
      <c r="C17" s="12" t="s">
        <v>29</v>
      </c>
      <c r="D17" s="3">
        <v>83</v>
      </c>
      <c r="E17" s="11">
        <v>749</v>
      </c>
      <c r="F17" s="1">
        <f t="shared" si="1"/>
        <v>2</v>
      </c>
      <c r="G17" s="11">
        <f t="shared" si="2"/>
        <v>166</v>
      </c>
      <c r="H17" s="17">
        <v>44774</v>
      </c>
      <c r="I17" s="1">
        <f t="shared" ca="1" si="3"/>
        <v>53</v>
      </c>
      <c r="J17" s="1">
        <f t="shared" ca="1" si="4"/>
        <v>0.5</v>
      </c>
      <c r="K17" s="11">
        <f t="shared" ca="1" si="0"/>
        <v>198.48500000000001</v>
      </c>
      <c r="L17" s="11">
        <f ca="1">IF(K17+E17+G17&lt;0,0, K17+E17+G17)</f>
        <v>1113.4850000000001</v>
      </c>
    </row>
    <row r="19" spans="1:12">
      <c r="D19" s="1" t="s">
        <v>41</v>
      </c>
      <c r="E19" s="11">
        <f>SUM(E8:E17)</f>
        <v>-997</v>
      </c>
      <c r="G19" s="11">
        <f>SUM(G8:G17)</f>
        <v>2365</v>
      </c>
      <c r="K19" s="11">
        <f ca="1">SUM(K8:K17)</f>
        <v>835.55499999999995</v>
      </c>
      <c r="L19" s="11">
        <f ca="1">SUM(L8:L17)</f>
        <v>5214.5550000000003</v>
      </c>
    </row>
    <row r="21" spans="1:12">
      <c r="B21" s="1" t="s">
        <v>42</v>
      </c>
      <c r="C21" s="1">
        <f>MAX(D8:D17)</f>
        <v>105</v>
      </c>
    </row>
    <row r="22" spans="1:12">
      <c r="B22" s="1" t="s">
        <v>43</v>
      </c>
      <c r="C22" s="1">
        <f>MIN(D8:D17)</f>
        <v>28</v>
      </c>
    </row>
    <row r="23" spans="1:12">
      <c r="B23" s="1" t="s">
        <v>44</v>
      </c>
      <c r="C23" s="1">
        <f ca="1">AVERAGE(I8:I17)</f>
        <v>62.5</v>
      </c>
      <c r="K23" s="8"/>
    </row>
    <row r="24" spans="1:12">
      <c r="B24" s="20" t="s">
        <v>45</v>
      </c>
      <c r="C24" s="1">
        <f>COUNTIF(F8:F17,5)</f>
        <v>4</v>
      </c>
    </row>
    <row r="25" spans="1:12">
      <c r="B25" s="19"/>
      <c r="C25" s="35"/>
      <c r="G25" s="6"/>
      <c r="H25" s="6"/>
    </row>
    <row r="26" spans="1:12">
      <c r="A26" s="37" t="s">
        <v>47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s="21" customFormat="1">
      <c r="A27" s="25" t="s">
        <v>7</v>
      </c>
      <c r="B27" s="26" t="s">
        <v>8</v>
      </c>
      <c r="C27" s="26" t="s">
        <v>9</v>
      </c>
      <c r="D27" s="26" t="s">
        <v>46</v>
      </c>
      <c r="E27" s="26" t="s">
        <v>30</v>
      </c>
      <c r="F27" s="27" t="s">
        <v>6</v>
      </c>
      <c r="G27" s="26" t="s">
        <v>31</v>
      </c>
      <c r="H27" s="26" t="s">
        <v>32</v>
      </c>
      <c r="I27" s="26" t="s">
        <v>33</v>
      </c>
      <c r="J27" s="26" t="s">
        <v>35</v>
      </c>
      <c r="K27" s="26" t="s">
        <v>34</v>
      </c>
      <c r="L27" s="28" t="s">
        <v>36</v>
      </c>
    </row>
    <row r="28" spans="1:12" s="7" customFormat="1">
      <c r="A28" s="23">
        <v>5</v>
      </c>
      <c r="B28" s="3" t="s">
        <v>14</v>
      </c>
      <c r="C28" s="3" t="s">
        <v>24</v>
      </c>
      <c r="D28" s="3">
        <v>70</v>
      </c>
      <c r="E28" s="22">
        <v>28</v>
      </c>
      <c r="F28" s="4">
        <v>2</v>
      </c>
      <c r="G28" s="22">
        <v>140</v>
      </c>
      <c r="H28" s="17">
        <v>44682</v>
      </c>
      <c r="I28" s="4">
        <v>145</v>
      </c>
      <c r="J28" s="4">
        <v>0.3</v>
      </c>
      <c r="K28" s="22">
        <v>12.18</v>
      </c>
      <c r="L28" s="24">
        <v>180.18</v>
      </c>
    </row>
    <row r="29" spans="1:12" s="7" customFormat="1">
      <c r="A29" s="23">
        <v>7</v>
      </c>
      <c r="B29" s="3" t="s">
        <v>16</v>
      </c>
      <c r="C29" s="3" t="s">
        <v>26</v>
      </c>
      <c r="D29" s="3">
        <v>28</v>
      </c>
      <c r="E29" s="22">
        <v>517</v>
      </c>
      <c r="F29" s="4">
        <v>3</v>
      </c>
      <c r="G29" s="22">
        <v>84</v>
      </c>
      <c r="H29" s="17">
        <v>44682</v>
      </c>
      <c r="I29" s="4">
        <v>145</v>
      </c>
      <c r="J29" s="4">
        <v>0.3</v>
      </c>
      <c r="K29" s="22">
        <v>224.89500000000001</v>
      </c>
      <c r="L29" s="24">
        <v>825.89499999999998</v>
      </c>
    </row>
    <row r="30" spans="1:12" s="7" customFormat="1">
      <c r="A30" s="23">
        <v>9</v>
      </c>
      <c r="B30" s="3" t="s">
        <v>18</v>
      </c>
      <c r="C30" s="3" t="s">
        <v>28</v>
      </c>
      <c r="D30" s="3">
        <v>56</v>
      </c>
      <c r="E30" s="22">
        <v>453</v>
      </c>
      <c r="F30" s="4">
        <v>10</v>
      </c>
      <c r="G30" s="22">
        <v>560</v>
      </c>
      <c r="H30" s="17">
        <v>44682</v>
      </c>
      <c r="I30" s="4">
        <v>145</v>
      </c>
      <c r="J30" s="4">
        <v>0.3</v>
      </c>
      <c r="K30" s="22">
        <v>197.05500000000001</v>
      </c>
      <c r="L30" s="24">
        <v>1210.0550000000001</v>
      </c>
    </row>
    <row r="31" spans="1:12" s="7" customFormat="1">
      <c r="A31" s="23">
        <v>4</v>
      </c>
      <c r="B31" s="3" t="s">
        <v>13</v>
      </c>
      <c r="C31" s="3" t="s">
        <v>23</v>
      </c>
      <c r="D31" s="3">
        <v>36</v>
      </c>
      <c r="E31" s="22">
        <v>357</v>
      </c>
      <c r="F31" s="4">
        <v>5</v>
      </c>
      <c r="G31" s="22">
        <v>180</v>
      </c>
      <c r="H31" s="17">
        <v>44743</v>
      </c>
      <c r="I31" s="4">
        <v>84</v>
      </c>
      <c r="J31" s="4">
        <v>0.5</v>
      </c>
      <c r="K31" s="22">
        <v>149.94</v>
      </c>
      <c r="L31" s="24">
        <v>686.94</v>
      </c>
    </row>
    <row r="32" spans="1:12" s="7" customFormat="1">
      <c r="A32" s="23">
        <v>3</v>
      </c>
      <c r="B32" s="3" t="s">
        <v>12</v>
      </c>
      <c r="C32" s="3" t="s">
        <v>22</v>
      </c>
      <c r="D32" s="3">
        <v>50</v>
      </c>
      <c r="E32" s="22">
        <v>200</v>
      </c>
      <c r="F32" s="4">
        <v>10</v>
      </c>
      <c r="G32" s="22">
        <v>500</v>
      </c>
      <c r="H32" s="17">
        <v>44774</v>
      </c>
      <c r="I32" s="4">
        <v>53</v>
      </c>
      <c r="J32" s="4">
        <v>0.5</v>
      </c>
      <c r="K32" s="22">
        <v>53</v>
      </c>
      <c r="L32" s="24">
        <v>753</v>
      </c>
    </row>
    <row r="33" spans="1:12" s="7" customFormat="1">
      <c r="A33" s="23">
        <v>10</v>
      </c>
      <c r="B33" s="3" t="s">
        <v>19</v>
      </c>
      <c r="C33" s="3" t="s">
        <v>29</v>
      </c>
      <c r="D33" s="3">
        <v>83</v>
      </c>
      <c r="E33" s="22">
        <v>749</v>
      </c>
      <c r="F33" s="4">
        <v>2</v>
      </c>
      <c r="G33" s="22">
        <v>166</v>
      </c>
      <c r="H33" s="17">
        <v>44774</v>
      </c>
      <c r="I33" s="4">
        <v>53</v>
      </c>
      <c r="J33" s="4">
        <v>0.5</v>
      </c>
      <c r="K33" s="22">
        <v>198.48500000000001</v>
      </c>
      <c r="L33" s="24">
        <v>1113.4850000000001</v>
      </c>
    </row>
    <row r="34" spans="1:12" s="7" customFormat="1">
      <c r="A34" s="23">
        <v>2</v>
      </c>
      <c r="B34" s="3" t="s">
        <v>11</v>
      </c>
      <c r="C34" s="3" t="s">
        <v>21</v>
      </c>
      <c r="D34" s="3">
        <v>30</v>
      </c>
      <c r="E34" s="22">
        <v>-3000</v>
      </c>
      <c r="F34" s="4">
        <v>5</v>
      </c>
      <c r="G34" s="22">
        <v>150</v>
      </c>
      <c r="H34" s="17">
        <v>44896</v>
      </c>
      <c r="I34" s="4">
        <v>0</v>
      </c>
      <c r="J34" s="4">
        <v>0</v>
      </c>
      <c r="K34" s="22">
        <v>0</v>
      </c>
      <c r="L34" s="24">
        <v>0</v>
      </c>
    </row>
    <row r="35" spans="1:12" s="7" customFormat="1">
      <c r="A35" s="23">
        <v>6</v>
      </c>
      <c r="B35" s="3" t="s">
        <v>15</v>
      </c>
      <c r="C35" s="3" t="s">
        <v>25</v>
      </c>
      <c r="D35" s="3">
        <v>105</v>
      </c>
      <c r="E35" s="22">
        <v>-371</v>
      </c>
      <c r="F35" s="4">
        <v>2</v>
      </c>
      <c r="G35" s="22">
        <v>210</v>
      </c>
      <c r="H35" s="17">
        <v>44835</v>
      </c>
      <c r="I35" s="4">
        <v>0</v>
      </c>
      <c r="J35" s="4">
        <v>0</v>
      </c>
      <c r="K35" s="22">
        <v>0</v>
      </c>
      <c r="L35" s="24">
        <v>0</v>
      </c>
    </row>
    <row r="36" spans="1:12" s="7" customFormat="1">
      <c r="A36" s="23">
        <v>8</v>
      </c>
      <c r="B36" s="3" t="s">
        <v>17</v>
      </c>
      <c r="C36" s="3" t="s">
        <v>27</v>
      </c>
      <c r="D36" s="3">
        <v>44</v>
      </c>
      <c r="E36" s="22">
        <v>-30</v>
      </c>
      <c r="F36" s="4">
        <v>5</v>
      </c>
      <c r="G36" s="22">
        <v>220</v>
      </c>
      <c r="H36" s="17">
        <v>44896</v>
      </c>
      <c r="I36" s="4">
        <v>0</v>
      </c>
      <c r="J36" s="4">
        <v>0</v>
      </c>
      <c r="K36" s="22">
        <v>0</v>
      </c>
      <c r="L36" s="24">
        <v>190</v>
      </c>
    </row>
    <row r="37" spans="1:12" s="7" customFormat="1">
      <c r="A37" s="29">
        <v>1</v>
      </c>
      <c r="B37" s="30" t="s">
        <v>10</v>
      </c>
      <c r="C37" s="30" t="s">
        <v>20</v>
      </c>
      <c r="D37" s="30">
        <v>31</v>
      </c>
      <c r="E37" s="31">
        <v>100</v>
      </c>
      <c r="F37" s="32">
        <v>5</v>
      </c>
      <c r="G37" s="31">
        <v>155</v>
      </c>
      <c r="H37" s="33">
        <v>44835</v>
      </c>
      <c r="I37" s="32">
        <v>0</v>
      </c>
      <c r="J37" s="32">
        <v>0</v>
      </c>
      <c r="K37" s="31">
        <v>0</v>
      </c>
      <c r="L37" s="34">
        <v>255</v>
      </c>
    </row>
  </sheetData>
  <mergeCells count="1">
    <mergeCell ref="A26:L26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zoomScale="80" zoomScaleNormal="80" workbookViewId="0">
      <selection activeCell="L41" sqref="L41"/>
    </sheetView>
  </sheetViews>
  <sheetFormatPr defaultRowHeight="15"/>
  <cols>
    <col min="4" max="4" width="12.7109375" bestFit="1" customWidth="1"/>
    <col min="5" max="5" width="7.42578125" bestFit="1" customWidth="1"/>
    <col min="7" max="8" width="12" bestFit="1" customWidth="1"/>
  </cols>
  <sheetData>
    <row r="1" spans="1:5">
      <c r="A1" s="5" t="s">
        <v>48</v>
      </c>
      <c r="B1" s="5" t="s">
        <v>49</v>
      </c>
      <c r="D1" s="5" t="s">
        <v>50</v>
      </c>
      <c r="E1" s="5" t="s">
        <v>49</v>
      </c>
    </row>
    <row r="2" spans="1:5">
      <c r="A2" s="3">
        <v>-10</v>
      </c>
      <c r="B2" s="3">
        <f>10*A2*A2-50*A2</f>
        <v>1500</v>
      </c>
      <c r="D2" s="40">
        <v>5.0000026704184508</v>
      </c>
      <c r="E2" s="3">
        <f>10*D2*D2-50*D2</f>
        <v>1.3352099384178473E-4</v>
      </c>
    </row>
    <row r="3" spans="1:5">
      <c r="A3" s="3">
        <f>A2+1</f>
        <v>-9</v>
      </c>
      <c r="B3" s="3">
        <f t="shared" ref="B3:B22" si="0">10*A3*A3-50*A3</f>
        <v>1260</v>
      </c>
      <c r="D3" s="7"/>
      <c r="E3" s="7"/>
    </row>
    <row r="4" spans="1:5">
      <c r="A4" s="3">
        <f t="shared" ref="A4:A22" si="1">A3+1</f>
        <v>-8</v>
      </c>
      <c r="B4" s="3">
        <f t="shared" si="0"/>
        <v>1040</v>
      </c>
      <c r="D4" s="5" t="s">
        <v>51</v>
      </c>
      <c r="E4" s="5" t="s">
        <v>49</v>
      </c>
    </row>
    <row r="5" spans="1:5">
      <c r="A5" s="3">
        <f t="shared" si="1"/>
        <v>-7</v>
      </c>
      <c r="B5" s="3">
        <f t="shared" si="0"/>
        <v>840</v>
      </c>
      <c r="D5" s="40">
        <v>-1.211355687646379E-5</v>
      </c>
      <c r="E5" s="3">
        <f>10*D5*D5-50*D5</f>
        <v>6.0567931120579152E-4</v>
      </c>
    </row>
    <row r="6" spans="1:5">
      <c r="A6" s="3">
        <f t="shared" si="1"/>
        <v>-6</v>
      </c>
      <c r="B6" s="3">
        <f t="shared" si="0"/>
        <v>660</v>
      </c>
    </row>
    <row r="7" spans="1:5">
      <c r="A7" s="3">
        <f t="shared" si="1"/>
        <v>-5</v>
      </c>
      <c r="B7" s="3">
        <f t="shared" si="0"/>
        <v>500</v>
      </c>
    </row>
    <row r="8" spans="1:5">
      <c r="A8" s="3">
        <f t="shared" si="1"/>
        <v>-4</v>
      </c>
      <c r="B8" s="3">
        <f t="shared" si="0"/>
        <v>360</v>
      </c>
    </row>
    <row r="9" spans="1:5">
      <c r="A9" s="3">
        <f t="shared" si="1"/>
        <v>-3</v>
      </c>
      <c r="B9" s="3">
        <f t="shared" si="0"/>
        <v>240</v>
      </c>
    </row>
    <row r="10" spans="1:5">
      <c r="A10" s="3">
        <f t="shared" si="1"/>
        <v>-2</v>
      </c>
      <c r="B10" s="3">
        <f t="shared" si="0"/>
        <v>140</v>
      </c>
    </row>
    <row r="11" spans="1:5">
      <c r="A11" s="3">
        <f t="shared" si="1"/>
        <v>-1</v>
      </c>
      <c r="B11" s="3">
        <f t="shared" si="0"/>
        <v>60</v>
      </c>
    </row>
    <row r="12" spans="1:5">
      <c r="A12" s="3">
        <f t="shared" si="1"/>
        <v>0</v>
      </c>
      <c r="B12" s="3">
        <f t="shared" si="0"/>
        <v>0</v>
      </c>
    </row>
    <row r="13" spans="1:5">
      <c r="A13" s="3">
        <f t="shared" si="1"/>
        <v>1</v>
      </c>
      <c r="B13" s="3">
        <f t="shared" si="0"/>
        <v>-40</v>
      </c>
    </row>
    <row r="14" spans="1:5">
      <c r="A14" s="3">
        <f t="shared" si="1"/>
        <v>2</v>
      </c>
      <c r="B14" s="3">
        <f t="shared" si="0"/>
        <v>-60</v>
      </c>
    </row>
    <row r="15" spans="1:5">
      <c r="A15" s="3">
        <f t="shared" si="1"/>
        <v>3</v>
      </c>
      <c r="B15" s="3">
        <f t="shared" si="0"/>
        <v>-60</v>
      </c>
    </row>
    <row r="16" spans="1:5">
      <c r="A16" s="3">
        <f t="shared" si="1"/>
        <v>4</v>
      </c>
      <c r="B16" s="3">
        <f t="shared" si="0"/>
        <v>-40</v>
      </c>
    </row>
    <row r="17" spans="1:3">
      <c r="A17" s="3">
        <f t="shared" si="1"/>
        <v>5</v>
      </c>
      <c r="B17" s="3">
        <f t="shared" si="0"/>
        <v>0</v>
      </c>
    </row>
    <row r="18" spans="1:3">
      <c r="A18" s="3">
        <f t="shared" si="1"/>
        <v>6</v>
      </c>
      <c r="B18" s="3">
        <f t="shared" si="0"/>
        <v>60</v>
      </c>
    </row>
    <row r="19" spans="1:3">
      <c r="A19" s="3">
        <f t="shared" si="1"/>
        <v>7</v>
      </c>
      <c r="B19" s="3">
        <f t="shared" si="0"/>
        <v>140</v>
      </c>
    </row>
    <row r="20" spans="1:3">
      <c r="A20" s="3">
        <f t="shared" si="1"/>
        <v>8</v>
      </c>
      <c r="B20" s="3">
        <f t="shared" si="0"/>
        <v>240</v>
      </c>
    </row>
    <row r="21" spans="1:3">
      <c r="A21" s="3">
        <f t="shared" si="1"/>
        <v>9</v>
      </c>
      <c r="B21" s="3">
        <f t="shared" si="0"/>
        <v>360</v>
      </c>
    </row>
    <row r="22" spans="1:3">
      <c r="A22" s="3">
        <f t="shared" si="1"/>
        <v>10</v>
      </c>
      <c r="B22" s="3">
        <f t="shared" si="0"/>
        <v>500</v>
      </c>
    </row>
    <row r="25" spans="1:3">
      <c r="A25" s="5" t="s">
        <v>48</v>
      </c>
      <c r="B25" s="5" t="s">
        <v>70</v>
      </c>
      <c r="C25" s="14" t="s">
        <v>71</v>
      </c>
    </row>
    <row r="26" spans="1:3">
      <c r="A26" s="3">
        <v>-10</v>
      </c>
      <c r="B26" s="3">
        <f>20*A26*A26-350</f>
        <v>1650</v>
      </c>
      <c r="C26" s="1">
        <f>B2-B26</f>
        <v>-150</v>
      </c>
    </row>
    <row r="27" spans="1:3">
      <c r="A27" s="3">
        <f>A26+1</f>
        <v>-9</v>
      </c>
      <c r="B27" s="3">
        <f t="shared" ref="B27:B46" si="2">20*A27*A27-350</f>
        <v>1270</v>
      </c>
      <c r="C27" s="1">
        <f t="shared" ref="C27:C46" si="3">B3-B27</f>
        <v>-10</v>
      </c>
    </row>
    <row r="28" spans="1:3">
      <c r="A28" s="3">
        <f t="shared" ref="A28:A46" si="4">A27+1</f>
        <v>-8</v>
      </c>
      <c r="B28" s="3">
        <f t="shared" si="2"/>
        <v>930</v>
      </c>
      <c r="C28" s="1">
        <f t="shared" si="3"/>
        <v>110</v>
      </c>
    </row>
    <row r="29" spans="1:3">
      <c r="A29" s="3">
        <f t="shared" si="4"/>
        <v>-7</v>
      </c>
      <c r="B29" s="3">
        <f t="shared" si="2"/>
        <v>630</v>
      </c>
      <c r="C29" s="1">
        <f t="shared" si="3"/>
        <v>210</v>
      </c>
    </row>
    <row r="30" spans="1:3">
      <c r="A30" s="3">
        <f t="shared" si="4"/>
        <v>-6</v>
      </c>
      <c r="B30" s="3">
        <f t="shared" si="2"/>
        <v>370</v>
      </c>
      <c r="C30" s="1">
        <f t="shared" si="3"/>
        <v>290</v>
      </c>
    </row>
    <row r="31" spans="1:3">
      <c r="A31" s="3">
        <f t="shared" si="4"/>
        <v>-5</v>
      </c>
      <c r="B31" s="3">
        <f t="shared" si="2"/>
        <v>150</v>
      </c>
      <c r="C31" s="1">
        <f t="shared" si="3"/>
        <v>350</v>
      </c>
    </row>
    <row r="32" spans="1:3">
      <c r="A32" s="3">
        <f t="shared" si="4"/>
        <v>-4</v>
      </c>
      <c r="B32" s="3">
        <f t="shared" si="2"/>
        <v>-30</v>
      </c>
      <c r="C32" s="1">
        <f t="shared" si="3"/>
        <v>390</v>
      </c>
    </row>
    <row r="33" spans="1:9">
      <c r="A33" s="3">
        <f t="shared" si="4"/>
        <v>-3</v>
      </c>
      <c r="B33" s="3">
        <f t="shared" si="2"/>
        <v>-170</v>
      </c>
      <c r="C33" s="1">
        <f t="shared" si="3"/>
        <v>410</v>
      </c>
    </row>
    <row r="34" spans="1:9">
      <c r="A34" s="3">
        <f t="shared" si="4"/>
        <v>-2</v>
      </c>
      <c r="B34" s="3">
        <f t="shared" si="2"/>
        <v>-270</v>
      </c>
      <c r="C34" s="1">
        <f t="shared" si="3"/>
        <v>410</v>
      </c>
    </row>
    <row r="35" spans="1:9">
      <c r="A35" s="3">
        <f t="shared" si="4"/>
        <v>-1</v>
      </c>
      <c r="B35" s="3">
        <f t="shared" si="2"/>
        <v>-330</v>
      </c>
      <c r="C35" s="1">
        <f t="shared" si="3"/>
        <v>390</v>
      </c>
    </row>
    <row r="36" spans="1:9">
      <c r="A36" s="3">
        <f t="shared" si="4"/>
        <v>0</v>
      </c>
      <c r="B36" s="3">
        <f t="shared" si="2"/>
        <v>-350</v>
      </c>
      <c r="C36" s="1">
        <f t="shared" si="3"/>
        <v>350</v>
      </c>
    </row>
    <row r="37" spans="1:9">
      <c r="A37" s="3">
        <f t="shared" si="4"/>
        <v>1</v>
      </c>
      <c r="B37" s="3">
        <f t="shared" si="2"/>
        <v>-330</v>
      </c>
      <c r="C37" s="1">
        <f t="shared" si="3"/>
        <v>290</v>
      </c>
    </row>
    <row r="38" spans="1:9">
      <c r="A38" s="3">
        <f t="shared" si="4"/>
        <v>2</v>
      </c>
      <c r="B38" s="3">
        <f t="shared" si="2"/>
        <v>-270</v>
      </c>
      <c r="C38" s="1">
        <f t="shared" si="3"/>
        <v>210</v>
      </c>
    </row>
    <row r="39" spans="1:9">
      <c r="A39" s="3">
        <f t="shared" si="4"/>
        <v>3</v>
      </c>
      <c r="B39" s="3">
        <f t="shared" si="2"/>
        <v>-170</v>
      </c>
      <c r="C39" s="1">
        <f t="shared" si="3"/>
        <v>110</v>
      </c>
    </row>
    <row r="40" spans="1:9">
      <c r="A40" s="3">
        <f t="shared" si="4"/>
        <v>4</v>
      </c>
      <c r="B40" s="3">
        <f t="shared" si="2"/>
        <v>-30</v>
      </c>
      <c r="C40" s="1">
        <f t="shared" si="3"/>
        <v>-10</v>
      </c>
      <c r="F40" s="5" t="s">
        <v>50</v>
      </c>
      <c r="G40" s="5" t="s">
        <v>49</v>
      </c>
      <c r="H40" s="5" t="s">
        <v>70</v>
      </c>
      <c r="I40" s="5" t="s">
        <v>71</v>
      </c>
    </row>
    <row r="41" spans="1:9">
      <c r="A41" s="3">
        <f t="shared" si="4"/>
        <v>5</v>
      </c>
      <c r="B41" s="3">
        <f t="shared" si="2"/>
        <v>150</v>
      </c>
      <c r="C41" s="1">
        <f t="shared" si="3"/>
        <v>-150</v>
      </c>
      <c r="F41" s="40">
        <v>3.9226169370681641</v>
      </c>
      <c r="G41" s="3">
        <f>10*F41*F41-50*F41</f>
        <v>-42.261610503667953</v>
      </c>
      <c r="H41" s="3">
        <f>20*F41*F41-350</f>
        <v>-42.261527300519504</v>
      </c>
      <c r="I41" s="3">
        <f>G41-H41</f>
        <v>-8.3203148449229047E-5</v>
      </c>
    </row>
    <row r="42" spans="1:9">
      <c r="A42" s="3">
        <f t="shared" si="4"/>
        <v>6</v>
      </c>
      <c r="B42" s="3">
        <f t="shared" si="2"/>
        <v>370</v>
      </c>
      <c r="C42" s="1">
        <f t="shared" si="3"/>
        <v>-310</v>
      </c>
    </row>
    <row r="43" spans="1:9">
      <c r="A43" s="3">
        <f t="shared" si="4"/>
        <v>7</v>
      </c>
      <c r="B43" s="3">
        <f t="shared" si="2"/>
        <v>630</v>
      </c>
      <c r="C43" s="1">
        <f t="shared" si="3"/>
        <v>-490</v>
      </c>
      <c r="F43" s="5" t="s">
        <v>50</v>
      </c>
      <c r="G43" s="5" t="s">
        <v>49</v>
      </c>
      <c r="H43" s="5" t="s">
        <v>70</v>
      </c>
      <c r="I43" s="5" t="s">
        <v>71</v>
      </c>
    </row>
    <row r="44" spans="1:9">
      <c r="A44" s="3">
        <f t="shared" si="4"/>
        <v>8</v>
      </c>
      <c r="B44" s="3">
        <f t="shared" si="2"/>
        <v>930</v>
      </c>
      <c r="C44" s="1">
        <f t="shared" si="3"/>
        <v>-690</v>
      </c>
      <c r="F44" s="40">
        <v>-8.9226163636813602</v>
      </c>
      <c r="G44" s="3">
        <f>10*F44*F44-50*F44</f>
        <v>1242.2616459184117</v>
      </c>
      <c r="H44" s="3">
        <f>20*F44*F44-350</f>
        <v>1242.2616554686874</v>
      </c>
      <c r="I44" s="3">
        <f>G44-H44</f>
        <v>-9.5502757631038548E-6</v>
      </c>
    </row>
    <row r="45" spans="1:9">
      <c r="A45" s="3">
        <f t="shared" si="4"/>
        <v>9</v>
      </c>
      <c r="B45" s="3">
        <f t="shared" si="2"/>
        <v>1270</v>
      </c>
      <c r="C45" s="1">
        <f t="shared" si="3"/>
        <v>-910</v>
      </c>
    </row>
    <row r="46" spans="1:9">
      <c r="A46" s="3">
        <f t="shared" si="4"/>
        <v>10</v>
      </c>
      <c r="B46" s="3">
        <f t="shared" si="2"/>
        <v>1650</v>
      </c>
      <c r="C46" s="1">
        <f t="shared" si="3"/>
        <v>-1150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E29" sqref="E29"/>
    </sheetView>
  </sheetViews>
  <sheetFormatPr defaultRowHeight="15"/>
  <cols>
    <col min="1" max="1" width="26" bestFit="1" customWidth="1"/>
    <col min="2" max="2" width="18" bestFit="1" customWidth="1"/>
    <col min="3" max="3" width="7.42578125" bestFit="1" customWidth="1"/>
    <col min="5" max="5" width="26" bestFit="1" customWidth="1"/>
    <col min="6" max="6" width="18.5703125" bestFit="1" customWidth="1"/>
    <col min="7" max="7" width="7.42578125" bestFit="1" customWidth="1"/>
  </cols>
  <sheetData>
    <row r="1" spans="1:7" s="16" customFormat="1">
      <c r="A1" s="16" t="s">
        <v>52</v>
      </c>
      <c r="B1" s="16" t="s">
        <v>53</v>
      </c>
      <c r="E1" s="16" t="s">
        <v>68</v>
      </c>
      <c r="F1" s="16" t="s">
        <v>53</v>
      </c>
    </row>
    <row r="2" spans="1:7">
      <c r="A2" s="1" t="s">
        <v>54</v>
      </c>
      <c r="B2" s="38">
        <v>2000</v>
      </c>
      <c r="C2" s="38" t="s">
        <v>64</v>
      </c>
      <c r="E2" s="1" t="s">
        <v>54</v>
      </c>
      <c r="F2" s="38">
        <v>1170</v>
      </c>
      <c r="G2" s="38" t="s">
        <v>64</v>
      </c>
    </row>
    <row r="3" spans="1:7">
      <c r="A3" s="1" t="s">
        <v>55</v>
      </c>
      <c r="B3" s="38">
        <v>8</v>
      </c>
      <c r="C3" s="38" t="s">
        <v>60</v>
      </c>
      <c r="E3" s="1" t="s">
        <v>55</v>
      </c>
      <c r="F3" s="38">
        <v>8</v>
      </c>
      <c r="G3" s="38" t="s">
        <v>60</v>
      </c>
    </row>
    <row r="4" spans="1:7">
      <c r="A4" s="1" t="s">
        <v>56</v>
      </c>
      <c r="B4" s="38">
        <v>30.11</v>
      </c>
      <c r="C4" s="38" t="s">
        <v>61</v>
      </c>
      <c r="E4" s="1" t="s">
        <v>56</v>
      </c>
      <c r="F4" s="38">
        <v>30.11</v>
      </c>
      <c r="G4" s="38" t="s">
        <v>61</v>
      </c>
    </row>
    <row r="5" spans="1:7">
      <c r="A5" s="1" t="s">
        <v>57</v>
      </c>
      <c r="B5" s="38">
        <v>2</v>
      </c>
      <c r="C5" s="38" t="s">
        <v>62</v>
      </c>
      <c r="E5" s="1" t="s">
        <v>57</v>
      </c>
      <c r="F5" s="38">
        <v>2</v>
      </c>
      <c r="G5" s="38" t="s">
        <v>62</v>
      </c>
    </row>
    <row r="6" spans="1:7">
      <c r="A6" s="1" t="s">
        <v>58</v>
      </c>
      <c r="B6" s="38">
        <v>4140</v>
      </c>
      <c r="C6" s="38" t="s">
        <v>63</v>
      </c>
      <c r="E6" s="1" t="s">
        <v>58</v>
      </c>
      <c r="F6" s="38">
        <v>3390</v>
      </c>
      <c r="G6" s="38" t="s">
        <v>63</v>
      </c>
    </row>
    <row r="7" spans="1:7">
      <c r="A7" s="1" t="s">
        <v>59</v>
      </c>
      <c r="B7" s="38">
        <f>B2*B3/100*B4-B6*B5</f>
        <v>-3462.3999999999996</v>
      </c>
      <c r="C7" s="38" t="s">
        <v>61</v>
      </c>
      <c r="E7" s="1" t="s">
        <v>59</v>
      </c>
      <c r="F7" s="38">
        <f>F2*F3/100*F4-F6*F5</f>
        <v>-3961.7040000000002</v>
      </c>
      <c r="G7" s="38" t="s">
        <v>61</v>
      </c>
    </row>
    <row r="9" spans="1:7">
      <c r="A9" s="36" t="s">
        <v>65</v>
      </c>
      <c r="B9" s="36"/>
      <c r="C9" s="36"/>
      <c r="E9" s="36" t="s">
        <v>65</v>
      </c>
      <c r="F9" s="36"/>
      <c r="G9" s="36"/>
    </row>
    <row r="10" spans="1:7">
      <c r="A10" s="16" t="s">
        <v>52</v>
      </c>
      <c r="B10" s="16" t="s">
        <v>53</v>
      </c>
      <c r="C10" s="16"/>
      <c r="E10" s="16" t="s">
        <v>68</v>
      </c>
      <c r="F10" s="16" t="s">
        <v>53</v>
      </c>
      <c r="G10" s="16"/>
    </row>
    <row r="11" spans="1:7">
      <c r="A11" s="1" t="s">
        <v>54</v>
      </c>
      <c r="B11" s="38">
        <v>2000</v>
      </c>
      <c r="C11" s="38" t="s">
        <v>64</v>
      </c>
      <c r="E11" s="1" t="s">
        <v>54</v>
      </c>
      <c r="F11" s="38">
        <v>1170</v>
      </c>
      <c r="G11" s="38" t="s">
        <v>64</v>
      </c>
    </row>
    <row r="12" spans="1:7">
      <c r="A12" s="1" t="s">
        <v>55</v>
      </c>
      <c r="B12" s="38">
        <v>8</v>
      </c>
      <c r="C12" s="38" t="s">
        <v>60</v>
      </c>
      <c r="E12" s="1" t="s">
        <v>55</v>
      </c>
      <c r="F12" s="38">
        <v>8</v>
      </c>
      <c r="G12" s="38" t="s">
        <v>60</v>
      </c>
    </row>
    <row r="13" spans="1:7">
      <c r="A13" s="1" t="s">
        <v>56</v>
      </c>
      <c r="B13" s="38">
        <v>30.11</v>
      </c>
      <c r="C13" s="38" t="s">
        <v>61</v>
      </c>
      <c r="E13" s="1" t="s">
        <v>56</v>
      </c>
      <c r="F13" s="38">
        <v>30.11</v>
      </c>
      <c r="G13" s="38" t="s">
        <v>61</v>
      </c>
    </row>
    <row r="14" spans="1:7">
      <c r="A14" s="1" t="s">
        <v>57</v>
      </c>
      <c r="B14" s="38">
        <v>2</v>
      </c>
      <c r="C14" s="38" t="s">
        <v>62</v>
      </c>
      <c r="E14" s="1" t="s">
        <v>57</v>
      </c>
      <c r="F14" s="38">
        <v>2</v>
      </c>
      <c r="G14" s="38" t="s">
        <v>62</v>
      </c>
    </row>
    <row r="15" spans="1:7">
      <c r="A15" s="1" t="s">
        <v>58</v>
      </c>
      <c r="B15" s="39">
        <v>2408.8000000000002</v>
      </c>
      <c r="C15" s="38" t="s">
        <v>63</v>
      </c>
      <c r="E15" s="1" t="s">
        <v>58</v>
      </c>
      <c r="F15" s="39">
        <v>1409.1479999999999</v>
      </c>
      <c r="G15" s="38" t="s">
        <v>63</v>
      </c>
    </row>
    <row r="16" spans="1:7">
      <c r="A16" s="1" t="s">
        <v>59</v>
      </c>
      <c r="B16" s="38">
        <f>B11*B12/100*B13-B15*B14</f>
        <v>0</v>
      </c>
      <c r="C16" s="38" t="s">
        <v>61</v>
      </c>
      <c r="E16" s="1" t="s">
        <v>59</v>
      </c>
      <c r="F16" s="38">
        <f>F11*F12/100*F13-F15*F14</f>
        <v>0</v>
      </c>
      <c r="G16" s="38" t="s">
        <v>61</v>
      </c>
    </row>
    <row r="18" spans="1:7">
      <c r="A18" s="36" t="s">
        <v>66</v>
      </c>
      <c r="B18" s="36"/>
      <c r="C18" s="36"/>
      <c r="E18" s="36" t="s">
        <v>69</v>
      </c>
      <c r="F18" s="36"/>
      <c r="G18" s="36"/>
    </row>
    <row r="19" spans="1:7">
      <c r="A19" s="16" t="s">
        <v>52</v>
      </c>
      <c r="B19" s="16" t="s">
        <v>53</v>
      </c>
      <c r="C19" s="16"/>
      <c r="E19" s="16" t="s">
        <v>68</v>
      </c>
      <c r="F19" s="16" t="s">
        <v>53</v>
      </c>
      <c r="G19" s="16"/>
    </row>
    <row r="20" spans="1:7">
      <c r="A20" s="1" t="s">
        <v>54</v>
      </c>
      <c r="B20" s="38">
        <v>2000</v>
      </c>
      <c r="C20" s="38" t="s">
        <v>64</v>
      </c>
      <c r="E20" s="1" t="s">
        <v>54</v>
      </c>
      <c r="F20" s="39">
        <v>2814.6795084689466</v>
      </c>
      <c r="G20" s="38" t="s">
        <v>64</v>
      </c>
    </row>
    <row r="21" spans="1:7">
      <c r="A21" s="1" t="s">
        <v>55</v>
      </c>
      <c r="B21" s="38">
        <v>8</v>
      </c>
      <c r="C21" s="38" t="s">
        <v>60</v>
      </c>
      <c r="E21" s="1" t="s">
        <v>55</v>
      </c>
      <c r="F21" s="38">
        <v>8</v>
      </c>
      <c r="G21" s="38" t="s">
        <v>60</v>
      </c>
    </row>
    <row r="22" spans="1:7">
      <c r="A22" s="1" t="s">
        <v>56</v>
      </c>
      <c r="B22" s="38">
        <v>30.11</v>
      </c>
      <c r="C22" s="38" t="s">
        <v>61</v>
      </c>
      <c r="E22" s="1" t="s">
        <v>56</v>
      </c>
      <c r="F22" s="38">
        <v>30.11</v>
      </c>
      <c r="G22" s="38" t="s">
        <v>61</v>
      </c>
    </row>
    <row r="23" spans="1:7">
      <c r="A23" s="1" t="s">
        <v>57</v>
      </c>
      <c r="B23" s="39">
        <v>1.163671497584541</v>
      </c>
      <c r="C23" s="38" t="s">
        <v>62</v>
      </c>
      <c r="E23" s="1" t="s">
        <v>57</v>
      </c>
      <c r="F23" s="38">
        <v>2</v>
      </c>
      <c r="G23" s="38" t="s">
        <v>62</v>
      </c>
    </row>
    <row r="24" spans="1:7">
      <c r="A24" s="1" t="s">
        <v>58</v>
      </c>
      <c r="B24" s="38">
        <v>4140</v>
      </c>
      <c r="C24" s="38" t="s">
        <v>63</v>
      </c>
      <c r="E24" s="1" t="s">
        <v>58</v>
      </c>
      <c r="F24" s="38">
        <v>3390</v>
      </c>
      <c r="G24" s="38" t="s">
        <v>63</v>
      </c>
    </row>
    <row r="25" spans="1:7">
      <c r="A25" s="1" t="s">
        <v>59</v>
      </c>
      <c r="B25" s="38">
        <f>B20*B21/100*B22-B24*B23</f>
        <v>0</v>
      </c>
      <c r="C25" s="38" t="s">
        <v>61</v>
      </c>
      <c r="E25" s="1" t="s">
        <v>59</v>
      </c>
      <c r="F25" s="38">
        <f>F20*F21/100*F22-F24*F23</f>
        <v>0</v>
      </c>
      <c r="G25" s="38" t="s">
        <v>61</v>
      </c>
    </row>
    <row r="27" spans="1:7">
      <c r="A27" s="36" t="s">
        <v>67</v>
      </c>
      <c r="B27" s="36"/>
      <c r="C27" s="36"/>
    </row>
    <row r="28" spans="1:7">
      <c r="A28" s="16" t="s">
        <v>52</v>
      </c>
      <c r="B28" s="16" t="s">
        <v>53</v>
      </c>
      <c r="C28" s="16"/>
    </row>
    <row r="29" spans="1:7">
      <c r="A29" s="1" t="s">
        <v>54</v>
      </c>
      <c r="B29" s="38">
        <v>2000</v>
      </c>
      <c r="C29" s="38" t="s">
        <v>64</v>
      </c>
    </row>
    <row r="30" spans="1:7">
      <c r="A30" s="1" t="s">
        <v>55</v>
      </c>
      <c r="B30" s="38">
        <v>8</v>
      </c>
      <c r="C30" s="38" t="s">
        <v>60</v>
      </c>
    </row>
    <row r="31" spans="1:7">
      <c r="A31" s="1" t="s">
        <v>56</v>
      </c>
      <c r="B31" s="39">
        <v>51.75</v>
      </c>
      <c r="C31" s="38" t="s">
        <v>61</v>
      </c>
    </row>
    <row r="32" spans="1:7">
      <c r="A32" s="1" t="s">
        <v>57</v>
      </c>
      <c r="B32" s="38">
        <v>2</v>
      </c>
      <c r="C32" s="38" t="s">
        <v>62</v>
      </c>
    </row>
    <row r="33" spans="1:3">
      <c r="A33" s="1" t="s">
        <v>58</v>
      </c>
      <c r="B33" s="38">
        <v>4140</v>
      </c>
      <c r="C33" s="38" t="s">
        <v>63</v>
      </c>
    </row>
    <row r="34" spans="1:3">
      <c r="A34" s="1" t="s">
        <v>59</v>
      </c>
      <c r="B34" s="38">
        <f>B29*B30/100*B31-B33*B32</f>
        <v>0</v>
      </c>
      <c r="C34" s="38" t="s">
        <v>61</v>
      </c>
    </row>
  </sheetData>
  <mergeCells count="5">
    <mergeCell ref="A9:C9"/>
    <mergeCell ref="A18:C18"/>
    <mergeCell ref="A27:C27"/>
    <mergeCell ref="E9:G9"/>
    <mergeCell ref="E18:G18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График</vt:lpstr>
      <vt:lpstr>Подбор параметра</vt:lpstr>
      <vt:lpstr>Доп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2022-09-23T13:38:15Z</dcterms:modified>
</cp:coreProperties>
</file>