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13_ncr:1_{B2ABF83F-2B8A-4514-A3F5-AC2AED98DFA5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Calculation" sheetId="1" r:id="rId1"/>
    <sheet name="Optimalization" sheetId="2" r:id="rId2"/>
    <sheet name="Possibilit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Z4" i="3"/>
  <c r="Z3" i="3"/>
  <c r="Y4" i="3"/>
  <c r="Y3" i="3"/>
  <c r="X4" i="3"/>
  <c r="X5" i="3" s="1"/>
  <c r="U3" i="3"/>
  <c r="W163" i="3" s="1"/>
  <c r="W164" i="3" s="1"/>
  <c r="W165" i="3" s="1"/>
  <c r="W166" i="3" s="1"/>
  <c r="W167" i="3" s="1"/>
  <c r="W168" i="3" s="1"/>
  <c r="W169" i="3" s="1"/>
  <c r="W170" i="3" s="1"/>
  <c r="W171" i="3" s="1"/>
  <c r="W172" i="3" s="1"/>
  <c r="W173" i="3" s="1"/>
  <c r="W174" i="3" s="1"/>
  <c r="W175" i="3" s="1"/>
  <c r="W176" i="3" s="1"/>
  <c r="W177" i="3" s="1"/>
  <c r="W178" i="3" s="1"/>
  <c r="W179" i="3" s="1"/>
  <c r="W180" i="3" s="1"/>
  <c r="W181" i="3" s="1"/>
  <c r="Z5" i="3" l="1"/>
  <c r="Y5" i="3"/>
  <c r="X6" i="3"/>
  <c r="C71" i="1"/>
  <c r="F65" i="1"/>
  <c r="G65" i="1" s="1"/>
  <c r="F66" i="1"/>
  <c r="F67" i="1"/>
  <c r="F68" i="1"/>
  <c r="F64" i="1"/>
  <c r="G64" i="1" s="1"/>
  <c r="G66" i="1"/>
  <c r="G67" i="1"/>
  <c r="G68" i="1"/>
  <c r="X7" i="3" l="1"/>
  <c r="Y6" i="3"/>
  <c r="Z6" i="3"/>
  <c r="Z7" i="3" s="1"/>
  <c r="P86" i="3"/>
  <c r="Q86" i="3" s="1"/>
  <c r="R84" i="3"/>
  <c r="P53" i="3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S3" i="3"/>
  <c r="R3" i="3"/>
  <c r="Q3" i="3"/>
  <c r="Q4" i="3" s="1"/>
  <c r="S4" i="3" l="1"/>
  <c r="Q5" i="3"/>
  <c r="R4" i="3"/>
  <c r="X8" i="3"/>
  <c r="Y7" i="3"/>
  <c r="F60" i="1"/>
  <c r="C60" i="1"/>
  <c r="C59" i="1"/>
  <c r="F59" i="1" s="1"/>
  <c r="X9" i="3" l="1"/>
  <c r="Y8" i="3"/>
  <c r="Z8" i="3"/>
  <c r="Z9" i="3" s="1"/>
  <c r="S5" i="3"/>
  <c r="R5" i="3"/>
  <c r="Q6" i="3"/>
  <c r="S6" i="3" l="1"/>
  <c r="R6" i="3"/>
  <c r="Q7" i="3"/>
  <c r="X10" i="3"/>
  <c r="Y9" i="3"/>
  <c r="I76" i="3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K94" i="3"/>
  <c r="L3" i="3"/>
  <c r="K3" i="3"/>
  <c r="J4" i="3"/>
  <c r="K4" i="3" s="1"/>
  <c r="E3" i="3"/>
  <c r="D3" i="3"/>
  <c r="C4" i="3"/>
  <c r="C5" i="3" s="1"/>
  <c r="J5" i="3" l="1"/>
  <c r="X11" i="3"/>
  <c r="Y10" i="3"/>
  <c r="Z10" i="3"/>
  <c r="Z11" i="3" s="1"/>
  <c r="Q8" i="3"/>
  <c r="S7" i="3"/>
  <c r="R7" i="3"/>
  <c r="E4" i="3"/>
  <c r="E5" i="3" s="1"/>
  <c r="D5" i="3"/>
  <c r="C6" i="3"/>
  <c r="L4" i="3"/>
  <c r="L5" i="3" s="1"/>
  <c r="D4" i="3"/>
  <c r="E55" i="1"/>
  <c r="G55" i="1" s="1"/>
  <c r="D57" i="1"/>
  <c r="G57" i="1" s="1"/>
  <c r="C57" i="1"/>
  <c r="F57" i="1" s="1"/>
  <c r="C56" i="1"/>
  <c r="D56" i="1"/>
  <c r="G56" i="1" s="1"/>
  <c r="S8" i="3" l="1"/>
  <c r="F56" i="1"/>
  <c r="F55" i="1"/>
  <c r="Q9" i="3"/>
  <c r="R8" i="3"/>
  <c r="X12" i="3"/>
  <c r="Y11" i="3"/>
  <c r="K5" i="3"/>
  <c r="J6" i="3"/>
  <c r="D6" i="3"/>
  <c r="C7" i="3"/>
  <c r="E6" i="3"/>
  <c r="F52" i="1"/>
  <c r="F53" i="1"/>
  <c r="X13" i="3" l="1"/>
  <c r="Y12" i="3"/>
  <c r="J7" i="3"/>
  <c r="K6" i="3"/>
  <c r="Z12" i="3"/>
  <c r="Z13" i="3" s="1"/>
  <c r="Q10" i="3"/>
  <c r="R9" i="3"/>
  <c r="E7" i="3"/>
  <c r="S9" i="3"/>
  <c r="S10" i="3" s="1"/>
  <c r="L6" i="3"/>
  <c r="D7" i="3"/>
  <c r="C8" i="3"/>
  <c r="O26" i="2"/>
  <c r="P26" i="2" s="1"/>
  <c r="R26" i="2"/>
  <c r="S26" i="2" s="1"/>
  <c r="T26" i="2" s="1"/>
  <c r="O73" i="2"/>
  <c r="P73" i="2" s="1"/>
  <c r="R73" i="2"/>
  <c r="S73" i="2" s="1"/>
  <c r="T73" i="2" s="1"/>
  <c r="O72" i="2"/>
  <c r="P72" i="2" s="1"/>
  <c r="R72" i="2"/>
  <c r="S72" i="2" s="1"/>
  <c r="T72" i="2" s="1"/>
  <c r="O71" i="2"/>
  <c r="P71" i="2" s="1"/>
  <c r="R71" i="2"/>
  <c r="S71" i="2" s="1"/>
  <c r="T71" i="2" s="1"/>
  <c r="R57" i="2"/>
  <c r="S57" i="2" s="1"/>
  <c r="T57" i="2" s="1"/>
  <c r="R58" i="2"/>
  <c r="S58" i="2" s="1"/>
  <c r="T58" i="2" s="1"/>
  <c r="R59" i="2"/>
  <c r="S59" i="2" s="1"/>
  <c r="T59" i="2" s="1"/>
  <c r="R60" i="2"/>
  <c r="S60" i="2" s="1"/>
  <c r="T60" i="2" s="1"/>
  <c r="R61" i="2"/>
  <c r="S61" i="2" s="1"/>
  <c r="T61" i="2" s="1"/>
  <c r="R62" i="2"/>
  <c r="S62" i="2" s="1"/>
  <c r="T62" i="2" s="1"/>
  <c r="R63" i="2"/>
  <c r="S63" i="2" s="1"/>
  <c r="T63" i="2" s="1"/>
  <c r="R64" i="2"/>
  <c r="R65" i="2"/>
  <c r="S65" i="2" s="1"/>
  <c r="T65" i="2" s="1"/>
  <c r="R66" i="2"/>
  <c r="S66" i="2" s="1"/>
  <c r="T66" i="2" s="1"/>
  <c r="R67" i="2"/>
  <c r="S67" i="2" s="1"/>
  <c r="T67" i="2" s="1"/>
  <c r="R68" i="2"/>
  <c r="S68" i="2" s="1"/>
  <c r="T68" i="2" s="1"/>
  <c r="R69" i="2"/>
  <c r="S69" i="2" s="1"/>
  <c r="T69" i="2" s="1"/>
  <c r="R70" i="2"/>
  <c r="S70" i="2" s="1"/>
  <c r="T70" i="2" s="1"/>
  <c r="R47" i="2"/>
  <c r="S47" i="2" s="1"/>
  <c r="T47" i="2" s="1"/>
  <c r="R48" i="2"/>
  <c r="S48" i="2"/>
  <c r="T48" i="2" s="1"/>
  <c r="R49" i="2"/>
  <c r="S49" i="2" s="1"/>
  <c r="T49" i="2" s="1"/>
  <c r="R50" i="2"/>
  <c r="S50" i="2"/>
  <c r="T50" i="2"/>
  <c r="R51" i="2"/>
  <c r="S51" i="2" s="1"/>
  <c r="T51" i="2" s="1"/>
  <c r="R52" i="2"/>
  <c r="S52" i="2" s="1"/>
  <c r="T52" i="2" s="1"/>
  <c r="R53" i="2"/>
  <c r="S53" i="2" s="1"/>
  <c r="T53" i="2" s="1"/>
  <c r="R54" i="2"/>
  <c r="S54" i="2"/>
  <c r="T54" i="2" s="1"/>
  <c r="R55" i="2"/>
  <c r="S55" i="2"/>
  <c r="T55" i="2"/>
  <c r="P55" i="2"/>
  <c r="O47" i="2"/>
  <c r="O48" i="2"/>
  <c r="P48" i="2" s="1"/>
  <c r="O49" i="2"/>
  <c r="P49" i="2" s="1"/>
  <c r="O50" i="2"/>
  <c r="P50" i="2" s="1"/>
  <c r="U50" i="2" s="1"/>
  <c r="O51" i="2"/>
  <c r="P51" i="2" s="1"/>
  <c r="O52" i="2"/>
  <c r="P52" i="2" s="1"/>
  <c r="O53" i="2"/>
  <c r="P53" i="2" s="1"/>
  <c r="O54" i="2"/>
  <c r="P54" i="2" s="1"/>
  <c r="O55" i="2"/>
  <c r="R46" i="2"/>
  <c r="S46" i="2" s="1"/>
  <c r="T46" i="2" s="1"/>
  <c r="O46" i="2"/>
  <c r="R56" i="2"/>
  <c r="S56" i="2" s="1"/>
  <c r="T56" i="2" s="1"/>
  <c r="F66" i="2"/>
  <c r="G66" i="2" s="1"/>
  <c r="H66" i="2" s="1"/>
  <c r="F67" i="2"/>
  <c r="G67" i="2" s="1"/>
  <c r="H67" i="2" s="1"/>
  <c r="F68" i="2"/>
  <c r="G68" i="2" s="1"/>
  <c r="H68" i="2" s="1"/>
  <c r="F69" i="2"/>
  <c r="G69" i="2" s="1"/>
  <c r="H69" i="2" s="1"/>
  <c r="F70" i="2"/>
  <c r="G70" i="2" s="1"/>
  <c r="H70" i="2" s="1"/>
  <c r="C66" i="2"/>
  <c r="C67" i="2"/>
  <c r="C68" i="2"/>
  <c r="C69" i="2"/>
  <c r="C70" i="2"/>
  <c r="F47" i="2"/>
  <c r="F48" i="2"/>
  <c r="G48" i="2" s="1"/>
  <c r="H48" i="2" s="1"/>
  <c r="F49" i="2"/>
  <c r="G49" i="2" s="1"/>
  <c r="H49" i="2" s="1"/>
  <c r="F50" i="2"/>
  <c r="G50" i="2" s="1"/>
  <c r="H50" i="2" s="1"/>
  <c r="F51" i="2"/>
  <c r="G51" i="2" s="1"/>
  <c r="H51" i="2" s="1"/>
  <c r="F52" i="2"/>
  <c r="F53" i="2"/>
  <c r="G53" i="2" s="1"/>
  <c r="H53" i="2" s="1"/>
  <c r="F54" i="2"/>
  <c r="G54" i="2" s="1"/>
  <c r="H54" i="2" s="1"/>
  <c r="F55" i="2"/>
  <c r="F56" i="2"/>
  <c r="G56" i="2" s="1"/>
  <c r="H56" i="2" s="1"/>
  <c r="F57" i="2"/>
  <c r="G57" i="2" s="1"/>
  <c r="H57" i="2" s="1"/>
  <c r="F58" i="2"/>
  <c r="G58" i="2" s="1"/>
  <c r="H58" i="2" s="1"/>
  <c r="F59" i="2"/>
  <c r="G59" i="2" s="1"/>
  <c r="H59" i="2" s="1"/>
  <c r="F60" i="2"/>
  <c r="F61" i="2"/>
  <c r="G61" i="2" s="1"/>
  <c r="H61" i="2" s="1"/>
  <c r="F62" i="2"/>
  <c r="F63" i="2"/>
  <c r="F64" i="2"/>
  <c r="G64" i="2" s="1"/>
  <c r="H64" i="2" s="1"/>
  <c r="F65" i="2"/>
  <c r="G65" i="2" s="1"/>
  <c r="H65" i="2" s="1"/>
  <c r="F46" i="2"/>
  <c r="G46" i="2" s="1"/>
  <c r="H46" i="2" s="1"/>
  <c r="C65" i="2"/>
  <c r="D65" i="2" s="1"/>
  <c r="C64" i="2"/>
  <c r="D64" i="2" s="1"/>
  <c r="G63" i="2"/>
  <c r="H63" i="2" s="1"/>
  <c r="C63" i="2"/>
  <c r="D63" i="2" s="1"/>
  <c r="G62" i="2"/>
  <c r="H62" i="2" s="1"/>
  <c r="C62" i="2"/>
  <c r="D62" i="2" s="1"/>
  <c r="J62" i="2" s="1"/>
  <c r="C61" i="2"/>
  <c r="D61" i="2" s="1"/>
  <c r="O70" i="2"/>
  <c r="P70" i="2" s="1"/>
  <c r="G60" i="2"/>
  <c r="H60" i="2" s="1"/>
  <c r="C60" i="2"/>
  <c r="D60" i="2" s="1"/>
  <c r="J60" i="2" s="1"/>
  <c r="O69" i="2"/>
  <c r="P69" i="2" s="1"/>
  <c r="C59" i="2"/>
  <c r="D59" i="2" s="1"/>
  <c r="O68" i="2"/>
  <c r="P68" i="2" s="1"/>
  <c r="C58" i="2"/>
  <c r="D58" i="2" s="1"/>
  <c r="O67" i="2"/>
  <c r="P67" i="2" s="1"/>
  <c r="C57" i="2"/>
  <c r="D57" i="2" s="1"/>
  <c r="O66" i="2"/>
  <c r="P66" i="2" s="1"/>
  <c r="C56" i="2"/>
  <c r="D56" i="2" s="1"/>
  <c r="O65" i="2"/>
  <c r="P65" i="2" s="1"/>
  <c r="G55" i="2"/>
  <c r="H55" i="2" s="1"/>
  <c r="D55" i="2"/>
  <c r="C55" i="2"/>
  <c r="S64" i="2"/>
  <c r="T64" i="2" s="1"/>
  <c r="O64" i="2"/>
  <c r="P64" i="2" s="1"/>
  <c r="V64" i="2" s="1"/>
  <c r="C54" i="2"/>
  <c r="D54" i="2" s="1"/>
  <c r="O63" i="2"/>
  <c r="P63" i="2" s="1"/>
  <c r="C53" i="2"/>
  <c r="D53" i="2" s="1"/>
  <c r="O62" i="2"/>
  <c r="P62" i="2" s="1"/>
  <c r="G52" i="2"/>
  <c r="H52" i="2" s="1"/>
  <c r="C52" i="2"/>
  <c r="D52" i="2" s="1"/>
  <c r="J52" i="2" s="1"/>
  <c r="O61" i="2"/>
  <c r="P61" i="2" s="1"/>
  <c r="C51" i="2"/>
  <c r="D51" i="2" s="1"/>
  <c r="O60" i="2"/>
  <c r="P60" i="2" s="1"/>
  <c r="C50" i="2"/>
  <c r="D50" i="2" s="1"/>
  <c r="O59" i="2"/>
  <c r="P59" i="2" s="1"/>
  <c r="C49" i="2"/>
  <c r="D49" i="2" s="1"/>
  <c r="O58" i="2"/>
  <c r="P58" i="2" s="1"/>
  <c r="C48" i="2"/>
  <c r="D48" i="2" s="1"/>
  <c r="O57" i="2"/>
  <c r="P57" i="2" s="1"/>
  <c r="G47" i="2"/>
  <c r="H47" i="2" s="1"/>
  <c r="C47" i="2"/>
  <c r="D47" i="2" s="1"/>
  <c r="O56" i="2"/>
  <c r="P56" i="2" s="1"/>
  <c r="C46" i="2"/>
  <c r="D46" i="2" s="1"/>
  <c r="J54" i="2" l="1"/>
  <c r="K7" i="3"/>
  <c r="L7" i="3"/>
  <c r="J8" i="3"/>
  <c r="Q11" i="3"/>
  <c r="R10" i="3"/>
  <c r="X14" i="3"/>
  <c r="Y13" i="3"/>
  <c r="I69" i="2"/>
  <c r="J69" i="2"/>
  <c r="I68" i="2"/>
  <c r="J68" i="2"/>
  <c r="I67" i="2"/>
  <c r="J67" i="2"/>
  <c r="J70" i="2"/>
  <c r="I70" i="2"/>
  <c r="I66" i="2"/>
  <c r="J66" i="2"/>
  <c r="V54" i="2"/>
  <c r="V63" i="2"/>
  <c r="V65" i="2"/>
  <c r="V58" i="2"/>
  <c r="V67" i="2"/>
  <c r="C9" i="3"/>
  <c r="D8" i="3"/>
  <c r="E8" i="3"/>
  <c r="U26" i="2"/>
  <c r="V26" i="2"/>
  <c r="V73" i="2"/>
  <c r="U73" i="2"/>
  <c r="V72" i="2"/>
  <c r="U72" i="2"/>
  <c r="V71" i="2"/>
  <c r="U71" i="2"/>
  <c r="V57" i="2"/>
  <c r="V59" i="2"/>
  <c r="V60" i="2"/>
  <c r="U47" i="2"/>
  <c r="V50" i="2"/>
  <c r="U55" i="2"/>
  <c r="U51" i="2"/>
  <c r="U54" i="2"/>
  <c r="V53" i="2"/>
  <c r="U53" i="2"/>
  <c r="U52" i="2"/>
  <c r="V52" i="2"/>
  <c r="U49" i="2"/>
  <c r="V49" i="2"/>
  <c r="U48" i="2"/>
  <c r="V48" i="2"/>
  <c r="V51" i="2"/>
  <c r="V55" i="2"/>
  <c r="V47" i="2"/>
  <c r="V46" i="2"/>
  <c r="U46" i="2"/>
  <c r="V62" i="2"/>
  <c r="V69" i="2"/>
  <c r="V61" i="2"/>
  <c r="V70" i="2"/>
  <c r="V66" i="2"/>
  <c r="V68" i="2"/>
  <c r="V56" i="2"/>
  <c r="J49" i="2"/>
  <c r="J53" i="2"/>
  <c r="J57" i="2"/>
  <c r="J61" i="2"/>
  <c r="J50" i="2"/>
  <c r="J58" i="2"/>
  <c r="J48" i="2"/>
  <c r="J56" i="2"/>
  <c r="J47" i="2"/>
  <c r="J51" i="2"/>
  <c r="J55" i="2"/>
  <c r="J59" i="2"/>
  <c r="J63" i="2"/>
  <c r="J46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J65" i="2"/>
  <c r="I6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J64" i="2"/>
  <c r="I64" i="2"/>
  <c r="C25" i="2"/>
  <c r="D25" i="2" s="1"/>
  <c r="F25" i="2"/>
  <c r="G25" i="2" s="1"/>
  <c r="H25" i="2" s="1"/>
  <c r="X15" i="3" l="1"/>
  <c r="Y14" i="3"/>
  <c r="Q12" i="3"/>
  <c r="R11" i="3"/>
  <c r="Z14" i="3"/>
  <c r="Z15" i="3" s="1"/>
  <c r="K8" i="3"/>
  <c r="L8" i="3"/>
  <c r="J9" i="3"/>
  <c r="E9" i="3"/>
  <c r="S11" i="3"/>
  <c r="S12" i="3" s="1"/>
  <c r="W72" i="2"/>
  <c r="W73" i="2"/>
  <c r="C10" i="3"/>
  <c r="D9" i="3"/>
  <c r="W54" i="2"/>
  <c r="W62" i="2"/>
  <c r="W70" i="2"/>
  <c r="K52" i="2"/>
  <c r="K60" i="2"/>
  <c r="K68" i="2"/>
  <c r="W47" i="2"/>
  <c r="W55" i="2"/>
  <c r="W63" i="2"/>
  <c r="W71" i="2"/>
  <c r="K53" i="2"/>
  <c r="K61" i="2"/>
  <c r="K69" i="2"/>
  <c r="W48" i="2"/>
  <c r="W56" i="2"/>
  <c r="W64" i="2"/>
  <c r="W46" i="2"/>
  <c r="K54" i="2"/>
  <c r="K62" i="2"/>
  <c r="K70" i="2"/>
  <c r="W49" i="2"/>
  <c r="W57" i="2"/>
  <c r="W65" i="2"/>
  <c r="K47" i="2"/>
  <c r="K55" i="2"/>
  <c r="K63" i="2"/>
  <c r="K46" i="2"/>
  <c r="W50" i="2"/>
  <c r="W58" i="2"/>
  <c r="W66" i="2"/>
  <c r="K48" i="2"/>
  <c r="K56" i="2"/>
  <c r="K64" i="2"/>
  <c r="W51" i="2"/>
  <c r="W59" i="2"/>
  <c r="W67" i="2"/>
  <c r="K49" i="2"/>
  <c r="K57" i="2"/>
  <c r="K65" i="2"/>
  <c r="W52" i="2"/>
  <c r="W60" i="2"/>
  <c r="W68" i="2"/>
  <c r="K50" i="2"/>
  <c r="K58" i="2"/>
  <c r="K66" i="2"/>
  <c r="W53" i="2"/>
  <c r="W61" i="2"/>
  <c r="W69" i="2"/>
  <c r="K51" i="2"/>
  <c r="K59" i="2"/>
  <c r="K67" i="2"/>
  <c r="J25" i="2"/>
  <c r="I25" i="2"/>
  <c r="O25" i="2"/>
  <c r="P25" i="2" s="1"/>
  <c r="R25" i="2"/>
  <c r="S25" i="2" s="1"/>
  <c r="T25" i="2" s="1"/>
  <c r="J10" i="3" l="1"/>
  <c r="K9" i="3"/>
  <c r="L9" i="3"/>
  <c r="Q13" i="3"/>
  <c r="R12" i="3"/>
  <c r="X16" i="3"/>
  <c r="Z16" i="3" s="1"/>
  <c r="Y15" i="3"/>
  <c r="C11" i="3"/>
  <c r="D10" i="3"/>
  <c r="E10" i="3"/>
  <c r="U25" i="2"/>
  <c r="V25" i="2"/>
  <c r="K25" i="2" s="1"/>
  <c r="F43" i="1"/>
  <c r="F44" i="1"/>
  <c r="F46" i="1"/>
  <c r="F47" i="1"/>
  <c r="F42" i="1"/>
  <c r="B91" i="2"/>
  <c r="C91" i="2" s="1"/>
  <c r="D91" i="2" s="1"/>
  <c r="B92" i="2"/>
  <c r="C92" i="2" s="1"/>
  <c r="D92" i="2" s="1"/>
  <c r="B93" i="2"/>
  <c r="C93" i="2" s="1"/>
  <c r="D93" i="2" s="1"/>
  <c r="B94" i="2"/>
  <c r="C94" i="2" s="1"/>
  <c r="D94" i="2" s="1"/>
  <c r="B95" i="2"/>
  <c r="C95" i="2" s="1"/>
  <c r="D95" i="2" s="1"/>
  <c r="B96" i="2"/>
  <c r="C96" i="2" s="1"/>
  <c r="D96" i="2" s="1"/>
  <c r="B97" i="2"/>
  <c r="C97" i="2" s="1"/>
  <c r="D97" i="2" s="1"/>
  <c r="B98" i="2"/>
  <c r="C98" i="2" s="1"/>
  <c r="D98" i="2" s="1"/>
  <c r="B99" i="2"/>
  <c r="C99" i="2" s="1"/>
  <c r="D99" i="2" s="1"/>
  <c r="B81" i="2"/>
  <c r="C81" i="2" s="1"/>
  <c r="D81" i="2" s="1"/>
  <c r="B82" i="2"/>
  <c r="C82" i="2" s="1"/>
  <c r="D82" i="2" s="1"/>
  <c r="B83" i="2"/>
  <c r="C83" i="2" s="1"/>
  <c r="D83" i="2" s="1"/>
  <c r="B84" i="2"/>
  <c r="C84" i="2" s="1"/>
  <c r="D84" i="2" s="1"/>
  <c r="B85" i="2"/>
  <c r="C85" i="2" s="1"/>
  <c r="D85" i="2" s="1"/>
  <c r="B86" i="2"/>
  <c r="C86" i="2" s="1"/>
  <c r="D86" i="2" s="1"/>
  <c r="B87" i="2"/>
  <c r="C87" i="2" s="1"/>
  <c r="D87" i="2" s="1"/>
  <c r="B88" i="2"/>
  <c r="C88" i="2" s="1"/>
  <c r="D88" i="2" s="1"/>
  <c r="B89" i="2"/>
  <c r="C89" i="2" s="1"/>
  <c r="D89" i="2" s="1"/>
  <c r="B90" i="2"/>
  <c r="C90" i="2" s="1"/>
  <c r="D90" i="2" s="1"/>
  <c r="B80" i="2"/>
  <c r="C80" i="2" s="1"/>
  <c r="D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R24" i="2"/>
  <c r="S24" i="2" s="1"/>
  <c r="T24" i="2" s="1"/>
  <c r="O24" i="2"/>
  <c r="P24" i="2" s="1"/>
  <c r="R23" i="2"/>
  <c r="S23" i="2" s="1"/>
  <c r="T23" i="2" s="1"/>
  <c r="O23" i="2"/>
  <c r="P23" i="2" s="1"/>
  <c r="R22" i="2"/>
  <c r="S22" i="2" s="1"/>
  <c r="T22" i="2" s="1"/>
  <c r="O22" i="2"/>
  <c r="P22" i="2" s="1"/>
  <c r="R21" i="2"/>
  <c r="S21" i="2" s="1"/>
  <c r="T21" i="2" s="1"/>
  <c r="O21" i="2"/>
  <c r="P21" i="2" s="1"/>
  <c r="R20" i="2"/>
  <c r="S20" i="2" s="1"/>
  <c r="T20" i="2" s="1"/>
  <c r="O20" i="2"/>
  <c r="P20" i="2" s="1"/>
  <c r="R19" i="2"/>
  <c r="S19" i="2" s="1"/>
  <c r="T19" i="2" s="1"/>
  <c r="O19" i="2"/>
  <c r="P19" i="2" s="1"/>
  <c r="R18" i="2"/>
  <c r="S18" i="2" s="1"/>
  <c r="T18" i="2" s="1"/>
  <c r="O18" i="2"/>
  <c r="P18" i="2" s="1"/>
  <c r="R17" i="2"/>
  <c r="S17" i="2" s="1"/>
  <c r="T17" i="2" s="1"/>
  <c r="O17" i="2"/>
  <c r="P17" i="2" s="1"/>
  <c r="R16" i="2"/>
  <c r="S16" i="2" s="1"/>
  <c r="T16" i="2" s="1"/>
  <c r="O16" i="2"/>
  <c r="P16" i="2" s="1"/>
  <c r="R15" i="2"/>
  <c r="S15" i="2" s="1"/>
  <c r="T15" i="2" s="1"/>
  <c r="O15" i="2"/>
  <c r="P15" i="2" s="1"/>
  <c r="R14" i="2"/>
  <c r="S14" i="2" s="1"/>
  <c r="T14" i="2" s="1"/>
  <c r="O14" i="2"/>
  <c r="P14" i="2" s="1"/>
  <c r="R13" i="2"/>
  <c r="S13" i="2" s="1"/>
  <c r="T13" i="2" s="1"/>
  <c r="O13" i="2"/>
  <c r="P13" i="2" s="1"/>
  <c r="R12" i="2"/>
  <c r="S12" i="2" s="1"/>
  <c r="T12" i="2" s="1"/>
  <c r="O12" i="2"/>
  <c r="P12" i="2" s="1"/>
  <c r="R11" i="2"/>
  <c r="S11" i="2" s="1"/>
  <c r="T11" i="2" s="1"/>
  <c r="O11" i="2"/>
  <c r="P11" i="2" s="1"/>
  <c r="R10" i="2"/>
  <c r="S10" i="2" s="1"/>
  <c r="T10" i="2" s="1"/>
  <c r="O10" i="2"/>
  <c r="P10" i="2" s="1"/>
  <c r="R9" i="2"/>
  <c r="S9" i="2" s="1"/>
  <c r="T9" i="2" s="1"/>
  <c r="O9" i="2"/>
  <c r="P9" i="2" s="1"/>
  <c r="R8" i="2"/>
  <c r="S8" i="2" s="1"/>
  <c r="T8" i="2" s="1"/>
  <c r="O8" i="2"/>
  <c r="P8" i="2" s="1"/>
  <c r="R7" i="2"/>
  <c r="S7" i="2" s="1"/>
  <c r="T7" i="2" s="1"/>
  <c r="O7" i="2"/>
  <c r="P7" i="2" s="1"/>
  <c r="R6" i="2"/>
  <c r="S6" i="2" s="1"/>
  <c r="T6" i="2" s="1"/>
  <c r="O6" i="2"/>
  <c r="P6" i="2" s="1"/>
  <c r="R5" i="2"/>
  <c r="S5" i="2" s="1"/>
  <c r="T5" i="2" s="1"/>
  <c r="O5" i="2"/>
  <c r="P5" i="2" s="1"/>
  <c r="C21" i="2"/>
  <c r="C22" i="2"/>
  <c r="C23" i="2"/>
  <c r="C24" i="2"/>
  <c r="F21" i="2"/>
  <c r="G21" i="2" s="1"/>
  <c r="F22" i="2"/>
  <c r="G22" i="2" s="1"/>
  <c r="F23" i="2"/>
  <c r="G23" i="2" s="1"/>
  <c r="F24" i="2"/>
  <c r="G24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5" i="2"/>
  <c r="C6" i="2"/>
  <c r="C7" i="2"/>
  <c r="C8" i="2"/>
  <c r="C9" i="2"/>
  <c r="C10" i="2"/>
  <c r="C11" i="2"/>
  <c r="J11" i="2" s="1"/>
  <c r="C12" i="2"/>
  <c r="C13" i="2"/>
  <c r="C14" i="2"/>
  <c r="C15" i="2"/>
  <c r="C16" i="2"/>
  <c r="J16" i="2" s="1"/>
  <c r="C17" i="2"/>
  <c r="J17" i="2" s="1"/>
  <c r="C18" i="2"/>
  <c r="C19" i="2"/>
  <c r="C20" i="2"/>
  <c r="G5" i="2"/>
  <c r="C5" i="2"/>
  <c r="J8" i="1"/>
  <c r="I8" i="1"/>
  <c r="H8" i="1"/>
  <c r="G8" i="1"/>
  <c r="F8" i="1"/>
  <c r="E8" i="1"/>
  <c r="D8" i="1"/>
  <c r="C8" i="1"/>
  <c r="B8" i="1"/>
  <c r="E19" i="1"/>
  <c r="B19" i="1"/>
  <c r="C19" i="1"/>
  <c r="A8" i="1"/>
  <c r="G80" i="2"/>
  <c r="H80" i="2" s="1"/>
  <c r="Q14" i="3" l="1"/>
  <c r="R13" i="3"/>
  <c r="X17" i="3"/>
  <c r="Y16" i="3"/>
  <c r="E11" i="3"/>
  <c r="L10" i="3"/>
  <c r="J11" i="3"/>
  <c r="K10" i="3"/>
  <c r="S13" i="3"/>
  <c r="S14" i="3" s="1"/>
  <c r="J13" i="2"/>
  <c r="K13" i="2" s="1"/>
  <c r="J19" i="2"/>
  <c r="K19" i="2" s="1"/>
  <c r="C12" i="3"/>
  <c r="D11" i="3"/>
  <c r="K17" i="2"/>
  <c r="K18" i="2"/>
  <c r="K14" i="2"/>
  <c r="K16" i="2"/>
  <c r="K11" i="2"/>
  <c r="W26" i="2"/>
  <c r="W15" i="2"/>
  <c r="W24" i="2"/>
  <c r="W25" i="2"/>
  <c r="V20" i="2"/>
  <c r="W20" i="2" s="1"/>
  <c r="J98" i="2"/>
  <c r="K98" i="2"/>
  <c r="V6" i="2"/>
  <c r="W6" i="2" s="1"/>
  <c r="V10" i="2"/>
  <c r="W10" i="2" s="1"/>
  <c r="K96" i="2"/>
  <c r="K94" i="2"/>
  <c r="V11" i="2"/>
  <c r="W11" i="2" s="1"/>
  <c r="K81" i="2"/>
  <c r="K99" i="2"/>
  <c r="J99" i="2"/>
  <c r="J91" i="2"/>
  <c r="K91" i="2"/>
  <c r="K97" i="2"/>
  <c r="J97" i="2"/>
  <c r="J92" i="2"/>
  <c r="K92" i="2"/>
  <c r="J93" i="2"/>
  <c r="K93" i="2"/>
  <c r="J5" i="2"/>
  <c r="K5" i="2" s="1"/>
  <c r="K95" i="2"/>
  <c r="I23" i="2"/>
  <c r="V14" i="2"/>
  <c r="W14" i="2" s="1"/>
  <c r="V18" i="2"/>
  <c r="W18" i="2" s="1"/>
  <c r="J9" i="2"/>
  <c r="K9" i="2" s="1"/>
  <c r="J96" i="2"/>
  <c r="J95" i="2"/>
  <c r="J94" i="2"/>
  <c r="V19" i="2"/>
  <c r="W19" i="2" s="1"/>
  <c r="J21" i="2"/>
  <c r="K21" i="2" s="1"/>
  <c r="V12" i="2"/>
  <c r="W12" i="2" s="1"/>
  <c r="V13" i="2"/>
  <c r="W13" i="2" s="1"/>
  <c r="V17" i="2"/>
  <c r="W17" i="2" s="1"/>
  <c r="V21" i="2"/>
  <c r="W21" i="2" s="1"/>
  <c r="V8" i="2"/>
  <c r="W8" i="2" s="1"/>
  <c r="V16" i="2"/>
  <c r="W16" i="2" s="1"/>
  <c r="V24" i="2"/>
  <c r="I12" i="2"/>
  <c r="J22" i="2"/>
  <c r="K22" i="2" s="1"/>
  <c r="I8" i="2"/>
  <c r="V5" i="2"/>
  <c r="W5" i="2" s="1"/>
  <c r="V9" i="2"/>
  <c r="W9" i="2" s="1"/>
  <c r="J20" i="2"/>
  <c r="K20" i="2" s="1"/>
  <c r="I15" i="2"/>
  <c r="I7" i="2"/>
  <c r="V22" i="2"/>
  <c r="W22" i="2" s="1"/>
  <c r="I14" i="2"/>
  <c r="I6" i="2"/>
  <c r="J18" i="2"/>
  <c r="J10" i="2"/>
  <c r="K10" i="2" s="1"/>
  <c r="U7" i="2"/>
  <c r="U23" i="2"/>
  <c r="J82" i="2"/>
  <c r="K82" i="2"/>
  <c r="J90" i="2"/>
  <c r="K90" i="2"/>
  <c r="J89" i="2"/>
  <c r="K89" i="2"/>
  <c r="K86" i="2"/>
  <c r="J86" i="2"/>
  <c r="J88" i="2"/>
  <c r="K88" i="2"/>
  <c r="J85" i="2"/>
  <c r="K85" i="2"/>
  <c r="J87" i="2"/>
  <c r="K87" i="2"/>
  <c r="J84" i="2"/>
  <c r="K84" i="2"/>
  <c r="J81" i="2"/>
  <c r="J83" i="2"/>
  <c r="K83" i="2"/>
  <c r="J80" i="2"/>
  <c r="K80" i="2"/>
  <c r="J7" i="2"/>
  <c r="K7" i="2" s="1"/>
  <c r="J23" i="2"/>
  <c r="K23" i="2" s="1"/>
  <c r="I24" i="2"/>
  <c r="J24" i="2"/>
  <c r="K24" i="2" s="1"/>
  <c r="J12" i="2"/>
  <c r="K12" i="2" s="1"/>
  <c r="I20" i="2"/>
  <c r="J8" i="2"/>
  <c r="K8" i="2" s="1"/>
  <c r="J15" i="2"/>
  <c r="K15" i="2" s="1"/>
  <c r="J14" i="2"/>
  <c r="J6" i="2"/>
  <c r="K6" i="2" s="1"/>
  <c r="I17" i="2"/>
  <c r="I5" i="2"/>
  <c r="I13" i="2"/>
  <c r="U15" i="2"/>
  <c r="I19" i="2"/>
  <c r="I11" i="2"/>
  <c r="I16" i="2"/>
  <c r="I18" i="2"/>
  <c r="I10" i="2"/>
  <c r="V23" i="2"/>
  <c r="W23" i="2" s="1"/>
  <c r="V15" i="2"/>
  <c r="V7" i="2"/>
  <c r="W7" i="2" s="1"/>
  <c r="I9" i="2"/>
  <c r="I21" i="2"/>
  <c r="I22" i="2"/>
  <c r="U8" i="2"/>
  <c r="U16" i="2"/>
  <c r="U24" i="2"/>
  <c r="U9" i="2"/>
  <c r="U11" i="2"/>
  <c r="U17" i="2"/>
  <c r="U19" i="2"/>
  <c r="U12" i="2"/>
  <c r="U20" i="2"/>
  <c r="U5" i="2"/>
  <c r="U10" i="2"/>
  <c r="U13" i="2"/>
  <c r="U18" i="2"/>
  <c r="U21" i="2"/>
  <c r="U22" i="2"/>
  <c r="U6" i="2"/>
  <c r="U14" i="2"/>
  <c r="B50" i="1"/>
  <c r="A32" i="1"/>
  <c r="A49" i="1"/>
  <c r="D50" i="1"/>
  <c r="C50" i="1"/>
  <c r="C49" i="1"/>
  <c r="D49" i="1"/>
  <c r="I49" i="1" s="1"/>
  <c r="I50" i="1" s="1"/>
  <c r="B49" i="1"/>
  <c r="F49" i="1" s="1"/>
  <c r="J49" i="1" l="1"/>
  <c r="J50" i="1" s="1"/>
  <c r="J12" i="3"/>
  <c r="K11" i="3"/>
  <c r="L11" i="3"/>
  <c r="L12" i="3" s="1"/>
  <c r="Q15" i="3"/>
  <c r="R14" i="3"/>
  <c r="X18" i="3"/>
  <c r="Y17" i="3"/>
  <c r="Z17" i="3"/>
  <c r="Z18" i="3" s="1"/>
  <c r="C13" i="3"/>
  <c r="D12" i="3"/>
  <c r="E12" i="3"/>
  <c r="F50" i="1"/>
  <c r="H49" i="1"/>
  <c r="H50" i="1" s="1"/>
  <c r="K50" i="1" s="1"/>
  <c r="X19" i="3" l="1"/>
  <c r="Y18" i="3"/>
  <c r="Z19" i="3"/>
  <c r="Q16" i="3"/>
  <c r="R15" i="3"/>
  <c r="J13" i="3"/>
  <c r="K12" i="3"/>
  <c r="E13" i="3"/>
  <c r="S15" i="3"/>
  <c r="S16" i="3" s="1"/>
  <c r="C14" i="3"/>
  <c r="D13" i="3"/>
  <c r="H19" i="1"/>
  <c r="F19" i="1"/>
  <c r="G19" i="1"/>
  <c r="I19" i="1"/>
  <c r="J19" i="1"/>
  <c r="D19" i="1"/>
  <c r="L13" i="3" l="1"/>
  <c r="J14" i="3"/>
  <c r="K13" i="3"/>
  <c r="Q17" i="3"/>
  <c r="R16" i="3"/>
  <c r="X20" i="3"/>
  <c r="Y19" i="3"/>
  <c r="C15" i="3"/>
  <c r="D14" i="3"/>
  <c r="E14" i="3"/>
  <c r="F40" i="1"/>
  <c r="I39" i="1" s="1"/>
  <c r="I40" i="1" s="1"/>
  <c r="X21" i="3" l="1"/>
  <c r="Y20" i="3"/>
  <c r="Q18" i="3"/>
  <c r="R17" i="3"/>
  <c r="L14" i="3"/>
  <c r="K14" i="3"/>
  <c r="J15" i="3"/>
  <c r="S17" i="3"/>
  <c r="S18" i="3" s="1"/>
  <c r="E15" i="3"/>
  <c r="Z20" i="3"/>
  <c r="Z21" i="3" s="1"/>
  <c r="D15" i="3"/>
  <c r="C16" i="3"/>
  <c r="J39" i="1"/>
  <c r="J40" i="1" s="1"/>
  <c r="B26" i="1"/>
  <c r="B25" i="1"/>
  <c r="D36" i="1"/>
  <c r="C36" i="1"/>
  <c r="B35" i="1"/>
  <c r="F35" i="1" s="1"/>
  <c r="C25" i="1"/>
  <c r="C26" i="1" s="1"/>
  <c r="A25" i="1"/>
  <c r="K15" i="3" l="1"/>
  <c r="J16" i="3"/>
  <c r="L15" i="3"/>
  <c r="Q19" i="3"/>
  <c r="R18" i="3"/>
  <c r="X22" i="3"/>
  <c r="Y21" i="3"/>
  <c r="D16" i="3"/>
  <c r="C17" i="3"/>
  <c r="E16" i="3"/>
  <c r="D26" i="1"/>
  <c r="E35" i="1"/>
  <c r="D25" i="1"/>
  <c r="B36" i="1" s="1"/>
  <c r="E36" i="1" s="1"/>
  <c r="X23" i="3" l="1"/>
  <c r="Y22" i="3"/>
  <c r="Q20" i="3"/>
  <c r="R19" i="3"/>
  <c r="J17" i="3"/>
  <c r="K16" i="3"/>
  <c r="L16" i="3"/>
  <c r="L17" i="3" s="1"/>
  <c r="Z22" i="3"/>
  <c r="E17" i="3"/>
  <c r="S19" i="3"/>
  <c r="S20" i="3" s="1"/>
  <c r="C18" i="3"/>
  <c r="D17" i="3"/>
  <c r="F36" i="1"/>
  <c r="E28" i="1"/>
  <c r="C28" i="1"/>
  <c r="B28" i="1"/>
  <c r="A29" i="1"/>
  <c r="E29" i="1" s="1"/>
  <c r="A28" i="1"/>
  <c r="A30" i="1" s="1"/>
  <c r="Z23" i="3" l="1"/>
  <c r="X24" i="3"/>
  <c r="Y23" i="3"/>
  <c r="J18" i="3"/>
  <c r="K17" i="3"/>
  <c r="Q21" i="3"/>
  <c r="S21" i="3" s="1"/>
  <c r="R20" i="3"/>
  <c r="C19" i="3"/>
  <c r="D18" i="3"/>
  <c r="E18" i="3"/>
  <c r="E19" i="3" s="1"/>
  <c r="E30" i="1"/>
  <c r="B29" i="1"/>
  <c r="B30" i="1" s="1"/>
  <c r="C29" i="1"/>
  <c r="C30" i="1" s="1"/>
  <c r="B24" i="1"/>
  <c r="C24" i="1"/>
  <c r="J19" i="3" l="1"/>
  <c r="K18" i="3"/>
  <c r="L18" i="3"/>
  <c r="L19" i="3" s="1"/>
  <c r="Q22" i="3"/>
  <c r="R21" i="3"/>
  <c r="X25" i="3"/>
  <c r="Y24" i="3"/>
  <c r="Z24" i="3"/>
  <c r="Z25" i="3" s="1"/>
  <c r="C20" i="3"/>
  <c r="D19" i="3"/>
  <c r="D24" i="1"/>
  <c r="B23" i="1"/>
  <c r="C23" i="1"/>
  <c r="X26" i="3" l="1"/>
  <c r="Y25" i="3"/>
  <c r="Q23" i="3"/>
  <c r="R22" i="3"/>
  <c r="J20" i="3"/>
  <c r="K19" i="3"/>
  <c r="S22" i="3"/>
  <c r="S23" i="3" s="1"/>
  <c r="C21" i="3"/>
  <c r="D20" i="3"/>
  <c r="E20" i="3"/>
  <c r="E21" i="3" s="1"/>
  <c r="D23" i="1"/>
  <c r="K20" i="3" l="1"/>
  <c r="J21" i="3"/>
  <c r="L20" i="3"/>
  <c r="L21" i="3" s="1"/>
  <c r="Q24" i="3"/>
  <c r="R23" i="3"/>
  <c r="X27" i="3"/>
  <c r="Y26" i="3"/>
  <c r="Z26" i="3"/>
  <c r="Z27" i="3" s="1"/>
  <c r="C22" i="3"/>
  <c r="D21" i="3"/>
  <c r="X28" i="3" l="1"/>
  <c r="Y27" i="3"/>
  <c r="Q25" i="3"/>
  <c r="R24" i="3"/>
  <c r="K21" i="3"/>
  <c r="J22" i="3"/>
  <c r="S24" i="3"/>
  <c r="S25" i="3" s="1"/>
  <c r="C23" i="3"/>
  <c r="D22" i="3"/>
  <c r="E22" i="3"/>
  <c r="E23" i="3" s="1"/>
  <c r="Q26" i="3" l="1"/>
  <c r="R25" i="3"/>
  <c r="K22" i="3"/>
  <c r="J23" i="3"/>
  <c r="L22" i="3"/>
  <c r="L23" i="3" s="1"/>
  <c r="X29" i="3"/>
  <c r="Y28" i="3"/>
  <c r="Z28" i="3"/>
  <c r="Z29" i="3" s="1"/>
  <c r="C24" i="3"/>
  <c r="D23" i="3"/>
  <c r="X30" i="3" l="1"/>
  <c r="Y29" i="3"/>
  <c r="K23" i="3"/>
  <c r="J24" i="3"/>
  <c r="Q27" i="3"/>
  <c r="R26" i="3"/>
  <c r="S26" i="3"/>
  <c r="S27" i="3" s="1"/>
  <c r="C25" i="3"/>
  <c r="D24" i="3"/>
  <c r="E24" i="3"/>
  <c r="E25" i="3" s="1"/>
  <c r="Q28" i="3" l="1"/>
  <c r="R27" i="3"/>
  <c r="S28" i="3"/>
  <c r="J25" i="3"/>
  <c r="L24" i="3"/>
  <c r="L25" i="3" s="1"/>
  <c r="K24" i="3"/>
  <c r="X31" i="3"/>
  <c r="Y30" i="3"/>
  <c r="Z30" i="3"/>
  <c r="Z31" i="3" s="1"/>
  <c r="C26" i="3"/>
  <c r="D25" i="3"/>
  <c r="X32" i="3" l="1"/>
  <c r="Y31" i="3"/>
  <c r="K25" i="3"/>
  <c r="J26" i="3"/>
  <c r="Q29" i="3"/>
  <c r="R28" i="3"/>
  <c r="C27" i="3"/>
  <c r="D26" i="3"/>
  <c r="E26" i="3"/>
  <c r="E27" i="3" s="1"/>
  <c r="Q30" i="3" l="1"/>
  <c r="R29" i="3"/>
  <c r="K26" i="3"/>
  <c r="J27" i="3"/>
  <c r="L26" i="3"/>
  <c r="L27" i="3" s="1"/>
  <c r="X33" i="3"/>
  <c r="Y32" i="3"/>
  <c r="S29" i="3"/>
  <c r="S30" i="3" s="1"/>
  <c r="Z32" i="3"/>
  <c r="Z33" i="3" s="1"/>
  <c r="C28" i="3"/>
  <c r="D27" i="3"/>
  <c r="X34" i="3" l="1"/>
  <c r="Y33" i="3"/>
  <c r="J28" i="3"/>
  <c r="K27" i="3"/>
  <c r="Q31" i="3"/>
  <c r="R30" i="3"/>
  <c r="C29" i="3"/>
  <c r="D28" i="3"/>
  <c r="E28" i="3"/>
  <c r="E29" i="3" s="1"/>
  <c r="K28" i="3" l="1"/>
  <c r="L28" i="3"/>
  <c r="J29" i="3"/>
  <c r="Q32" i="3"/>
  <c r="R31" i="3"/>
  <c r="X35" i="3"/>
  <c r="Y34" i="3"/>
  <c r="S31" i="3"/>
  <c r="S32" i="3" s="1"/>
  <c r="Z34" i="3"/>
  <c r="Z35" i="3" s="1"/>
  <c r="C30" i="3"/>
  <c r="D29" i="3"/>
  <c r="J30" i="3" l="1"/>
  <c r="K29" i="3"/>
  <c r="X36" i="3"/>
  <c r="Y35" i="3"/>
  <c r="Q33" i="3"/>
  <c r="R32" i="3"/>
  <c r="L29" i="3"/>
  <c r="C31" i="3"/>
  <c r="D30" i="3"/>
  <c r="E30" i="3"/>
  <c r="E31" i="3" s="1"/>
  <c r="J31" i="3" l="1"/>
  <c r="K30" i="3"/>
  <c r="L30" i="3"/>
  <c r="L31" i="3" s="1"/>
  <c r="Q34" i="3"/>
  <c r="R33" i="3"/>
  <c r="X37" i="3"/>
  <c r="Y36" i="3"/>
  <c r="S33" i="3"/>
  <c r="S34" i="3" s="1"/>
  <c r="Z36" i="3"/>
  <c r="Z37" i="3" s="1"/>
  <c r="C32" i="3"/>
  <c r="D31" i="3"/>
  <c r="X38" i="3" l="1"/>
  <c r="Y37" i="3"/>
  <c r="Q35" i="3"/>
  <c r="R34" i="3"/>
  <c r="K31" i="3"/>
  <c r="J32" i="3"/>
  <c r="C33" i="3"/>
  <c r="D32" i="3"/>
  <c r="E32" i="3"/>
  <c r="E33" i="3" s="1"/>
  <c r="J33" i="3" l="1"/>
  <c r="K32" i="3"/>
  <c r="L32" i="3"/>
  <c r="L33" i="3" s="1"/>
  <c r="Q36" i="3"/>
  <c r="R35" i="3"/>
  <c r="X39" i="3"/>
  <c r="Y38" i="3"/>
  <c r="S35" i="3"/>
  <c r="S36" i="3" s="1"/>
  <c r="Z38" i="3"/>
  <c r="Z39" i="3" s="1"/>
  <c r="C34" i="3"/>
  <c r="D33" i="3"/>
  <c r="Q37" i="3" l="1"/>
  <c r="R36" i="3"/>
  <c r="S37" i="3"/>
  <c r="X40" i="3"/>
  <c r="Y39" i="3"/>
  <c r="J34" i="3"/>
  <c r="K33" i="3"/>
  <c r="C35" i="3"/>
  <c r="D34" i="3"/>
  <c r="E34" i="3"/>
  <c r="E35" i="3" s="1"/>
  <c r="X41" i="3" l="1"/>
  <c r="Y40" i="3"/>
  <c r="Z40" i="3"/>
  <c r="Z41" i="3" s="1"/>
  <c r="J35" i="3"/>
  <c r="K34" i="3"/>
  <c r="L34" i="3"/>
  <c r="L35" i="3" s="1"/>
  <c r="Q38" i="3"/>
  <c r="R37" i="3"/>
  <c r="C36" i="3"/>
  <c r="D35" i="3"/>
  <c r="Q39" i="3" l="1"/>
  <c r="R38" i="3"/>
  <c r="S38" i="3"/>
  <c r="S39" i="3" s="1"/>
  <c r="X42" i="3"/>
  <c r="Z42" i="3" s="1"/>
  <c r="Y41" i="3"/>
  <c r="K35" i="3"/>
  <c r="J36" i="3"/>
  <c r="C37" i="3"/>
  <c r="D36" i="3"/>
  <c r="E36" i="3"/>
  <c r="E37" i="3" s="1"/>
  <c r="J37" i="3" l="1"/>
  <c r="L36" i="3"/>
  <c r="L37" i="3" s="1"/>
  <c r="K36" i="3"/>
  <c r="X43" i="3"/>
  <c r="Y42" i="3"/>
  <c r="Q40" i="3"/>
  <c r="R39" i="3"/>
  <c r="C38" i="3"/>
  <c r="D37" i="3"/>
  <c r="Q41" i="3" l="1"/>
  <c r="R40" i="3"/>
  <c r="S40" i="3"/>
  <c r="S41" i="3" s="1"/>
  <c r="X44" i="3"/>
  <c r="Y43" i="3"/>
  <c r="J38" i="3"/>
  <c r="K37" i="3"/>
  <c r="Z43" i="3"/>
  <c r="Z44" i="3" s="1"/>
  <c r="C39" i="3"/>
  <c r="D38" i="3"/>
  <c r="E38" i="3"/>
  <c r="E39" i="3" s="1"/>
  <c r="K38" i="3" l="1"/>
  <c r="J39" i="3"/>
  <c r="L38" i="3"/>
  <c r="L39" i="3" s="1"/>
  <c r="X45" i="3"/>
  <c r="Y44" i="3"/>
  <c r="Q42" i="3"/>
  <c r="R41" i="3"/>
  <c r="C40" i="3"/>
  <c r="D39" i="3"/>
  <c r="Q43" i="3" l="1"/>
  <c r="R42" i="3"/>
  <c r="S42" i="3"/>
  <c r="S43" i="3" s="1"/>
  <c r="X46" i="3"/>
  <c r="Y45" i="3"/>
  <c r="J40" i="3"/>
  <c r="K39" i="3"/>
  <c r="Z45" i="3"/>
  <c r="Z46" i="3" s="1"/>
  <c r="C41" i="3"/>
  <c r="D40" i="3"/>
  <c r="E40" i="3"/>
  <c r="E41" i="3" s="1"/>
  <c r="K40" i="3" l="1"/>
  <c r="J41" i="3"/>
  <c r="L40" i="3"/>
  <c r="L41" i="3" s="1"/>
  <c r="X47" i="3"/>
  <c r="Y46" i="3"/>
  <c r="Q44" i="3"/>
  <c r="R43" i="3"/>
  <c r="C42" i="3"/>
  <c r="D41" i="3"/>
  <c r="Q45" i="3" l="1"/>
  <c r="R44" i="3"/>
  <c r="S44" i="3"/>
  <c r="S45" i="3" s="1"/>
  <c r="X48" i="3"/>
  <c r="Y47" i="3"/>
  <c r="J42" i="3"/>
  <c r="K41" i="3"/>
  <c r="Z47" i="3"/>
  <c r="Z48" i="3" s="1"/>
  <c r="C43" i="3"/>
  <c r="D42" i="3"/>
  <c r="E42" i="3"/>
  <c r="E43" i="3" s="1"/>
  <c r="J43" i="3" l="1"/>
  <c r="K42" i="3"/>
  <c r="L42" i="3"/>
  <c r="L43" i="3" s="1"/>
  <c r="X49" i="3"/>
  <c r="Y48" i="3"/>
  <c r="Q46" i="3"/>
  <c r="R45" i="3"/>
  <c r="C44" i="3"/>
  <c r="D43" i="3"/>
  <c r="Q47" i="3" l="1"/>
  <c r="R46" i="3"/>
  <c r="S46" i="3"/>
  <c r="S47" i="3" s="1"/>
  <c r="X50" i="3"/>
  <c r="Y49" i="3"/>
  <c r="J44" i="3"/>
  <c r="K43" i="3"/>
  <c r="Z49" i="3"/>
  <c r="Z50" i="3" s="1"/>
  <c r="C45" i="3"/>
  <c r="D44" i="3"/>
  <c r="E44" i="3"/>
  <c r="E45" i="3" s="1"/>
  <c r="J45" i="3" l="1"/>
  <c r="K44" i="3"/>
  <c r="L44" i="3"/>
  <c r="L45" i="3" s="1"/>
  <c r="X51" i="3"/>
  <c r="Y50" i="3"/>
  <c r="Q48" i="3"/>
  <c r="R47" i="3"/>
  <c r="C46" i="3"/>
  <c r="D45" i="3"/>
  <c r="Q49" i="3" l="1"/>
  <c r="R48" i="3"/>
  <c r="S48" i="3"/>
  <c r="S49" i="3" s="1"/>
  <c r="X52" i="3"/>
  <c r="Y51" i="3"/>
  <c r="J46" i="3"/>
  <c r="K45" i="3"/>
  <c r="Z51" i="3"/>
  <c r="Z52" i="3" s="1"/>
  <c r="C47" i="3"/>
  <c r="D46" i="3"/>
  <c r="E46" i="3"/>
  <c r="E47" i="3" s="1"/>
  <c r="J47" i="3" l="1"/>
  <c r="K46" i="3"/>
  <c r="L46" i="3"/>
  <c r="L47" i="3" s="1"/>
  <c r="X53" i="3"/>
  <c r="Y52" i="3"/>
  <c r="Q50" i="3"/>
  <c r="R49" i="3"/>
  <c r="C48" i="3"/>
  <c r="D47" i="3"/>
  <c r="X54" i="3" l="1"/>
  <c r="Y53" i="3"/>
  <c r="Z53" i="3"/>
  <c r="Z54" i="3" s="1"/>
  <c r="J48" i="3"/>
  <c r="K47" i="3"/>
  <c r="Q51" i="3"/>
  <c r="R50" i="3"/>
  <c r="S50" i="3"/>
  <c r="S51" i="3" s="1"/>
  <c r="C49" i="3"/>
  <c r="D48" i="3"/>
  <c r="E48" i="3"/>
  <c r="E49" i="3" l="1"/>
  <c r="S52" i="3"/>
  <c r="Q52" i="3"/>
  <c r="R51" i="3"/>
  <c r="J49" i="3"/>
  <c r="K48" i="3"/>
  <c r="L48" i="3"/>
  <c r="L49" i="3" s="1"/>
  <c r="X55" i="3"/>
  <c r="Y54" i="3"/>
  <c r="C50" i="3"/>
  <c r="D49" i="3"/>
  <c r="X56" i="3" l="1"/>
  <c r="Y55" i="3"/>
  <c r="Z55" i="3"/>
  <c r="J50" i="3"/>
  <c r="K49" i="3"/>
  <c r="R52" i="3"/>
  <c r="Q53" i="3"/>
  <c r="C51" i="3"/>
  <c r="D50" i="3"/>
  <c r="E50" i="3"/>
  <c r="E51" i="3" s="1"/>
  <c r="X57" i="3" l="1"/>
  <c r="Y56" i="3"/>
  <c r="R53" i="3"/>
  <c r="S53" i="3"/>
  <c r="Q54" i="3"/>
  <c r="J51" i="3"/>
  <c r="K50" i="3"/>
  <c r="L50" i="3"/>
  <c r="L51" i="3" s="1"/>
  <c r="Z56" i="3"/>
  <c r="Z57" i="3" s="1"/>
  <c r="C52" i="3"/>
  <c r="D51" i="3"/>
  <c r="J52" i="3" l="1"/>
  <c r="K51" i="3"/>
  <c r="S54" i="3"/>
  <c r="R54" i="3"/>
  <c r="Q55" i="3"/>
  <c r="X58" i="3"/>
  <c r="Y57" i="3"/>
  <c r="C53" i="3"/>
  <c r="D52" i="3"/>
  <c r="E52" i="3"/>
  <c r="E53" i="3" s="1"/>
  <c r="X59" i="3" l="1"/>
  <c r="Y58" i="3"/>
  <c r="Q56" i="3"/>
  <c r="S55" i="3"/>
  <c r="R55" i="3"/>
  <c r="J53" i="3"/>
  <c r="K52" i="3"/>
  <c r="L52" i="3"/>
  <c r="L53" i="3" s="1"/>
  <c r="Z58" i="3"/>
  <c r="Z59" i="3" s="1"/>
  <c r="C54" i="3"/>
  <c r="D53" i="3"/>
  <c r="J54" i="3" l="1"/>
  <c r="K53" i="3"/>
  <c r="S56" i="3"/>
  <c r="Q57" i="3"/>
  <c r="R56" i="3"/>
  <c r="X60" i="3"/>
  <c r="Y59" i="3"/>
  <c r="D54" i="3"/>
  <c r="C55" i="3"/>
  <c r="E54" i="3"/>
  <c r="E55" i="3" l="1"/>
  <c r="X61" i="3"/>
  <c r="Y60" i="3"/>
  <c r="R57" i="3"/>
  <c r="S57" i="3"/>
  <c r="Q58" i="3"/>
  <c r="K54" i="3"/>
  <c r="L54" i="3"/>
  <c r="J55" i="3"/>
  <c r="Z60" i="3"/>
  <c r="Z61" i="3" s="1"/>
  <c r="C56" i="3"/>
  <c r="D55" i="3"/>
  <c r="J56" i="3" l="1"/>
  <c r="K55" i="3"/>
  <c r="L55" i="3"/>
  <c r="X62" i="3"/>
  <c r="Y61" i="3"/>
  <c r="Z62" i="3"/>
  <c r="S58" i="3"/>
  <c r="R58" i="3"/>
  <c r="Q59" i="3"/>
  <c r="C57" i="3"/>
  <c r="D56" i="3"/>
  <c r="E56" i="3"/>
  <c r="E57" i="3" s="1"/>
  <c r="Q60" i="3" l="1"/>
  <c r="S59" i="3"/>
  <c r="R59" i="3"/>
  <c r="X63" i="3"/>
  <c r="Y62" i="3"/>
  <c r="K56" i="3"/>
  <c r="L56" i="3"/>
  <c r="J57" i="3"/>
  <c r="C58" i="3"/>
  <c r="D57" i="3"/>
  <c r="K57" i="3" l="1"/>
  <c r="J58" i="3"/>
  <c r="L57" i="3"/>
  <c r="X64" i="3"/>
  <c r="Y63" i="3"/>
  <c r="Z63" i="3"/>
  <c r="Z64" i="3" s="1"/>
  <c r="Q61" i="3"/>
  <c r="R60" i="3"/>
  <c r="S60" i="3"/>
  <c r="C59" i="3"/>
  <c r="D58" i="3"/>
  <c r="E58" i="3"/>
  <c r="E59" i="3" s="1"/>
  <c r="S61" i="3" l="1"/>
  <c r="R61" i="3"/>
  <c r="Q62" i="3"/>
  <c r="X65" i="3"/>
  <c r="Y64" i="3"/>
  <c r="L58" i="3"/>
  <c r="J59" i="3"/>
  <c r="K58" i="3"/>
  <c r="C60" i="3"/>
  <c r="D59" i="3"/>
  <c r="K59" i="3" l="1"/>
  <c r="J60" i="3"/>
  <c r="L59" i="3"/>
  <c r="X66" i="3"/>
  <c r="Y65" i="3"/>
  <c r="Z65" i="3"/>
  <c r="Z66" i="3" s="1"/>
  <c r="S62" i="3"/>
  <c r="Q63" i="3"/>
  <c r="R62" i="3"/>
  <c r="C61" i="3"/>
  <c r="D60" i="3"/>
  <c r="E60" i="3"/>
  <c r="E61" i="3" s="1"/>
  <c r="Q64" i="3" l="1"/>
  <c r="S63" i="3"/>
  <c r="R63" i="3"/>
  <c r="X67" i="3"/>
  <c r="Y66" i="3"/>
  <c r="J61" i="3"/>
  <c r="K60" i="3"/>
  <c r="L60" i="3"/>
  <c r="L61" i="3" s="1"/>
  <c r="C62" i="3"/>
  <c r="D61" i="3"/>
  <c r="K61" i="3" l="1"/>
  <c r="J62" i="3"/>
  <c r="X68" i="3"/>
  <c r="Y67" i="3"/>
  <c r="Z67" i="3"/>
  <c r="Z68" i="3" s="1"/>
  <c r="Q65" i="3"/>
  <c r="R64" i="3"/>
  <c r="S64" i="3"/>
  <c r="C63" i="3"/>
  <c r="D62" i="3"/>
  <c r="E62" i="3"/>
  <c r="E63" i="3" s="1"/>
  <c r="S65" i="3" l="1"/>
  <c r="R65" i="3"/>
  <c r="Q66" i="3"/>
  <c r="X69" i="3"/>
  <c r="Y68" i="3"/>
  <c r="J63" i="3"/>
  <c r="L62" i="3"/>
  <c r="L63" i="3" s="1"/>
  <c r="K62" i="3"/>
  <c r="C64" i="3"/>
  <c r="D63" i="3"/>
  <c r="R66" i="3" l="1"/>
  <c r="Q67" i="3"/>
  <c r="S66" i="3"/>
  <c r="X70" i="3"/>
  <c r="Y69" i="3"/>
  <c r="J64" i="3"/>
  <c r="K63" i="3"/>
  <c r="Z69" i="3"/>
  <c r="Z70" i="3" s="1"/>
  <c r="C65" i="3"/>
  <c r="D64" i="3"/>
  <c r="E64" i="3"/>
  <c r="E65" i="3" s="1"/>
  <c r="S67" i="3" l="1"/>
  <c r="R67" i="3"/>
  <c r="Q68" i="3"/>
  <c r="J65" i="3"/>
  <c r="K64" i="3"/>
  <c r="L64" i="3"/>
  <c r="L65" i="3" s="1"/>
  <c r="X71" i="3"/>
  <c r="Y70" i="3"/>
  <c r="C66" i="3"/>
  <c r="D65" i="3"/>
  <c r="X72" i="3" l="1"/>
  <c r="Y71" i="3"/>
  <c r="Z71" i="3"/>
  <c r="K65" i="3"/>
  <c r="J66" i="3"/>
  <c r="R68" i="3"/>
  <c r="Q69" i="3"/>
  <c r="S68" i="3"/>
  <c r="C67" i="3"/>
  <c r="D66" i="3"/>
  <c r="E66" i="3"/>
  <c r="E67" i="3" s="1"/>
  <c r="J67" i="3" l="1"/>
  <c r="K66" i="3"/>
  <c r="L66" i="3"/>
  <c r="L67" i="3" s="1"/>
  <c r="Z72" i="3"/>
  <c r="S69" i="3"/>
  <c r="Q70" i="3"/>
  <c r="R69" i="3"/>
  <c r="X73" i="3"/>
  <c r="Y72" i="3"/>
  <c r="C68" i="3"/>
  <c r="D67" i="3"/>
  <c r="X74" i="3" l="1"/>
  <c r="Y73" i="3"/>
  <c r="Q71" i="3"/>
  <c r="S70" i="3"/>
  <c r="R70" i="3"/>
  <c r="Z73" i="3"/>
  <c r="Z74" i="3" s="1"/>
  <c r="J68" i="3"/>
  <c r="K67" i="3"/>
  <c r="C69" i="3"/>
  <c r="D68" i="3"/>
  <c r="E68" i="3"/>
  <c r="E69" i="3" s="1"/>
  <c r="L68" i="3" l="1"/>
  <c r="J69" i="3"/>
  <c r="K68" i="3"/>
  <c r="S71" i="3"/>
  <c r="Q72" i="3"/>
  <c r="R71" i="3"/>
  <c r="X75" i="3"/>
  <c r="Y74" i="3"/>
  <c r="C70" i="3"/>
  <c r="D69" i="3"/>
  <c r="X76" i="3" l="1"/>
  <c r="Y75" i="3"/>
  <c r="Q73" i="3"/>
  <c r="R72" i="3"/>
  <c r="S72" i="3"/>
  <c r="Z75" i="3"/>
  <c r="Z76" i="3" s="1"/>
  <c r="L69" i="3"/>
  <c r="K69" i="3"/>
  <c r="J70" i="3"/>
  <c r="C71" i="3"/>
  <c r="D70" i="3"/>
  <c r="E70" i="3"/>
  <c r="E71" i="3" s="1"/>
  <c r="J71" i="3" l="1"/>
  <c r="K70" i="3"/>
  <c r="L70" i="3"/>
  <c r="L71" i="3" s="1"/>
  <c r="R73" i="3"/>
  <c r="S73" i="3"/>
  <c r="Q74" i="3"/>
  <c r="X77" i="3"/>
  <c r="Y76" i="3"/>
  <c r="C72" i="3"/>
  <c r="D71" i="3"/>
  <c r="X78" i="3" l="1"/>
  <c r="Y77" i="3"/>
  <c r="Q75" i="3"/>
  <c r="S74" i="3"/>
  <c r="R74" i="3"/>
  <c r="Z77" i="3"/>
  <c r="Z78" i="3" s="1"/>
  <c r="J72" i="3"/>
  <c r="K71" i="3"/>
  <c r="C73" i="3"/>
  <c r="D72" i="3"/>
  <c r="E72" i="3"/>
  <c r="E73" i="3" s="1"/>
  <c r="K72" i="3" l="1"/>
  <c r="J73" i="3"/>
  <c r="L72" i="3"/>
  <c r="S75" i="3"/>
  <c r="Q76" i="3"/>
  <c r="R75" i="3"/>
  <c r="X79" i="3"/>
  <c r="Y78" i="3"/>
  <c r="C74" i="3"/>
  <c r="D73" i="3"/>
  <c r="X80" i="3" l="1"/>
  <c r="Y79" i="3"/>
  <c r="R76" i="3"/>
  <c r="Q77" i="3"/>
  <c r="S76" i="3"/>
  <c r="Z79" i="3"/>
  <c r="Z80" i="3" s="1"/>
  <c r="K73" i="3"/>
  <c r="L73" i="3"/>
  <c r="J74" i="3"/>
  <c r="C75" i="3"/>
  <c r="D74" i="3"/>
  <c r="E74" i="3"/>
  <c r="E75" i="3" s="1"/>
  <c r="K74" i="3" l="1"/>
  <c r="L74" i="3"/>
  <c r="J75" i="3"/>
  <c r="S77" i="3"/>
  <c r="Q78" i="3"/>
  <c r="R77" i="3"/>
  <c r="X81" i="3"/>
  <c r="Y80" i="3"/>
  <c r="C76" i="3"/>
  <c r="D75" i="3"/>
  <c r="X82" i="3" l="1"/>
  <c r="Y81" i="3"/>
  <c r="Q79" i="3"/>
  <c r="R78" i="3"/>
  <c r="S78" i="3"/>
  <c r="Z81" i="3"/>
  <c r="Z82" i="3" s="1"/>
  <c r="K75" i="3"/>
  <c r="L75" i="3"/>
  <c r="J76" i="3"/>
  <c r="C77" i="3"/>
  <c r="D76" i="3"/>
  <c r="E76" i="3"/>
  <c r="E77" i="3" l="1"/>
  <c r="L76" i="3"/>
  <c r="J77" i="3"/>
  <c r="K76" i="3"/>
  <c r="S79" i="3"/>
  <c r="Q80" i="3"/>
  <c r="R79" i="3"/>
  <c r="X83" i="3"/>
  <c r="Y82" i="3"/>
  <c r="C78" i="3"/>
  <c r="D77" i="3"/>
  <c r="X84" i="3" l="1"/>
  <c r="Y83" i="3"/>
  <c r="Q81" i="3"/>
  <c r="R80" i="3"/>
  <c r="S80" i="3"/>
  <c r="Z83" i="3"/>
  <c r="Z84" i="3" s="1"/>
  <c r="J78" i="3"/>
  <c r="L77" i="3"/>
  <c r="K77" i="3"/>
  <c r="C79" i="3"/>
  <c r="D78" i="3"/>
  <c r="E78" i="3"/>
  <c r="E79" i="3" l="1"/>
  <c r="L78" i="3"/>
  <c r="J79" i="3"/>
  <c r="K78" i="3"/>
  <c r="S81" i="3"/>
  <c r="R81" i="3"/>
  <c r="Q82" i="3"/>
  <c r="X85" i="3"/>
  <c r="Y84" i="3"/>
  <c r="C80" i="3"/>
  <c r="D79" i="3"/>
  <c r="X86" i="3" l="1"/>
  <c r="Y85" i="3"/>
  <c r="R82" i="3"/>
  <c r="R83" i="3" s="1"/>
  <c r="Q84" i="3" s="1"/>
  <c r="S82" i="3"/>
  <c r="Z85" i="3"/>
  <c r="Z86" i="3" s="1"/>
  <c r="L79" i="3"/>
  <c r="J80" i="3"/>
  <c r="K79" i="3"/>
  <c r="C81" i="3"/>
  <c r="D80" i="3"/>
  <c r="E80" i="3"/>
  <c r="E81" i="3" s="1"/>
  <c r="K80" i="3" l="1"/>
  <c r="J81" i="3"/>
  <c r="L80" i="3"/>
  <c r="X87" i="3"/>
  <c r="Y86" i="3"/>
  <c r="C82" i="3"/>
  <c r="D81" i="3"/>
  <c r="X88" i="3" l="1"/>
  <c r="Y87" i="3"/>
  <c r="J82" i="3"/>
  <c r="L81" i="3"/>
  <c r="K81" i="3"/>
  <c r="Z87" i="3"/>
  <c r="Z88" i="3" s="1"/>
  <c r="C83" i="3"/>
  <c r="D82" i="3"/>
  <c r="E82" i="3"/>
  <c r="E83" i="3" s="1"/>
  <c r="K82" i="3" l="1"/>
  <c r="L82" i="3"/>
  <c r="J83" i="3"/>
  <c r="X89" i="3"/>
  <c r="Y88" i="3"/>
  <c r="C84" i="3"/>
  <c r="D83" i="3"/>
  <c r="X90" i="3" l="1"/>
  <c r="Y89" i="3"/>
  <c r="K83" i="3"/>
  <c r="J84" i="3"/>
  <c r="L83" i="3"/>
  <c r="Z89" i="3"/>
  <c r="Z90" i="3" s="1"/>
  <c r="C85" i="3"/>
  <c r="D84" i="3"/>
  <c r="E84" i="3"/>
  <c r="E85" i="3" s="1"/>
  <c r="J85" i="3" l="1"/>
  <c r="K84" i="3"/>
  <c r="L84" i="3"/>
  <c r="X91" i="3"/>
  <c r="Y90" i="3"/>
  <c r="C86" i="3"/>
  <c r="D85" i="3"/>
  <c r="X92" i="3" l="1"/>
  <c r="Y91" i="3"/>
  <c r="K85" i="3"/>
  <c r="L85" i="3"/>
  <c r="J86" i="3"/>
  <c r="Z91" i="3"/>
  <c r="Z92" i="3" s="1"/>
  <c r="C87" i="3"/>
  <c r="D86" i="3"/>
  <c r="E86" i="3"/>
  <c r="K86" i="3" l="1"/>
  <c r="J87" i="3"/>
  <c r="L86" i="3"/>
  <c r="X93" i="3"/>
  <c r="Y92" i="3"/>
  <c r="C88" i="3"/>
  <c r="D87" i="3"/>
  <c r="E87" i="3"/>
  <c r="X94" i="3" l="1"/>
  <c r="Y93" i="3"/>
  <c r="L87" i="3"/>
  <c r="J88" i="3"/>
  <c r="K87" i="3"/>
  <c r="Z93" i="3"/>
  <c r="Z94" i="3" s="1"/>
  <c r="C89" i="3"/>
  <c r="D88" i="3"/>
  <c r="E88" i="3"/>
  <c r="K88" i="3" l="1"/>
  <c r="J89" i="3"/>
  <c r="L88" i="3"/>
  <c r="X95" i="3"/>
  <c r="Y94" i="3"/>
  <c r="E89" i="3"/>
  <c r="C90" i="3"/>
  <c r="D89" i="3"/>
  <c r="X96" i="3" l="1"/>
  <c r="Y95" i="3"/>
  <c r="L89" i="3"/>
  <c r="K89" i="3"/>
  <c r="J90" i="3"/>
  <c r="Z95" i="3"/>
  <c r="Z96" i="3" s="1"/>
  <c r="C91" i="3"/>
  <c r="D90" i="3"/>
  <c r="E90" i="3"/>
  <c r="E91" i="3" s="1"/>
  <c r="K90" i="3" l="1"/>
  <c r="L90" i="3"/>
  <c r="J91" i="3"/>
  <c r="X97" i="3"/>
  <c r="Y96" i="3"/>
  <c r="C92" i="3"/>
  <c r="D91" i="3"/>
  <c r="X98" i="3" l="1"/>
  <c r="Y97" i="3"/>
  <c r="L91" i="3"/>
  <c r="K91" i="3"/>
  <c r="J92" i="3"/>
  <c r="Z97" i="3"/>
  <c r="C93" i="3"/>
  <c r="D92" i="3"/>
  <c r="E92" i="3"/>
  <c r="E93" i="3" s="1"/>
  <c r="K92" i="3" l="1"/>
  <c r="K93" i="3" s="1"/>
  <c r="L92" i="3"/>
  <c r="X99" i="3"/>
  <c r="Y98" i="3"/>
  <c r="Z98" i="3"/>
  <c r="Z99" i="3" s="1"/>
  <c r="C94" i="3"/>
  <c r="D93" i="3"/>
  <c r="X100" i="3" l="1"/>
  <c r="Y99" i="3"/>
  <c r="C95" i="3"/>
  <c r="D94" i="3"/>
  <c r="E94" i="3"/>
  <c r="E95" i="3" s="1"/>
  <c r="X101" i="3" l="1"/>
  <c r="Y100" i="3"/>
  <c r="Z100" i="3"/>
  <c r="Z101" i="3" s="1"/>
  <c r="C96" i="3"/>
  <c r="D95" i="3"/>
  <c r="X102" i="3" l="1"/>
  <c r="Y101" i="3"/>
  <c r="C97" i="3"/>
  <c r="D96" i="3"/>
  <c r="E96" i="3"/>
  <c r="X103" i="3" l="1"/>
  <c r="Y102" i="3"/>
  <c r="Z102" i="3"/>
  <c r="Z103" i="3" s="1"/>
  <c r="C98" i="3"/>
  <c r="D97" i="3"/>
  <c r="E97" i="3"/>
  <c r="X104" i="3" l="1"/>
  <c r="Y103" i="3"/>
  <c r="C99" i="3"/>
  <c r="D98" i="3"/>
  <c r="E98" i="3"/>
  <c r="X105" i="3" l="1"/>
  <c r="Y104" i="3"/>
  <c r="Z104" i="3"/>
  <c r="Z105" i="3" s="1"/>
  <c r="C100" i="3"/>
  <c r="D99" i="3"/>
  <c r="E99" i="3"/>
  <c r="X106" i="3" l="1"/>
  <c r="Y105" i="3"/>
  <c r="C101" i="3"/>
  <c r="D101" i="3" s="1"/>
  <c r="D100" i="3"/>
  <c r="E100" i="3"/>
  <c r="X107" i="3" l="1"/>
  <c r="Y106" i="3"/>
  <c r="Z106" i="3"/>
  <c r="D102" i="3"/>
  <c r="E101" i="3"/>
  <c r="Z107" i="3" l="1"/>
  <c r="X108" i="3"/>
  <c r="Y107" i="3"/>
  <c r="X109" i="3" l="1"/>
  <c r="Y108" i="3"/>
  <c r="Z108" i="3"/>
  <c r="Z109" i="3" s="1"/>
  <c r="X110" i="3" l="1"/>
  <c r="Y109" i="3"/>
  <c r="X111" i="3" l="1"/>
  <c r="Y110" i="3"/>
  <c r="Z110" i="3"/>
  <c r="Z111" i="3" s="1"/>
  <c r="X112" i="3" l="1"/>
  <c r="Y111" i="3"/>
  <c r="X113" i="3" l="1"/>
  <c r="Y112" i="3"/>
  <c r="Z112" i="3"/>
  <c r="Z113" i="3" s="1"/>
  <c r="X114" i="3" l="1"/>
  <c r="Y113" i="3"/>
  <c r="X115" i="3" l="1"/>
  <c r="Y114" i="3"/>
  <c r="Z114" i="3"/>
  <c r="Z115" i="3" s="1"/>
  <c r="X116" i="3" l="1"/>
  <c r="Y115" i="3"/>
  <c r="X117" i="3" l="1"/>
  <c r="Y116" i="3"/>
  <c r="Z116" i="3"/>
  <c r="Z117" i="3" s="1"/>
  <c r="X118" i="3" l="1"/>
  <c r="Y117" i="3"/>
  <c r="X119" i="3" l="1"/>
  <c r="Y118" i="3"/>
  <c r="Z118" i="3"/>
  <c r="Z119" i="3" s="1"/>
  <c r="X120" i="3" l="1"/>
  <c r="Y119" i="3"/>
  <c r="X121" i="3" l="1"/>
  <c r="Y120" i="3"/>
  <c r="Z120" i="3"/>
  <c r="Z121" i="3" s="1"/>
  <c r="X122" i="3" l="1"/>
  <c r="Y121" i="3"/>
  <c r="X123" i="3" l="1"/>
  <c r="Y122" i="3"/>
  <c r="Z122" i="3"/>
  <c r="Z123" i="3" s="1"/>
  <c r="X124" i="3" l="1"/>
  <c r="Y123" i="3"/>
  <c r="X125" i="3" l="1"/>
  <c r="Y124" i="3"/>
  <c r="Z124" i="3"/>
  <c r="Z125" i="3" s="1"/>
  <c r="X126" i="3" l="1"/>
  <c r="Y125" i="3"/>
  <c r="X127" i="3" l="1"/>
  <c r="Y126" i="3"/>
  <c r="Z126" i="3"/>
  <c r="Z127" i="3" s="1"/>
  <c r="X128" i="3" l="1"/>
  <c r="Y127" i="3"/>
  <c r="X129" i="3" l="1"/>
  <c r="Y128" i="3"/>
  <c r="Z128" i="3"/>
  <c r="Z129" i="3" s="1"/>
  <c r="X130" i="3" l="1"/>
  <c r="Y129" i="3"/>
  <c r="X131" i="3" l="1"/>
  <c r="Y130" i="3"/>
  <c r="Z130" i="3"/>
  <c r="Z131" i="3" s="1"/>
  <c r="X132" i="3" l="1"/>
  <c r="Y131" i="3"/>
  <c r="X133" i="3" l="1"/>
  <c r="Y132" i="3"/>
  <c r="Z132" i="3"/>
  <c r="Z133" i="3" s="1"/>
  <c r="X134" i="3" l="1"/>
  <c r="Y133" i="3"/>
  <c r="X135" i="3" l="1"/>
  <c r="Y134" i="3"/>
  <c r="Z134" i="3"/>
  <c r="Z135" i="3" s="1"/>
  <c r="X136" i="3" l="1"/>
  <c r="Y135" i="3"/>
  <c r="X137" i="3" l="1"/>
  <c r="Y136" i="3"/>
  <c r="Z136" i="3"/>
  <c r="Z137" i="3" s="1"/>
  <c r="X138" i="3" l="1"/>
  <c r="Y137" i="3"/>
  <c r="X139" i="3" l="1"/>
  <c r="Y138" i="3"/>
  <c r="Z138" i="3"/>
  <c r="Z139" i="3" s="1"/>
  <c r="X140" i="3" l="1"/>
  <c r="Y139" i="3"/>
  <c r="X141" i="3" l="1"/>
  <c r="Y140" i="3"/>
  <c r="Z140" i="3"/>
  <c r="Z141" i="3" s="1"/>
  <c r="X142" i="3" l="1"/>
  <c r="Y141" i="3"/>
  <c r="X143" i="3" l="1"/>
  <c r="Y142" i="3"/>
  <c r="Z142" i="3"/>
  <c r="Z143" i="3" s="1"/>
  <c r="X144" i="3" l="1"/>
  <c r="Y143" i="3"/>
  <c r="X145" i="3" l="1"/>
  <c r="Y144" i="3"/>
  <c r="Z144" i="3"/>
  <c r="Z145" i="3" s="1"/>
  <c r="X146" i="3" l="1"/>
  <c r="Y145" i="3"/>
  <c r="X147" i="3" l="1"/>
  <c r="Y146" i="3"/>
  <c r="Z146" i="3"/>
  <c r="Z147" i="3" s="1"/>
  <c r="X148" i="3" l="1"/>
  <c r="Y147" i="3"/>
  <c r="X149" i="3" l="1"/>
  <c r="Y148" i="3"/>
  <c r="Z148" i="3"/>
  <c r="Z149" i="3" s="1"/>
  <c r="X150" i="3" l="1"/>
  <c r="Y149" i="3"/>
  <c r="X151" i="3" l="1"/>
  <c r="Y150" i="3"/>
  <c r="Z150" i="3"/>
  <c r="Z151" i="3" s="1"/>
  <c r="X152" i="3" l="1"/>
  <c r="Y151" i="3"/>
  <c r="X153" i="3" l="1"/>
  <c r="Y152" i="3"/>
  <c r="Z152" i="3"/>
  <c r="Z153" i="3" s="1"/>
  <c r="X154" i="3" l="1"/>
  <c r="Y153" i="3"/>
  <c r="X155" i="3" l="1"/>
  <c r="Y154" i="3"/>
  <c r="Z154" i="3"/>
  <c r="Z155" i="3" s="1"/>
  <c r="X156" i="3" l="1"/>
  <c r="Y155" i="3"/>
  <c r="X157" i="3" l="1"/>
  <c r="Y156" i="3"/>
  <c r="Z156" i="3"/>
  <c r="Z157" i="3" s="1"/>
  <c r="X158" i="3" l="1"/>
  <c r="Y157" i="3"/>
  <c r="X159" i="3" l="1"/>
  <c r="Y158" i="3"/>
  <c r="Z158" i="3"/>
  <c r="Z159" i="3" s="1"/>
  <c r="X160" i="3" l="1"/>
  <c r="Y159" i="3"/>
  <c r="X161" i="3" l="1"/>
  <c r="Y160" i="3"/>
  <c r="Z160" i="3"/>
  <c r="Z161" i="3" s="1"/>
  <c r="X162" i="3" l="1"/>
  <c r="Y161" i="3"/>
  <c r="X163" i="3" l="1"/>
  <c r="Y162" i="3"/>
  <c r="Z162" i="3"/>
  <c r="Z163" i="3" s="1"/>
  <c r="X164" i="3" l="1"/>
  <c r="Y163" i="3"/>
  <c r="X165" i="3" l="1"/>
  <c r="Y164" i="3"/>
  <c r="Z164" i="3"/>
  <c r="Z165" i="3" s="1"/>
  <c r="X166" i="3" l="1"/>
  <c r="Y165" i="3"/>
  <c r="X167" i="3" l="1"/>
  <c r="Y166" i="3"/>
  <c r="Z166" i="3"/>
  <c r="Z167" i="3" s="1"/>
  <c r="X168" i="3" l="1"/>
  <c r="Y167" i="3"/>
  <c r="X169" i="3" l="1"/>
  <c r="Y168" i="3"/>
  <c r="Z168" i="3"/>
  <c r="Z169" i="3" s="1"/>
  <c r="X170" i="3" l="1"/>
  <c r="Y169" i="3"/>
  <c r="X171" i="3" l="1"/>
  <c r="Y170" i="3"/>
  <c r="Z170" i="3"/>
  <c r="Z171" i="3" s="1"/>
  <c r="X172" i="3" l="1"/>
  <c r="Y171" i="3"/>
  <c r="X173" i="3" l="1"/>
  <c r="Y172" i="3"/>
  <c r="Z172" i="3"/>
  <c r="Z173" i="3" s="1"/>
  <c r="X174" i="3" l="1"/>
  <c r="Y173" i="3"/>
  <c r="X175" i="3" l="1"/>
  <c r="Y174" i="3"/>
  <c r="Z174" i="3"/>
  <c r="Z175" i="3" s="1"/>
  <c r="X176" i="3" l="1"/>
  <c r="Y175" i="3"/>
  <c r="X177" i="3" l="1"/>
  <c r="Y176" i="3"/>
  <c r="Z176" i="3"/>
  <c r="Z177" i="3" s="1"/>
  <c r="X178" i="3" l="1"/>
  <c r="Y177" i="3"/>
  <c r="X179" i="3" l="1"/>
  <c r="Y178" i="3"/>
  <c r="Z178" i="3"/>
  <c r="Z179" i="3" s="1"/>
  <c r="X180" i="3" l="1"/>
  <c r="Y179" i="3"/>
  <c r="X181" i="3" l="1"/>
  <c r="Y180" i="3"/>
  <c r="Z180" i="3"/>
  <c r="Z181" i="3" s="1"/>
  <c r="X182" i="3" l="1"/>
  <c r="Y182" i="3" s="1"/>
  <c r="Y183" i="3" s="1"/>
  <c r="Y181" i="3"/>
  <c r="Z182" i="3" l="1"/>
</calcChain>
</file>

<file path=xl/sharedStrings.xml><?xml version="1.0" encoding="utf-8"?>
<sst xmlns="http://schemas.openxmlformats.org/spreadsheetml/2006/main" count="199" uniqueCount="115">
  <si>
    <t>攻击力</t>
    <phoneticPr fontId="1" type="noConversion"/>
  </si>
  <si>
    <t>圣遗物攻击</t>
    <phoneticPr fontId="1" type="noConversion"/>
  </si>
  <si>
    <t>圣遗物百分比攻击</t>
    <phoneticPr fontId="1" type="noConversion"/>
  </si>
  <si>
    <t>攻击白字</t>
    <phoneticPr fontId="1" type="noConversion"/>
  </si>
  <si>
    <t>攻击</t>
    <phoneticPr fontId="1" type="noConversion"/>
  </si>
  <si>
    <t>暴击</t>
    <phoneticPr fontId="1" type="noConversion"/>
  </si>
  <si>
    <t>爆伤</t>
    <phoneticPr fontId="1" type="noConversion"/>
  </si>
  <si>
    <t>20暴击加成</t>
    <phoneticPr fontId="1" type="noConversion"/>
  </si>
  <si>
    <t>40暴击加成</t>
    <phoneticPr fontId="1" type="noConversion"/>
  </si>
  <si>
    <t>阿莫斯+25爆伤花</t>
    <phoneticPr fontId="1" type="noConversion"/>
  </si>
  <si>
    <t>天空+大攻击花</t>
    <phoneticPr fontId="1" type="noConversion"/>
  </si>
  <si>
    <t>攻击</t>
    <phoneticPr fontId="1" type="noConversion"/>
  </si>
  <si>
    <t>暴击</t>
    <phoneticPr fontId="1" type="noConversion"/>
  </si>
  <si>
    <t>爆伤</t>
    <phoneticPr fontId="1" type="noConversion"/>
  </si>
  <si>
    <t>雷元素伤害加成</t>
    <phoneticPr fontId="1" type="noConversion"/>
  </si>
  <si>
    <t>元素精通</t>
    <phoneticPr fontId="1" type="noConversion"/>
  </si>
  <si>
    <t>八重神子</t>
    <phoneticPr fontId="1" type="noConversion"/>
  </si>
  <si>
    <t>技能倍率</t>
    <phoneticPr fontId="1" type="noConversion"/>
  </si>
  <si>
    <t>理论伤害</t>
    <phoneticPr fontId="1" type="noConversion"/>
  </si>
  <si>
    <t>实际伤害（怪物抗性不确定）</t>
    <phoneticPr fontId="1" type="noConversion"/>
  </si>
  <si>
    <t>未暴击</t>
    <phoneticPr fontId="1" type="noConversion"/>
  </si>
  <si>
    <t>生命值</t>
    <phoneticPr fontId="1" type="noConversion"/>
  </si>
  <si>
    <t>生命百分比</t>
    <phoneticPr fontId="1" type="noConversion"/>
  </si>
  <si>
    <t>防御力</t>
    <phoneticPr fontId="1" type="noConversion"/>
  </si>
  <si>
    <t>防御百分比</t>
    <phoneticPr fontId="1" type="noConversion"/>
  </si>
  <si>
    <t>攻击力</t>
    <phoneticPr fontId="1" type="noConversion"/>
  </si>
  <si>
    <t>攻击百分比</t>
    <phoneticPr fontId="1" type="noConversion"/>
  </si>
  <si>
    <t>暴击率</t>
    <phoneticPr fontId="1" type="noConversion"/>
  </si>
  <si>
    <t>元素精通</t>
    <phoneticPr fontId="1" type="noConversion"/>
  </si>
  <si>
    <t>元素充能效率</t>
    <phoneticPr fontId="1" type="noConversion"/>
  </si>
  <si>
    <t>暴击伤害</t>
    <phoneticPr fontId="1" type="noConversion"/>
  </si>
  <si>
    <t>圣遗物副词条</t>
    <phoneticPr fontId="1" type="noConversion"/>
  </si>
  <si>
    <t>生命值</t>
    <phoneticPr fontId="1" type="noConversion"/>
  </si>
  <si>
    <t>生命百分比</t>
    <phoneticPr fontId="1" type="noConversion"/>
  </si>
  <si>
    <t>治疗加成</t>
    <phoneticPr fontId="1" type="noConversion"/>
  </si>
  <si>
    <t>攻击力</t>
    <phoneticPr fontId="1" type="noConversion"/>
  </si>
  <si>
    <t>攻击百分比</t>
    <phoneticPr fontId="1" type="noConversion"/>
  </si>
  <si>
    <t>暴击率</t>
    <phoneticPr fontId="1" type="noConversion"/>
  </si>
  <si>
    <t>元素精通</t>
    <phoneticPr fontId="1" type="noConversion"/>
  </si>
  <si>
    <t>元素充能效率</t>
    <phoneticPr fontId="1" type="noConversion"/>
  </si>
  <si>
    <t>元素伤害加成</t>
    <phoneticPr fontId="1" type="noConversion"/>
  </si>
  <si>
    <t>生之花</t>
    <phoneticPr fontId="1" type="noConversion"/>
  </si>
  <si>
    <t>死之羽</t>
    <phoneticPr fontId="1" type="noConversion"/>
  </si>
  <si>
    <t>时之沙</t>
    <phoneticPr fontId="1" type="noConversion"/>
  </si>
  <si>
    <t>空之杯</t>
    <phoneticPr fontId="1" type="noConversion"/>
  </si>
  <si>
    <t>理之冠</t>
    <phoneticPr fontId="1" type="noConversion"/>
  </si>
  <si>
    <t>√</t>
    <phoneticPr fontId="1" type="noConversion"/>
  </si>
  <si>
    <t>部位</t>
    <phoneticPr fontId="1" type="noConversion"/>
  </si>
  <si>
    <t>防御百分比</t>
    <phoneticPr fontId="1" type="noConversion"/>
  </si>
  <si>
    <t>圣遗物主词条（金色20级）</t>
    <phoneticPr fontId="1" type="noConversion"/>
  </si>
  <si>
    <t>主副比率</t>
    <phoneticPr fontId="1" type="noConversion"/>
  </si>
  <si>
    <t>暴击伤害</t>
    <phoneticPr fontId="1" type="noConversion"/>
  </si>
  <si>
    <t>攻击</t>
    <phoneticPr fontId="1" type="noConversion"/>
  </si>
  <si>
    <t>暴击</t>
    <phoneticPr fontId="1" type="noConversion"/>
  </si>
  <si>
    <t>爆伤</t>
    <phoneticPr fontId="1" type="noConversion"/>
  </si>
  <si>
    <t>期望</t>
    <phoneticPr fontId="1" type="noConversion"/>
  </si>
  <si>
    <t>*100攻击 可换 20爆伤</t>
    <phoneticPr fontId="1" type="noConversion"/>
  </si>
  <si>
    <t>基础攻击</t>
    <phoneticPr fontId="1" type="noConversion"/>
  </si>
  <si>
    <t>词条数</t>
    <phoneticPr fontId="1" type="noConversion"/>
  </si>
  <si>
    <t>攻击力百分比</t>
    <phoneticPr fontId="1" type="noConversion"/>
  </si>
  <si>
    <t>主词条</t>
    <phoneticPr fontId="1" type="noConversion"/>
  </si>
  <si>
    <t>暴击率</t>
    <phoneticPr fontId="1" type="noConversion"/>
  </si>
  <si>
    <t>暴击伤害</t>
    <phoneticPr fontId="1" type="noConversion"/>
  </si>
  <si>
    <t>期望伤害</t>
    <phoneticPr fontId="1" type="noConversion"/>
  </si>
  <si>
    <t>攻击面板</t>
    <phoneticPr fontId="1" type="noConversion"/>
  </si>
  <si>
    <t>副词条数</t>
    <phoneticPr fontId="1" type="noConversion"/>
  </si>
  <si>
    <t>副词条数</t>
    <phoneticPr fontId="1" type="noConversion"/>
  </si>
  <si>
    <t>副词条数</t>
    <phoneticPr fontId="1" type="noConversion"/>
  </si>
  <si>
    <t>假设：</t>
    <phoneticPr fontId="1" type="noConversion"/>
  </si>
  <si>
    <t>平均副词条</t>
    <phoneticPr fontId="1" type="noConversion"/>
  </si>
  <si>
    <t>平均副词条</t>
    <phoneticPr fontId="1" type="noConversion"/>
  </si>
  <si>
    <t>暴击面板</t>
    <phoneticPr fontId="1" type="noConversion"/>
  </si>
  <si>
    <t>暴伤面板</t>
    <phoneticPr fontId="1" type="noConversion"/>
  </si>
  <si>
    <t>2000攻击</t>
    <phoneticPr fontId="1" type="noConversion"/>
  </si>
  <si>
    <t>暴击/爆伤</t>
    <phoneticPr fontId="1" type="noConversion"/>
  </si>
  <si>
    <t>暴伤面板</t>
    <phoneticPr fontId="1" type="noConversion"/>
  </si>
  <si>
    <t>暴击面板</t>
    <phoneticPr fontId="1" type="noConversion"/>
  </si>
  <si>
    <t>攻击/100暴击</t>
    <phoneticPr fontId="1" type="noConversion"/>
  </si>
  <si>
    <t>攻击百分比与暴击共20词条</t>
    <phoneticPr fontId="1" type="noConversion"/>
  </si>
  <si>
    <t>暴击爆伤共20词条</t>
    <phoneticPr fontId="1" type="noConversion"/>
  </si>
  <si>
    <t>暴击爆伤共30词条</t>
    <phoneticPr fontId="1" type="noConversion"/>
  </si>
  <si>
    <t>暴击爆伤理论合计最高34词条；佩戴暴击/爆伤头时，暴击/爆伤理论最高24词条</t>
    <phoneticPr fontId="1" type="noConversion"/>
  </si>
  <si>
    <t>暴击爆伤理论合计最高34词条；佩戴暴击/爆伤头时，暴击/爆伤理论最高24词条</t>
    <phoneticPr fontId="1" type="noConversion"/>
  </si>
  <si>
    <t>攻击</t>
    <phoneticPr fontId="1" type="noConversion"/>
  </si>
  <si>
    <t>暴击</t>
    <phoneticPr fontId="1" type="noConversion"/>
  </si>
  <si>
    <t>爆伤</t>
    <phoneticPr fontId="1" type="noConversion"/>
  </si>
  <si>
    <t>倍率</t>
    <phoneticPr fontId="1" type="noConversion"/>
  </si>
  <si>
    <t>期望</t>
    <phoneticPr fontId="1" type="noConversion"/>
  </si>
  <si>
    <t>暴击伤害</t>
    <phoneticPr fontId="1" type="noConversion"/>
  </si>
  <si>
    <t>次数</t>
    <phoneticPr fontId="1" type="noConversion"/>
  </si>
  <si>
    <t>单次概率</t>
    <phoneticPr fontId="1" type="noConversion"/>
  </si>
  <si>
    <t>整体概率</t>
    <phoneticPr fontId="1" type="noConversion"/>
  </si>
  <si>
    <t>期望</t>
    <phoneticPr fontId="1" type="noConversion"/>
  </si>
  <si>
    <t>期望</t>
    <phoneticPr fontId="1" type="noConversion"/>
  </si>
  <si>
    <t>单次概率</t>
    <phoneticPr fontId="1" type="noConversion"/>
  </si>
  <si>
    <t>整体概率</t>
    <phoneticPr fontId="1" type="noConversion"/>
  </si>
  <si>
    <t>明日方舟抽卡</t>
    <phoneticPr fontId="1" type="noConversion"/>
  </si>
  <si>
    <t>原神抽卡</t>
    <phoneticPr fontId="1" type="noConversion"/>
  </si>
  <si>
    <t>彦卿</t>
    <phoneticPr fontId="1" type="noConversion"/>
  </si>
  <si>
    <t>希儿</t>
    <phoneticPr fontId="1" type="noConversion"/>
  </si>
  <si>
    <t>神里绫华</t>
    <phoneticPr fontId="1" type="noConversion"/>
  </si>
  <si>
    <t>累计概率</t>
    <phoneticPr fontId="1" type="noConversion"/>
  </si>
  <si>
    <t>单次概率</t>
    <phoneticPr fontId="1" type="noConversion"/>
  </si>
  <si>
    <t>整体概率</t>
    <phoneticPr fontId="1" type="noConversion"/>
  </si>
  <si>
    <t>期望</t>
    <phoneticPr fontId="1" type="noConversion"/>
  </si>
  <si>
    <t>累计概率</t>
    <phoneticPr fontId="1" type="noConversion"/>
  </si>
  <si>
    <t>无期迷途抽卡</t>
    <phoneticPr fontId="1" type="noConversion"/>
  </si>
  <si>
    <t>十连3金</t>
    <phoneticPr fontId="1" type="noConversion"/>
  </si>
  <si>
    <t>万剑诀</t>
    <phoneticPr fontId="1" type="noConversion"/>
  </si>
  <si>
    <t>红莲焚夜</t>
    <phoneticPr fontId="1" type="noConversion"/>
  </si>
  <si>
    <t>红莲焚夜</t>
    <phoneticPr fontId="1" type="noConversion"/>
  </si>
  <si>
    <t>逆水寒手游-天赏石抽卡</t>
    <phoneticPr fontId="1" type="noConversion"/>
  </si>
  <si>
    <t>逆水寒</t>
    <phoneticPr fontId="1" type="noConversion"/>
  </si>
  <si>
    <t>总体期望抽数</t>
    <phoneticPr fontId="1" type="noConversion"/>
  </si>
  <si>
    <t>最大期望抽数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</si>
</sst>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0_ "/>
  </numFmts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1"/>
      <color rgb="FF9C6500"/>
      <name val="宋体"/>
      <family val="3"/>
      <charset val="134"/>
      <scheme val="minor"/>
    </font>
    <font>
      <b/>
      <sz val="11"/>
      <color rgb="FF006100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3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/>
    <xf numFmtId="176" fontId="0" fillId="0" borderId="0" xfId="0" applyNumberForma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 wrapText="1"/>
    </xf>
    <xf numFmtId="177" fontId="0" fillId="0" borderId="0" xfId="0" applyNumberFormat="1"/>
    <xf numFmtId="177" fontId="0" fillId="0" borderId="0" xfId="1" applyNumberFormat="1" applyFont="1" applyAlignment="1"/>
    <xf numFmtId="177" fontId="4" fillId="0" borderId="0" xfId="0" applyNumberFormat="1" applyFont="1"/>
    <xf numFmtId="177" fontId="2" fillId="0" borderId="0" xfId="0" applyNumberFormat="1" applyFont="1"/>
    <xf numFmtId="177" fontId="4" fillId="0" borderId="0" xfId="1" applyNumberFormat="1" applyFont="1" applyAlignment="1"/>
    <xf numFmtId="177" fontId="5" fillId="0" borderId="0" xfId="1" applyNumberFormat="1" applyFont="1" applyFill="1" applyAlignme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0" fillId="2" borderId="0" xfId="0" applyFill="1"/>
    <xf numFmtId="0" fontId="4" fillId="0" borderId="0" xfId="0" applyFont="1" applyAlignment="1">
      <alignment vertical="center"/>
    </xf>
    <xf numFmtId="0" fontId="9" fillId="4" borderId="0" xfId="3" applyAlignment="1"/>
    <xf numFmtId="0" fontId="8" fillId="3" borderId="0" xfId="2" applyAlignment="1"/>
    <xf numFmtId="0" fontId="10" fillId="5" borderId="0" xfId="4" applyAlignment="1"/>
    <xf numFmtId="0" fontId="4" fillId="2" borderId="0" xfId="0" applyFont="1" applyFill="1"/>
    <xf numFmtId="0" fontId="11" fillId="4" borderId="0" xfId="3" applyFont="1" applyAlignment="1"/>
    <xf numFmtId="0" fontId="12" fillId="3" borderId="0" xfId="2" applyFont="1" applyAlignment="1"/>
    <xf numFmtId="0" fontId="13" fillId="0" borderId="0" xfId="0" applyFont="1"/>
    <xf numFmtId="0" fontId="11" fillId="4" borderId="0" xfId="3" applyNumberFormat="1" applyFont="1" applyAlignment="1"/>
    <xf numFmtId="0" fontId="0" fillId="0" borderId="0" xfId="0" applyAlignment="1">
      <alignment horizontal="center" vertical="center"/>
    </xf>
  </cellXfs>
  <cellStyles count="5">
    <cellStyle name="百分比" xfId="1" builtinId="5"/>
    <cellStyle name="差" xfId="4" builtinId="27"/>
    <cellStyle name="常规" xfId="0" builtinId="0"/>
    <cellStyle name="好" xfId="2" builtinId="26"/>
    <cellStyle name="适中" xfId="3" builtinId="28"/>
  </cellStyles>
  <dxfs count="29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6" formatCode="0.0%"/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176" formatCode="0.0%"/>
      <alignment horizontal="center" vertical="center" textRotation="0" indent="0" justifyLastLine="0" shrinkToFit="0" readingOrder="0"/>
    </dxf>
    <dxf>
      <numFmt numFmtId="176" formatCode="0.0%"/>
      <alignment horizontal="center" vertical="center" textRotation="0" indent="0" justifyLastLine="0" shrinkToFit="0" readingOrder="0"/>
    </dxf>
    <dxf>
      <numFmt numFmtId="176" formatCode="0.0%"/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176" formatCode="0.0%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76" formatCode="0.0%"/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系列1</c:v>
          </c:tx>
          <c:xVal>
            <c:numRef>
              <c:f>Optimalization!$J$80:$J$99</c:f>
              <c:numCache>
                <c:formatCode>General</c:formatCode>
                <c:ptCount val="20"/>
                <c:pt idx="0">
                  <c:v>45.163434903047083</c:v>
                </c:pt>
                <c:pt idx="1">
                  <c:v>40.238578680203048</c:v>
                </c:pt>
                <c:pt idx="2">
                  <c:v>36.07494145199064</c:v>
                </c:pt>
                <c:pt idx="3">
                  <c:v>32.508695652173913</c:v>
                </c:pt>
                <c:pt idx="4">
                  <c:v>29.419878296146049</c:v>
                </c:pt>
                <c:pt idx="5">
                  <c:v>26.71863117870722</c:v>
                </c:pt>
                <c:pt idx="6">
                  <c:v>24.336314847942759</c:v>
                </c:pt>
                <c:pt idx="7">
                  <c:v>22.219594594594597</c:v>
                </c:pt>
                <c:pt idx="8">
                  <c:v>20.326400000000003</c:v>
                </c:pt>
                <c:pt idx="9">
                  <c:v>18.623100303951372</c:v>
                </c:pt>
                <c:pt idx="10">
                  <c:v>17.082489146164978</c:v>
                </c:pt>
                <c:pt idx="11">
                  <c:v>15.682320441988953</c:v>
                </c:pt>
                <c:pt idx="12">
                  <c:v>14.404227212681638</c:v>
                </c:pt>
                <c:pt idx="13">
                  <c:v>13.232911392405065</c:v>
                </c:pt>
                <c:pt idx="14">
                  <c:v>12.155528554070473</c:v>
                </c:pt>
                <c:pt idx="15">
                  <c:v>11.161214953271028</c:v>
                </c:pt>
                <c:pt idx="16">
                  <c:v>10.240719910011247</c:v>
                </c:pt>
                <c:pt idx="17">
                  <c:v>9.3861171366594363</c:v>
                </c:pt>
                <c:pt idx="18">
                  <c:v>8.5905759162303674</c:v>
                </c:pt>
                <c:pt idx="19">
                  <c:v>7.8481781376518231</c:v>
                </c:pt>
              </c:numCache>
            </c:numRef>
          </c:xVal>
          <c:yVal>
            <c:numRef>
              <c:f>Optimalization!$K$80:$K$99</c:f>
              <c:numCache>
                <c:formatCode>General</c:formatCode>
                <c:ptCount val="20"/>
                <c:pt idx="0">
                  <c:v>2572.1190399999996</c:v>
                </c:pt>
                <c:pt idx="1">
                  <c:v>2584.8361599999998</c:v>
                </c:pt>
                <c:pt idx="2">
                  <c:v>2592.8012800000001</c:v>
                </c:pt>
                <c:pt idx="3">
                  <c:v>2596.0144</c:v>
                </c:pt>
                <c:pt idx="4">
                  <c:v>2594.4755200000004</c:v>
                </c:pt>
                <c:pt idx="5">
                  <c:v>2588.1846399999995</c:v>
                </c:pt>
                <c:pt idx="6">
                  <c:v>2577.14176</c:v>
                </c:pt>
                <c:pt idx="7">
                  <c:v>2561.3468800000001</c:v>
                </c:pt>
                <c:pt idx="8">
                  <c:v>2540.8000000000002</c:v>
                </c:pt>
                <c:pt idx="9">
                  <c:v>2515.5011200000004</c:v>
                </c:pt>
                <c:pt idx="10">
                  <c:v>2485.4502400000001</c:v>
                </c:pt>
                <c:pt idx="11">
                  <c:v>2450.6473600000004</c:v>
                </c:pt>
                <c:pt idx="12">
                  <c:v>2411.0924800000003</c:v>
                </c:pt>
                <c:pt idx="13">
                  <c:v>2366.7856000000006</c:v>
                </c:pt>
                <c:pt idx="14">
                  <c:v>2317.7267199999997</c:v>
                </c:pt>
                <c:pt idx="15">
                  <c:v>2263.9158400000001</c:v>
                </c:pt>
                <c:pt idx="16">
                  <c:v>2205.3529600000002</c:v>
                </c:pt>
                <c:pt idx="17">
                  <c:v>2142.0380800000007</c:v>
                </c:pt>
                <c:pt idx="18">
                  <c:v>2073.9712000000004</c:v>
                </c:pt>
                <c:pt idx="19">
                  <c:v>2001.1523200000004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7A-406B-AAEE-AB7C25E4F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00960"/>
        <c:axId val="140260096"/>
      </c:scatterChart>
      <c:valAx>
        <c:axId val="14020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260096"/>
        <c:crosses val="autoZero"/>
        <c:crossBetween val="midCat"/>
      </c:valAx>
      <c:valAx>
        <c:axId val="14026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200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20-暴击头</c:v>
          </c:tx>
          <c:xVal>
            <c:numRef>
              <c:f>Optimalization!$I$5:$I$24</c:f>
              <c:numCache>
                <c:formatCode>General</c:formatCode>
                <c:ptCount val="20"/>
                <c:pt idx="0">
                  <c:v>0.19835164835164834</c:v>
                </c:pt>
                <c:pt idx="1">
                  <c:v>0.22462941847206386</c:v>
                </c:pt>
                <c:pt idx="2">
                  <c:v>0.25296208530805686</c:v>
                </c:pt>
                <c:pt idx="3">
                  <c:v>0.28360049321824904</c:v>
                </c:pt>
                <c:pt idx="4">
                  <c:v>0.31683804627249357</c:v>
                </c:pt>
                <c:pt idx="5">
                  <c:v>0.35302013422818795</c:v>
                </c:pt>
                <c:pt idx="6">
                  <c:v>0.3925561797752809</c:v>
                </c:pt>
                <c:pt idx="7">
                  <c:v>0.43593519882179671</c:v>
                </c:pt>
                <c:pt idx="8">
                  <c:v>0.48374613003095973</c:v>
                </c:pt>
                <c:pt idx="9">
                  <c:v>0.5367047308319739</c:v>
                </c:pt>
                <c:pt idx="10">
                  <c:v>0.59568965517241379</c:v>
                </c:pt>
                <c:pt idx="11">
                  <c:v>0.66179159049360137</c:v>
                </c:pt>
                <c:pt idx="12">
                  <c:v>0.73638132295719838</c:v>
                </c:pt>
                <c:pt idx="13">
                  <c:v>0.82120582120582131</c:v>
                </c:pt>
                <c:pt idx="14">
                  <c:v>0.9185267857142857</c:v>
                </c:pt>
                <c:pt idx="15">
                  <c:v>1.0313253012048191</c:v>
                </c:pt>
                <c:pt idx="16">
                  <c:v>1.1636125654450262</c:v>
                </c:pt>
                <c:pt idx="17">
                  <c:v>1.3209169054441263</c:v>
                </c:pt>
                <c:pt idx="18">
                  <c:v>1.5110759493670887</c:v>
                </c:pt>
                <c:pt idx="19">
                  <c:v>1.7455830388692577</c:v>
                </c:pt>
              </c:numCache>
            </c:numRef>
          </c:xVal>
          <c:yVal>
            <c:numRef>
              <c:f>Optimalization!$J$5:$J$24</c:f>
              <c:numCache>
                <c:formatCode>General</c:formatCode>
                <c:ptCount val="20"/>
                <c:pt idx="0">
                  <c:v>3314.04</c:v>
                </c:pt>
                <c:pt idx="1">
                  <c:v>3382.152</c:v>
                </c:pt>
                <c:pt idx="2">
                  <c:v>3441.5520000000001</c:v>
                </c:pt>
                <c:pt idx="3">
                  <c:v>3492.24</c:v>
                </c:pt>
                <c:pt idx="4">
                  <c:v>3534.2159999999999</c:v>
                </c:pt>
                <c:pt idx="5">
                  <c:v>3567.48</c:v>
                </c:pt>
                <c:pt idx="6">
                  <c:v>3592.0319999999992</c:v>
                </c:pt>
                <c:pt idx="7">
                  <c:v>3607.8720000000003</c:v>
                </c:pt>
                <c:pt idx="8">
                  <c:v>3614.9999999999995</c:v>
                </c:pt>
                <c:pt idx="9">
                  <c:v>3613.4160000000002</c:v>
                </c:pt>
                <c:pt idx="10">
                  <c:v>3603.1200000000008</c:v>
                </c:pt>
                <c:pt idx="11">
                  <c:v>3584.1120000000005</c:v>
                </c:pt>
                <c:pt idx="12">
                  <c:v>3556.3919999999998</c:v>
                </c:pt>
                <c:pt idx="13">
                  <c:v>3519.96</c:v>
                </c:pt>
                <c:pt idx="14">
                  <c:v>3474.8159999999998</c:v>
                </c:pt>
                <c:pt idx="15">
                  <c:v>3420.96</c:v>
                </c:pt>
                <c:pt idx="16">
                  <c:v>3358.3919999999998</c:v>
                </c:pt>
                <c:pt idx="17">
                  <c:v>3287.1120000000001</c:v>
                </c:pt>
                <c:pt idx="18">
                  <c:v>3207.1200000000008</c:v>
                </c:pt>
                <c:pt idx="19">
                  <c:v>3118.4160000000002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C6-465A-A99F-043D14DBE1A7}"/>
            </c:ext>
          </c:extLst>
        </c:ser>
        <c:ser>
          <c:idx val="1"/>
          <c:order val="1"/>
          <c:tx>
            <c:v>20-暴伤头</c:v>
          </c:tx>
          <c:marker>
            <c:symbol val="diamond"/>
            <c:size val="7"/>
          </c:marker>
          <c:xVal>
            <c:numRef>
              <c:f>Optimalization!$U$5:$U$24</c:f>
              <c:numCache>
                <c:formatCode>General</c:formatCode>
                <c:ptCount val="20"/>
                <c:pt idx="0">
                  <c:v>0.63279857397504469</c:v>
                </c:pt>
                <c:pt idx="1">
                  <c:v>0.56986531986531996</c:v>
                </c:pt>
                <c:pt idx="2">
                  <c:v>0.51355661881977677</c:v>
                </c:pt>
                <c:pt idx="3">
                  <c:v>0.462878787878788</c:v>
                </c:pt>
                <c:pt idx="4">
                  <c:v>0.41702741702741714</c:v>
                </c:pt>
                <c:pt idx="5">
                  <c:v>0.37534435261707993</c:v>
                </c:pt>
                <c:pt idx="6">
                  <c:v>0.33728590250329388</c:v>
                </c:pt>
                <c:pt idx="7">
                  <c:v>0.30239898989898994</c:v>
                </c:pt>
                <c:pt idx="8">
                  <c:v>0.27030303030303032</c:v>
                </c:pt>
                <c:pt idx="9">
                  <c:v>0.24067599067599066</c:v>
                </c:pt>
                <c:pt idx="10">
                  <c:v>0.21324354657687991</c:v>
                </c:pt>
                <c:pt idx="11">
                  <c:v>0.18777056277056281</c:v>
                </c:pt>
                <c:pt idx="12">
                  <c:v>0.16405433646812959</c:v>
                </c:pt>
                <c:pt idx="13">
                  <c:v>0.14191919191919194</c:v>
                </c:pt>
                <c:pt idx="14">
                  <c:v>0.12121212121212122</c:v>
                </c:pt>
                <c:pt idx="15">
                  <c:v>0.10179924242424243</c:v>
                </c:pt>
                <c:pt idx="16">
                  <c:v>8.3562901744719933E-2</c:v>
                </c:pt>
                <c:pt idx="17">
                  <c:v>6.6399286987522302E-2</c:v>
                </c:pt>
                <c:pt idx="18">
                  <c:v>5.0216450216450215E-2</c:v>
                </c:pt>
                <c:pt idx="19">
                  <c:v>3.4932659932659933E-2</c:v>
                </c:pt>
              </c:numCache>
            </c:numRef>
          </c:xVal>
          <c:yVal>
            <c:numRef>
              <c:f>Optimalization!$V$5:$V$24</c:f>
              <c:numCache>
                <c:formatCode>General</c:formatCode>
                <c:ptCount val="20"/>
                <c:pt idx="0">
                  <c:v>3593.2400000000002</c:v>
                </c:pt>
                <c:pt idx="1">
                  <c:v>3608.5519999999997</c:v>
                </c:pt>
                <c:pt idx="2">
                  <c:v>3615.152</c:v>
                </c:pt>
                <c:pt idx="3">
                  <c:v>3613.04</c:v>
                </c:pt>
                <c:pt idx="4">
                  <c:v>3602.2160000000008</c:v>
                </c:pt>
                <c:pt idx="5">
                  <c:v>3582.68</c:v>
                </c:pt>
                <c:pt idx="6">
                  <c:v>3554.4319999999998</c:v>
                </c:pt>
                <c:pt idx="7">
                  <c:v>3517.4719999999998</c:v>
                </c:pt>
                <c:pt idx="8">
                  <c:v>3471.7999999999997</c:v>
                </c:pt>
                <c:pt idx="9">
                  <c:v>3417.4160000000002</c:v>
                </c:pt>
                <c:pt idx="10">
                  <c:v>3354.32</c:v>
                </c:pt>
                <c:pt idx="11">
                  <c:v>3282.5120000000002</c:v>
                </c:pt>
                <c:pt idx="12">
                  <c:v>3201.9919999999997</c:v>
                </c:pt>
                <c:pt idx="13">
                  <c:v>3112.76</c:v>
                </c:pt>
                <c:pt idx="14">
                  <c:v>3014.8159999999998</c:v>
                </c:pt>
                <c:pt idx="15">
                  <c:v>2908.16</c:v>
                </c:pt>
                <c:pt idx="16">
                  <c:v>2792.7920000000004</c:v>
                </c:pt>
                <c:pt idx="17">
                  <c:v>2668.712</c:v>
                </c:pt>
                <c:pt idx="18">
                  <c:v>2535.92</c:v>
                </c:pt>
                <c:pt idx="19">
                  <c:v>2394.4160000000002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C6-465A-A99F-043D14DBE1A7}"/>
            </c:ext>
          </c:extLst>
        </c:ser>
        <c:ser>
          <c:idx val="2"/>
          <c:order val="2"/>
          <c:tx>
            <c:v>30-暴击头</c:v>
          </c:tx>
          <c:xVal>
            <c:numRef>
              <c:f>Optimalization!$I$46:$I$70</c:f>
              <c:numCache>
                <c:formatCode>General</c:formatCode>
                <c:ptCount val="25"/>
                <c:pt idx="0">
                  <c:v>0.14556451612903226</c:v>
                </c:pt>
                <c:pt idx="1">
                  <c:v>0.1632145816072908</c:v>
                </c:pt>
                <c:pt idx="2">
                  <c:v>0.18185689948892675</c:v>
                </c:pt>
                <c:pt idx="3">
                  <c:v>0.20157756354075371</c:v>
                </c:pt>
                <c:pt idx="4">
                  <c:v>0.2224729241877256</c:v>
                </c:pt>
                <c:pt idx="5">
                  <c:v>0.24465116279069765</c:v>
                </c:pt>
                <c:pt idx="6">
                  <c:v>0.26823416506717845</c:v>
                </c:pt>
                <c:pt idx="7">
                  <c:v>0.29335976214073339</c:v>
                </c:pt>
                <c:pt idx="8">
                  <c:v>0.32018442622950821</c:v>
                </c:pt>
                <c:pt idx="9">
                  <c:v>0.3488865323435843</c:v>
                </c:pt>
                <c:pt idx="10">
                  <c:v>0.37967032967032971</c:v>
                </c:pt>
                <c:pt idx="11">
                  <c:v>0.41277080957810719</c:v>
                </c:pt>
                <c:pt idx="12">
                  <c:v>0.44845971563981041</c:v>
                </c:pt>
                <c:pt idx="13">
                  <c:v>0.48705302096177555</c:v>
                </c:pt>
                <c:pt idx="14">
                  <c:v>0.52892030848329041</c:v>
                </c:pt>
                <c:pt idx="15">
                  <c:v>0.57449664429530201</c:v>
                </c:pt>
                <c:pt idx="16">
                  <c:v>0.6242977528089888</c:v>
                </c:pt>
                <c:pt idx="17">
                  <c:v>0.67893961708394701</c:v>
                </c:pt>
                <c:pt idx="18">
                  <c:v>0.73916408668730649</c:v>
                </c:pt>
                <c:pt idx="19">
                  <c:v>0.80587275693311577</c:v>
                </c:pt>
                <c:pt idx="20">
                  <c:v>0.86206896551724133</c:v>
                </c:pt>
                <c:pt idx="21">
                  <c:v>0.91407678244972568</c:v>
                </c:pt>
                <c:pt idx="22">
                  <c:v>0.97276264591439687</c:v>
                </c:pt>
                <c:pt idx="23">
                  <c:v>1.0395010395010396</c:v>
                </c:pt>
                <c:pt idx="24">
                  <c:v>1.1160714285714286</c:v>
                </c:pt>
              </c:numCache>
            </c:numRef>
          </c:xVal>
          <c:yVal>
            <c:numRef>
              <c:f>Optimalization!$J$46:$J$70</c:f>
              <c:numCache>
                <c:formatCode>General</c:formatCode>
                <c:ptCount val="25"/>
                <c:pt idx="0">
                  <c:v>3790.56</c:v>
                </c:pt>
                <c:pt idx="1">
                  <c:v>3902.232</c:v>
                </c:pt>
                <c:pt idx="2">
                  <c:v>4005.192</c:v>
                </c:pt>
                <c:pt idx="3">
                  <c:v>4099.4399999999996</c:v>
                </c:pt>
                <c:pt idx="4">
                  <c:v>4184.9760000000006</c:v>
                </c:pt>
                <c:pt idx="5">
                  <c:v>4261.8</c:v>
                </c:pt>
                <c:pt idx="6">
                  <c:v>4329.9119999999994</c:v>
                </c:pt>
                <c:pt idx="7">
                  <c:v>4389.3119999999999</c:v>
                </c:pt>
                <c:pt idx="8">
                  <c:v>4440</c:v>
                </c:pt>
                <c:pt idx="9">
                  <c:v>4481.9759999999997</c:v>
                </c:pt>
                <c:pt idx="10">
                  <c:v>4515.2400000000007</c:v>
                </c:pt>
                <c:pt idx="11">
                  <c:v>4539.7919999999995</c:v>
                </c:pt>
                <c:pt idx="12">
                  <c:v>4555.6319999999996</c:v>
                </c:pt>
                <c:pt idx="13">
                  <c:v>4562.76</c:v>
                </c:pt>
                <c:pt idx="14">
                  <c:v>4561.1760000000004</c:v>
                </c:pt>
                <c:pt idx="15">
                  <c:v>4550.88</c:v>
                </c:pt>
                <c:pt idx="16">
                  <c:v>4531.8720000000003</c:v>
                </c:pt>
                <c:pt idx="17">
                  <c:v>4504.152</c:v>
                </c:pt>
                <c:pt idx="18">
                  <c:v>4467.72</c:v>
                </c:pt>
                <c:pt idx="19">
                  <c:v>4422.576</c:v>
                </c:pt>
                <c:pt idx="20">
                  <c:v>4320</c:v>
                </c:pt>
                <c:pt idx="21">
                  <c:v>4188.0000000000009</c:v>
                </c:pt>
                <c:pt idx="22">
                  <c:v>4056</c:v>
                </c:pt>
                <c:pt idx="23">
                  <c:v>3924</c:v>
                </c:pt>
                <c:pt idx="24">
                  <c:v>3792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C6-465A-A99F-043D14DBE1A7}"/>
            </c:ext>
          </c:extLst>
        </c:ser>
        <c:ser>
          <c:idx val="3"/>
          <c:order val="3"/>
          <c:tx>
            <c:v>30-暴伤头</c:v>
          </c:tx>
          <c:marker>
            <c:symbol val="triangle"/>
            <c:size val="7"/>
          </c:marker>
          <c:xVal>
            <c:numRef>
              <c:f>Optimalization!$U$46:$U$70</c:f>
              <c:numCache>
                <c:formatCode>General</c:formatCode>
                <c:ptCount val="25"/>
                <c:pt idx="0">
                  <c:v>0.89126559714795017</c:v>
                </c:pt>
                <c:pt idx="1">
                  <c:v>0.84175084175084181</c:v>
                </c:pt>
                <c:pt idx="2">
                  <c:v>0.77671451355661891</c:v>
                </c:pt>
                <c:pt idx="3">
                  <c:v>0.712878787878788</c:v>
                </c:pt>
                <c:pt idx="4">
                  <c:v>0.65512265512265522</c:v>
                </c:pt>
                <c:pt idx="5">
                  <c:v>0.60261707988980728</c:v>
                </c:pt>
                <c:pt idx="6">
                  <c:v>0.55467720685111999</c:v>
                </c:pt>
                <c:pt idx="7">
                  <c:v>0.51073232323232332</c:v>
                </c:pt>
                <c:pt idx="8">
                  <c:v>0.47030303030303033</c:v>
                </c:pt>
                <c:pt idx="9">
                  <c:v>0.43298368298368306</c:v>
                </c:pt>
                <c:pt idx="10">
                  <c:v>0.39842873176206511</c:v>
                </c:pt>
                <c:pt idx="11">
                  <c:v>0.36634199134199141</c:v>
                </c:pt>
                <c:pt idx="12">
                  <c:v>0.3364681295715779</c:v>
                </c:pt>
                <c:pt idx="13">
                  <c:v>0.30858585858585863</c:v>
                </c:pt>
                <c:pt idx="14">
                  <c:v>0.28250244379276646</c:v>
                </c:pt>
                <c:pt idx="15">
                  <c:v>0.25804924242424243</c:v>
                </c:pt>
                <c:pt idx="16">
                  <c:v>0.23507805325987147</c:v>
                </c:pt>
                <c:pt idx="17">
                  <c:v>0.21345811051693409</c:v>
                </c:pt>
                <c:pt idx="18">
                  <c:v>0.19307359307359306</c:v>
                </c:pt>
                <c:pt idx="19">
                  <c:v>0.17382154882154882</c:v>
                </c:pt>
                <c:pt idx="20">
                  <c:v>0.15561015561015559</c:v>
                </c:pt>
                <c:pt idx="21">
                  <c:v>0.13835725677830943</c:v>
                </c:pt>
                <c:pt idx="22">
                  <c:v>0.121989121989122</c:v>
                </c:pt>
                <c:pt idx="23">
                  <c:v>0.10643939393939396</c:v>
                </c:pt>
                <c:pt idx="24">
                  <c:v>9.1648189209164815E-2</c:v>
                </c:pt>
              </c:numCache>
            </c:numRef>
          </c:xVal>
          <c:yVal>
            <c:numRef>
              <c:f>Optimalization!$V$46:$V$70</c:f>
              <c:numCache>
                <c:formatCode>General</c:formatCode>
                <c:ptCount val="25"/>
                <c:pt idx="0">
                  <c:v>4244</c:v>
                </c:pt>
                <c:pt idx="1">
                  <c:v>4375.9999999999991</c:v>
                </c:pt>
                <c:pt idx="2">
                  <c:v>4442.7920000000004</c:v>
                </c:pt>
                <c:pt idx="3">
                  <c:v>4484.24</c:v>
                </c:pt>
                <c:pt idx="4">
                  <c:v>4516.9760000000006</c:v>
                </c:pt>
                <c:pt idx="5">
                  <c:v>4541.0000000000009</c:v>
                </c:pt>
                <c:pt idx="6">
                  <c:v>4556.3119999999999</c:v>
                </c:pt>
                <c:pt idx="7">
                  <c:v>4562.9119999999994</c:v>
                </c:pt>
                <c:pt idx="8">
                  <c:v>4560.8</c:v>
                </c:pt>
                <c:pt idx="9">
                  <c:v>4549.9760000000006</c:v>
                </c:pt>
                <c:pt idx="10">
                  <c:v>4530.4400000000005</c:v>
                </c:pt>
                <c:pt idx="11">
                  <c:v>4502.192</c:v>
                </c:pt>
                <c:pt idx="12">
                  <c:v>4465.232</c:v>
                </c:pt>
                <c:pt idx="13">
                  <c:v>4419.5600000000004</c:v>
                </c:pt>
                <c:pt idx="14">
                  <c:v>4365.1760000000004</c:v>
                </c:pt>
                <c:pt idx="15">
                  <c:v>4302.08</c:v>
                </c:pt>
                <c:pt idx="16">
                  <c:v>4230.2719999999999</c:v>
                </c:pt>
                <c:pt idx="17">
                  <c:v>4149.7519999999995</c:v>
                </c:pt>
                <c:pt idx="18">
                  <c:v>4060.52</c:v>
                </c:pt>
                <c:pt idx="19">
                  <c:v>3962.576</c:v>
                </c:pt>
                <c:pt idx="20">
                  <c:v>3855.92</c:v>
                </c:pt>
                <c:pt idx="21">
                  <c:v>3740.5520000000006</c:v>
                </c:pt>
                <c:pt idx="22">
                  <c:v>3616.4719999999998</c:v>
                </c:pt>
                <c:pt idx="23">
                  <c:v>3483.68</c:v>
                </c:pt>
                <c:pt idx="24">
                  <c:v>3342.1759999999999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C6-465A-A99F-043D14DBE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78784"/>
        <c:axId val="140280960"/>
      </c:scatterChart>
      <c:valAx>
        <c:axId val="14027878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暴击</a:t>
                </a:r>
                <a:r>
                  <a:rPr lang="en-US" altLang="zh-CN"/>
                  <a:t>/</a:t>
                </a:r>
                <a:r>
                  <a:rPr lang="zh-CN" altLang="en-US"/>
                  <a:t>爆伤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280960"/>
        <c:crosses val="autoZero"/>
        <c:crossBetween val="midCat"/>
      </c:valAx>
      <c:valAx>
        <c:axId val="140280960"/>
        <c:scaling>
          <c:orientation val="minMax"/>
          <c:min val="20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期望伤害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278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7620</xdr:colOff>
      <xdr:row>0</xdr:row>
      <xdr:rowOff>0</xdr:rowOff>
    </xdr:from>
    <xdr:to>
      <xdr:col>23</xdr:col>
      <xdr:colOff>647700</xdr:colOff>
      <xdr:row>18</xdr:row>
      <xdr:rowOff>129540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2420" y="0"/>
          <a:ext cx="6736080" cy="3787140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</xdr:colOff>
      <xdr:row>34</xdr:row>
      <xdr:rowOff>15240</xdr:rowOff>
    </xdr:from>
    <xdr:to>
      <xdr:col>25</xdr:col>
      <xdr:colOff>449580</xdr:colOff>
      <xdr:row>46</xdr:row>
      <xdr:rowOff>152400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2420" y="6598920"/>
          <a:ext cx="7894320" cy="2880360"/>
        </a:xfrm>
        <a:prstGeom prst="rect">
          <a:avLst/>
        </a:prstGeom>
      </xdr:spPr>
    </xdr:pic>
    <xdr:clientData/>
  </xdr:twoCellAnchor>
  <xdr:twoCellAnchor editAs="oneCell">
    <xdr:from>
      <xdr:col>13</xdr:col>
      <xdr:colOff>5220</xdr:colOff>
      <xdr:row>18</xdr:row>
      <xdr:rowOff>134760</xdr:rowOff>
    </xdr:from>
    <xdr:to>
      <xdr:col>25</xdr:col>
      <xdr:colOff>431940</xdr:colOff>
      <xdr:row>33</xdr:row>
      <xdr:rowOff>180480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0020" y="3792360"/>
          <a:ext cx="7879080" cy="27889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78</xdr:row>
      <xdr:rowOff>0</xdr:rowOff>
    </xdr:from>
    <xdr:to>
      <xdr:col>19</xdr:col>
      <xdr:colOff>304800</xdr:colOff>
      <xdr:row>93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27</xdr:row>
      <xdr:rowOff>0</xdr:rowOff>
    </xdr:from>
    <xdr:to>
      <xdr:col>16</xdr:col>
      <xdr:colOff>304800</xdr:colOff>
      <xdr:row>42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J8" totalsRowCount="1" headerRowDxfId="28" dataDxfId="27">
  <autoFilter ref="A3:J7" xr:uid="{00000000-0009-0000-0100-000001000000}"/>
  <tableColumns count="10">
    <tableColumn id="1" xr3:uid="{00000000-0010-0000-0000-000001000000}" name="生命值" totalsRowFunction="custom" dataDxfId="26" totalsRowDxfId="25">
      <totalsRowFormula>AVERAGE(表1[生命值])</totalsRowFormula>
    </tableColumn>
    <tableColumn id="2" xr3:uid="{00000000-0010-0000-0000-000002000000}" name="生命百分比" totalsRowFunction="custom" dataDxfId="24">
      <totalsRowFormula>AVERAGE(表1[生命百分比])</totalsRowFormula>
    </tableColumn>
    <tableColumn id="3" xr3:uid="{00000000-0010-0000-0000-000003000000}" name="防御力" totalsRowFunction="custom" dataDxfId="23">
      <totalsRowFormula>AVERAGE(表1[防御力])</totalsRowFormula>
    </tableColumn>
    <tableColumn id="4" xr3:uid="{00000000-0010-0000-0000-000004000000}" name="防御百分比" totalsRowFunction="custom" dataDxfId="22">
      <totalsRowFormula>AVERAGE(表1[防御百分比])</totalsRowFormula>
    </tableColumn>
    <tableColumn id="5" xr3:uid="{00000000-0010-0000-0000-000005000000}" name="攻击力" totalsRowFunction="custom" dataDxfId="21" totalsRowDxfId="20">
      <totalsRowFormula>AVERAGE(表1[攻击力])</totalsRowFormula>
    </tableColumn>
    <tableColumn id="6" xr3:uid="{00000000-0010-0000-0000-000006000000}" name="攻击百分比" totalsRowFunction="custom" dataDxfId="19">
      <totalsRowFormula>AVERAGE(表1[攻击百分比])</totalsRowFormula>
    </tableColumn>
    <tableColumn id="7" xr3:uid="{00000000-0010-0000-0000-000007000000}" name="暴击率" totalsRowFunction="custom" dataDxfId="18">
      <totalsRowFormula>AVERAGE(表1[暴击率])</totalsRowFormula>
    </tableColumn>
    <tableColumn id="8" xr3:uid="{00000000-0010-0000-0000-000008000000}" name="暴击伤害" totalsRowFunction="custom" dataDxfId="17" dataCellStyle="百分比">
      <totalsRowFormula>AVERAGE(表1[暴击伤害])</totalsRowFormula>
    </tableColumn>
    <tableColumn id="9" xr3:uid="{00000000-0010-0000-0000-000009000000}" name="元素精通" totalsRowFunction="custom" dataDxfId="16" totalsRowDxfId="15">
      <totalsRowFormula>AVERAGE(表1[元素精通])</totalsRowFormula>
    </tableColumn>
    <tableColumn id="10" xr3:uid="{00000000-0010-0000-0000-00000A000000}" name="元素充能效率" totalsRowFunction="custom" dataDxfId="14">
      <totalsRowFormula>AVERAGE(表1[元素充能效率])</totalsRow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1:L17" totalsRowShown="0" headerRowDxfId="13" dataDxfId="12">
  <autoFilter ref="A11:L17" xr:uid="{00000000-0009-0000-0100-000002000000}"/>
  <tableColumns count="12">
    <tableColumn id="1" xr3:uid="{00000000-0010-0000-0100-000001000000}" name="部位" dataDxfId="11"/>
    <tableColumn id="2" xr3:uid="{00000000-0010-0000-0100-000002000000}" name="生命值" dataDxfId="10"/>
    <tableColumn id="3" xr3:uid="{00000000-0010-0000-0100-000003000000}" name="生命百分比" dataDxfId="9"/>
    <tableColumn id="4" xr3:uid="{00000000-0010-0000-0100-000004000000}" name="防御百分比" dataDxfId="8"/>
    <tableColumn id="5" xr3:uid="{00000000-0010-0000-0100-000005000000}" name="攻击力" dataDxfId="7"/>
    <tableColumn id="6" xr3:uid="{00000000-0010-0000-0100-000006000000}" name="攻击百分比" dataDxfId="6"/>
    <tableColumn id="7" xr3:uid="{00000000-0010-0000-0100-000007000000}" name="暴击率" dataDxfId="5"/>
    <tableColumn id="8" xr3:uid="{00000000-0010-0000-0100-000008000000}" name="暴击伤害" dataDxfId="4"/>
    <tableColumn id="9" xr3:uid="{00000000-0010-0000-0100-000009000000}" name="元素精通" dataDxfId="3"/>
    <tableColumn id="10" xr3:uid="{00000000-0010-0000-0100-00000A000000}" name="元素充能效率" dataDxfId="2"/>
    <tableColumn id="11" xr3:uid="{00000000-0010-0000-0100-00000B000000}" name="元素伤害加成" dataDxfId="1"/>
    <tableColumn id="12" xr3:uid="{00000000-0010-0000-0100-00000C000000}" name="治疗加成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71"/>
  <sheetViews>
    <sheetView topLeftCell="A3" workbookViewId="0">
      <selection activeCell="K23" sqref="K23"/>
    </sheetView>
  </sheetViews>
  <sheetFormatPr defaultRowHeight="14" x14ac:dyDescent="0.25"/>
  <cols>
    <col min="2" max="2" width="8.90625" customWidth="1"/>
    <col min="14" max="16" width="8.90625" customWidth="1"/>
    <col min="18" max="18" width="8.90625" customWidth="1"/>
    <col min="20" max="23" width="8.90625" customWidth="1"/>
    <col min="24" max="24" width="10.90625" customWidth="1"/>
  </cols>
  <sheetData>
    <row r="2" spans="1:12" x14ac:dyDescent="0.25">
      <c r="A2" s="4" t="s">
        <v>31</v>
      </c>
    </row>
    <row r="3" spans="1:12" ht="28" x14ac:dyDescent="0.25">
      <c r="A3" s="2" t="s">
        <v>21</v>
      </c>
      <c r="B3" s="2" t="s">
        <v>22</v>
      </c>
      <c r="C3" s="2" t="s">
        <v>23</v>
      </c>
      <c r="D3" s="2" t="s">
        <v>24</v>
      </c>
      <c r="E3" s="2" t="s">
        <v>25</v>
      </c>
      <c r="F3" s="2" t="s">
        <v>26</v>
      </c>
      <c r="G3" s="2" t="s">
        <v>27</v>
      </c>
      <c r="H3" s="2" t="s">
        <v>30</v>
      </c>
      <c r="I3" s="2" t="s">
        <v>28</v>
      </c>
      <c r="J3" s="2" t="s">
        <v>29</v>
      </c>
    </row>
    <row r="4" spans="1:12" x14ac:dyDescent="0.25">
      <c r="A4" s="3">
        <v>209</v>
      </c>
      <c r="B4" s="5">
        <v>4.1000000000000002E-2</v>
      </c>
      <c r="C4" s="3">
        <v>16</v>
      </c>
      <c r="D4" s="5">
        <v>5.0999999999999997E-2</v>
      </c>
      <c r="E4" s="3">
        <v>14</v>
      </c>
      <c r="F4" s="5">
        <v>4.1000000000000002E-2</v>
      </c>
      <c r="G4" s="5">
        <v>2.7E-2</v>
      </c>
      <c r="H4" s="6">
        <v>5.3999999999999999E-2</v>
      </c>
      <c r="I4" s="3">
        <v>16</v>
      </c>
      <c r="J4" s="5">
        <v>4.4999999999999998E-2</v>
      </c>
    </row>
    <row r="5" spans="1:12" x14ac:dyDescent="0.25">
      <c r="A5" s="3">
        <v>239</v>
      </c>
      <c r="B5" s="5">
        <v>4.7E-2</v>
      </c>
      <c r="C5" s="3">
        <v>19</v>
      </c>
      <c r="D5" s="5">
        <v>5.8000000000000003E-2</v>
      </c>
      <c r="E5" s="3">
        <v>16</v>
      </c>
      <c r="F5" s="5">
        <v>4.7E-2</v>
      </c>
      <c r="G5" s="5">
        <v>3.1E-2</v>
      </c>
      <c r="H5" s="6">
        <v>6.2E-2</v>
      </c>
      <c r="I5" s="3">
        <v>19</v>
      </c>
      <c r="J5" s="5">
        <v>5.1999999999999998E-2</v>
      </c>
    </row>
    <row r="6" spans="1:12" x14ac:dyDescent="0.25">
      <c r="A6" s="3">
        <v>269</v>
      </c>
      <c r="B6" s="5">
        <v>5.2999999999999999E-2</v>
      </c>
      <c r="C6" s="3">
        <v>21</v>
      </c>
      <c r="D6" s="5">
        <v>6.6000000000000003E-2</v>
      </c>
      <c r="E6" s="3">
        <v>18</v>
      </c>
      <c r="F6" s="5">
        <v>5.2999999999999999E-2</v>
      </c>
      <c r="G6" s="5">
        <v>3.5000000000000003E-2</v>
      </c>
      <c r="H6" s="6">
        <v>7.0000000000000007E-2</v>
      </c>
      <c r="I6" s="3">
        <v>21</v>
      </c>
      <c r="J6" s="5">
        <v>5.8000000000000003E-2</v>
      </c>
    </row>
    <row r="7" spans="1:12" x14ac:dyDescent="0.25">
      <c r="A7" s="3">
        <v>299</v>
      </c>
      <c r="B7" s="5">
        <v>5.8000000000000003E-2</v>
      </c>
      <c r="C7" s="3">
        <v>23</v>
      </c>
      <c r="D7" s="5">
        <v>7.2999999999999995E-2</v>
      </c>
      <c r="E7" s="3">
        <v>19</v>
      </c>
      <c r="F7" s="5">
        <v>5.8000000000000003E-2</v>
      </c>
      <c r="G7" s="5">
        <v>3.9E-2</v>
      </c>
      <c r="H7" s="6">
        <v>7.8E-2</v>
      </c>
      <c r="I7" s="3">
        <v>23</v>
      </c>
      <c r="J7" s="5">
        <v>6.5000000000000002E-2</v>
      </c>
    </row>
    <row r="8" spans="1:12" x14ac:dyDescent="0.25">
      <c r="A8" s="3">
        <f>AVERAGE(表1[生命值])</f>
        <v>254</v>
      </c>
      <c r="B8" s="3">
        <f>AVERAGE(表1[生命百分比])</f>
        <v>4.9749999999999996E-2</v>
      </c>
      <c r="C8" s="3">
        <f>AVERAGE(表1[防御力])</f>
        <v>19.75</v>
      </c>
      <c r="D8" s="3">
        <f>AVERAGE(表1[防御百分比])</f>
        <v>6.2E-2</v>
      </c>
      <c r="E8" s="3">
        <f>AVERAGE(表1[攻击力])</f>
        <v>16.75</v>
      </c>
      <c r="F8" s="3">
        <f>AVERAGE(表1[攻击百分比])</f>
        <v>4.9749999999999996E-2</v>
      </c>
      <c r="G8" s="3">
        <f>AVERAGE(表1[暴击率])</f>
        <v>3.3000000000000002E-2</v>
      </c>
      <c r="H8" s="3">
        <f>AVERAGE(表1[暴击伤害])</f>
        <v>6.6000000000000003E-2</v>
      </c>
      <c r="I8" s="3">
        <f>AVERAGE(表1[元素精通])</f>
        <v>19.75</v>
      </c>
      <c r="J8" s="3">
        <f>AVERAGE(表1[元素充能效率])</f>
        <v>5.5E-2</v>
      </c>
    </row>
    <row r="10" spans="1:12" x14ac:dyDescent="0.25">
      <c r="A10" s="4" t="s">
        <v>49</v>
      </c>
    </row>
    <row r="11" spans="1:12" ht="28" x14ac:dyDescent="0.25">
      <c r="A11" s="2" t="s">
        <v>47</v>
      </c>
      <c r="B11" s="2" t="s">
        <v>32</v>
      </c>
      <c r="C11" s="2" t="s">
        <v>33</v>
      </c>
      <c r="D11" s="2" t="s">
        <v>48</v>
      </c>
      <c r="E11" s="2" t="s">
        <v>35</v>
      </c>
      <c r="F11" s="2" t="s">
        <v>36</v>
      </c>
      <c r="G11" s="2" t="s">
        <v>37</v>
      </c>
      <c r="H11" s="2" t="s">
        <v>51</v>
      </c>
      <c r="I11" s="2" t="s">
        <v>38</v>
      </c>
      <c r="J11" s="2" t="s">
        <v>39</v>
      </c>
      <c r="K11" s="2" t="s">
        <v>40</v>
      </c>
      <c r="L11" s="2" t="s">
        <v>34</v>
      </c>
    </row>
    <row r="12" spans="1:12" x14ac:dyDescent="0.25">
      <c r="A12" s="2"/>
      <c r="B12" s="2">
        <v>4780</v>
      </c>
      <c r="C12" s="7">
        <v>0.46600000000000003</v>
      </c>
      <c r="D12" s="7">
        <v>0.58299999999999996</v>
      </c>
      <c r="E12" s="2">
        <v>311</v>
      </c>
      <c r="F12" s="7">
        <v>0.46600000000000003</v>
      </c>
      <c r="G12" s="7">
        <v>0.311</v>
      </c>
      <c r="H12" s="7">
        <v>0.622</v>
      </c>
      <c r="I12" s="2">
        <v>187</v>
      </c>
      <c r="J12" s="7">
        <v>0.51800000000000002</v>
      </c>
      <c r="K12" s="7">
        <v>0.46600000000000003</v>
      </c>
      <c r="L12" s="7">
        <v>0.35899999999999999</v>
      </c>
    </row>
    <row r="13" spans="1:12" x14ac:dyDescent="0.25">
      <c r="A13" s="2" t="s">
        <v>41</v>
      </c>
      <c r="B13" s="2" t="s">
        <v>46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2" t="s">
        <v>42</v>
      </c>
      <c r="B14" s="2"/>
      <c r="C14" s="2"/>
      <c r="D14" s="2"/>
      <c r="E14" s="2" t="s">
        <v>46</v>
      </c>
      <c r="F14" s="2"/>
      <c r="G14" s="2"/>
      <c r="H14" s="2"/>
      <c r="I14" s="2"/>
      <c r="J14" s="2"/>
      <c r="K14" s="2"/>
      <c r="L14" s="2"/>
    </row>
    <row r="15" spans="1:12" x14ac:dyDescent="0.25">
      <c r="A15" s="2" t="s">
        <v>43</v>
      </c>
      <c r="B15" s="2"/>
      <c r="C15" s="2" t="s">
        <v>46</v>
      </c>
      <c r="D15" s="2" t="s">
        <v>46</v>
      </c>
      <c r="E15" s="2"/>
      <c r="F15" s="2" t="s">
        <v>46</v>
      </c>
      <c r="G15" s="2"/>
      <c r="H15" s="2"/>
      <c r="I15" s="2" t="s">
        <v>46</v>
      </c>
      <c r="J15" s="2" t="s">
        <v>46</v>
      </c>
      <c r="K15" s="2"/>
      <c r="L15" s="2"/>
    </row>
    <row r="16" spans="1:12" x14ac:dyDescent="0.25">
      <c r="A16" s="2" t="s">
        <v>44</v>
      </c>
      <c r="B16" s="2"/>
      <c r="C16" s="2" t="s">
        <v>46</v>
      </c>
      <c r="D16" s="2" t="s">
        <v>46</v>
      </c>
      <c r="E16" s="2"/>
      <c r="F16" s="2" t="s">
        <v>46</v>
      </c>
      <c r="G16" s="2"/>
      <c r="H16" s="2"/>
      <c r="I16" s="2" t="s">
        <v>46</v>
      </c>
      <c r="J16" s="2"/>
      <c r="K16" s="2" t="s">
        <v>46</v>
      </c>
      <c r="L16" s="2"/>
    </row>
    <row r="17" spans="1:12" x14ac:dyDescent="0.25">
      <c r="A17" s="2" t="s">
        <v>45</v>
      </c>
      <c r="B17" s="2"/>
      <c r="C17" s="2" t="s">
        <v>46</v>
      </c>
      <c r="D17" s="2" t="s">
        <v>46</v>
      </c>
      <c r="E17" s="2"/>
      <c r="F17" s="2" t="s">
        <v>46</v>
      </c>
      <c r="G17" s="2" t="s">
        <v>46</v>
      </c>
      <c r="H17" s="2" t="s">
        <v>46</v>
      </c>
      <c r="I17" s="2" t="s">
        <v>46</v>
      </c>
      <c r="J17" s="2"/>
      <c r="K17" s="2"/>
      <c r="L17" s="2" t="s">
        <v>46</v>
      </c>
    </row>
    <row r="19" spans="1:12" x14ac:dyDescent="0.25">
      <c r="A19" s="11" t="s">
        <v>50</v>
      </c>
      <c r="B19" s="10">
        <f>B12/A7</f>
        <v>15.986622073578594</v>
      </c>
      <c r="C19" s="8">
        <f>C12/B7</f>
        <v>8.0344827586206904</v>
      </c>
      <c r="D19" s="9">
        <f t="shared" ref="D19:J19" si="0">D12/D7</f>
        <v>7.9863013698630141</v>
      </c>
      <c r="E19" s="12">
        <f t="shared" si="0"/>
        <v>16.368421052631579</v>
      </c>
      <c r="F19" s="9">
        <f t="shared" si="0"/>
        <v>8.0344827586206904</v>
      </c>
      <c r="G19" s="9">
        <f t="shared" si="0"/>
        <v>7.9743589743589745</v>
      </c>
      <c r="H19" s="13">
        <f t="shared" si="0"/>
        <v>7.9743589743589745</v>
      </c>
      <c r="I19" s="9">
        <f t="shared" si="0"/>
        <v>8.1304347826086953</v>
      </c>
      <c r="J19" s="9">
        <f t="shared" si="0"/>
        <v>7.9692307692307693</v>
      </c>
      <c r="K19" s="8"/>
      <c r="L19" s="8"/>
    </row>
    <row r="22" spans="1:12" x14ac:dyDescent="0.25">
      <c r="A22" t="s">
        <v>3</v>
      </c>
      <c r="B22" t="s">
        <v>2</v>
      </c>
      <c r="C22" t="s">
        <v>1</v>
      </c>
      <c r="D22" t="s">
        <v>0</v>
      </c>
    </row>
    <row r="23" spans="1:12" x14ac:dyDescent="0.25">
      <c r="A23">
        <v>852</v>
      </c>
      <c r="B23">
        <f>0.087+0.14+0.466+1</f>
        <v>1.6930000000000001</v>
      </c>
      <c r="C23">
        <f>29+37+311</f>
        <v>377</v>
      </c>
      <c r="D23">
        <f>A23*B23+C23</f>
        <v>1819.4360000000001</v>
      </c>
    </row>
    <row r="24" spans="1:12" x14ac:dyDescent="0.25">
      <c r="A24">
        <v>612</v>
      </c>
      <c r="B24">
        <f>1+0.152+0.093+0.192+0.466+0.07+0.18</f>
        <v>2.153</v>
      </c>
      <c r="C24">
        <f>18+54+29+311</f>
        <v>412</v>
      </c>
      <c r="D24">
        <f>A24*B24+C24</f>
        <v>1729.636</v>
      </c>
    </row>
    <row r="25" spans="1:12" x14ac:dyDescent="0.25">
      <c r="A25">
        <f>1009-674+608</f>
        <v>943</v>
      </c>
      <c r="B25">
        <f>1+0.414+0.496+0.466</f>
        <v>2.3759999999999999</v>
      </c>
      <c r="C25">
        <f>18+311</f>
        <v>329</v>
      </c>
      <c r="D25">
        <f>A25*B25+C25</f>
        <v>2569.5679999999998</v>
      </c>
    </row>
    <row r="26" spans="1:12" x14ac:dyDescent="0.25">
      <c r="A26">
        <v>1009</v>
      </c>
      <c r="B26">
        <f>1+0.111+0.466+0.414</f>
        <v>1.9909999999999999</v>
      </c>
      <c r="C26">
        <f>C25+49</f>
        <v>378</v>
      </c>
      <c r="D26">
        <f>A26*B26+C26</f>
        <v>2386.9189999999999</v>
      </c>
    </row>
    <row r="28" spans="1:12" x14ac:dyDescent="0.25">
      <c r="A28">
        <f>1016+1027</f>
        <v>2043</v>
      </c>
      <c r="B28">
        <f>1016*(1+0.25)+1027</f>
        <v>2297</v>
      </c>
      <c r="C28">
        <f>1016*(1+0.46)+1027</f>
        <v>2510.3599999999997</v>
      </c>
      <c r="E28">
        <f>1016*2+1027</f>
        <v>3059</v>
      </c>
    </row>
    <row r="29" spans="1:12" x14ac:dyDescent="0.25">
      <c r="A29">
        <f>1+2.926</f>
        <v>3.9260000000000002</v>
      </c>
      <c r="B29">
        <f>A29-0.25/A32</f>
        <v>3.5521210762331838</v>
      </c>
      <c r="C29">
        <f>A29-0.667</f>
        <v>3.2590000000000003</v>
      </c>
      <c r="E29">
        <f>A29-1/A32</f>
        <v>2.4304843049327354</v>
      </c>
    </row>
    <row r="30" spans="1:12" x14ac:dyDescent="0.25">
      <c r="A30">
        <f>A28*A29</f>
        <v>8020.8180000000002</v>
      </c>
      <c r="B30">
        <f>B28*B29</f>
        <v>8159.2221121076236</v>
      </c>
      <c r="C30">
        <f>C28*C29</f>
        <v>8181.2632400000002</v>
      </c>
      <c r="E30">
        <f>E28*E29</f>
        <v>7434.8514887892379</v>
      </c>
    </row>
    <row r="32" spans="1:12" x14ac:dyDescent="0.25">
      <c r="A32">
        <f>44.6/66.7</f>
        <v>0.66866566716641673</v>
      </c>
    </row>
    <row r="34" spans="1:11" x14ac:dyDescent="0.25">
      <c r="B34" t="s">
        <v>4</v>
      </c>
      <c r="C34" t="s">
        <v>5</v>
      </c>
      <c r="D34" t="s">
        <v>6</v>
      </c>
      <c r="E34" t="s">
        <v>7</v>
      </c>
      <c r="F34" t="s">
        <v>8</v>
      </c>
    </row>
    <row r="35" spans="1:11" ht="28" x14ac:dyDescent="0.25">
      <c r="A35" s="1" t="s">
        <v>10</v>
      </c>
      <c r="B35">
        <f>1009+1377</f>
        <v>2386</v>
      </c>
      <c r="C35">
        <v>0.51900000000000002</v>
      </c>
      <c r="D35">
        <v>2.3740000000000001</v>
      </c>
      <c r="E35">
        <f>B35*(1+(C35+0.2)*D35)</f>
        <v>6458.6777160000001</v>
      </c>
      <c r="F35">
        <f>B35*(1+(C35+0.4)*D35)</f>
        <v>7591.5505160000002</v>
      </c>
    </row>
    <row r="36" spans="1:11" ht="42" x14ac:dyDescent="0.25">
      <c r="A36" s="1" t="s">
        <v>9</v>
      </c>
      <c r="B36">
        <f>D25</f>
        <v>2569.5679999999998</v>
      </c>
      <c r="C36">
        <f>C35-0.221+0.074</f>
        <v>0.37200000000000005</v>
      </c>
      <c r="D36">
        <f>D35-0.2-0.132+0.257</f>
        <v>2.2989999999999999</v>
      </c>
      <c r="E36">
        <f>B36*(1+(C36+0.2)*D36)*1.52</f>
        <v>9041.9052392140784</v>
      </c>
      <c r="F36">
        <f>B36*(1+(C36+0.4)*D36)*1.52</f>
        <v>10837.76603614208</v>
      </c>
    </row>
    <row r="38" spans="1:11" x14ac:dyDescent="0.25">
      <c r="B38" t="s">
        <v>11</v>
      </c>
      <c r="C38" t="s">
        <v>12</v>
      </c>
      <c r="D38" t="s">
        <v>13</v>
      </c>
      <c r="E38" t="s">
        <v>14</v>
      </c>
      <c r="F38" t="s">
        <v>15</v>
      </c>
      <c r="G38" t="s">
        <v>17</v>
      </c>
      <c r="I38" t="s">
        <v>12</v>
      </c>
      <c r="J38" t="s">
        <v>20</v>
      </c>
    </row>
    <row r="39" spans="1:11" x14ac:dyDescent="0.25">
      <c r="A39" t="s">
        <v>16</v>
      </c>
      <c r="B39">
        <v>1998</v>
      </c>
      <c r="C39">
        <v>0.83299999999999996</v>
      </c>
      <c r="D39">
        <v>1.673</v>
      </c>
      <c r="E39">
        <v>1.5760000000000001</v>
      </c>
      <c r="F39">
        <v>121</v>
      </c>
      <c r="G39">
        <v>1.8959999999999999</v>
      </c>
      <c r="I39">
        <f>B39*G39*(1+E39)*(1+D39)*(1+F40)*1.459</f>
        <v>44964.280892963994</v>
      </c>
      <c r="J39">
        <f>I39/(1+D39)</f>
        <v>16821.653906832769</v>
      </c>
      <c r="K39" t="s">
        <v>18</v>
      </c>
    </row>
    <row r="40" spans="1:11" x14ac:dyDescent="0.25">
      <c r="F40">
        <f>121*0.15/100</f>
        <v>0.18149999999999999</v>
      </c>
      <c r="I40">
        <f>I39*0.9*0.5</f>
        <v>20233.926401833796</v>
      </c>
      <c r="J40">
        <f>J39*0.9*0.5</f>
        <v>7569.7442580747465</v>
      </c>
      <c r="K40" t="s">
        <v>19</v>
      </c>
    </row>
    <row r="41" spans="1:11" x14ac:dyDescent="0.25">
      <c r="B41" t="s">
        <v>52</v>
      </c>
      <c r="C41" t="s">
        <v>53</v>
      </c>
      <c r="D41" t="s">
        <v>54</v>
      </c>
      <c r="F41" t="s">
        <v>55</v>
      </c>
    </row>
    <row r="42" spans="1:11" x14ac:dyDescent="0.25">
      <c r="B42">
        <v>1732</v>
      </c>
      <c r="C42">
        <v>0.88700000000000001</v>
      </c>
      <c r="D42">
        <v>1.8680000000000001</v>
      </c>
      <c r="F42">
        <f>B42*C42*(1+D42)+B42*(1-C42)</f>
        <v>4601.7785120000008</v>
      </c>
    </row>
    <row r="43" spans="1:11" x14ac:dyDescent="0.25">
      <c r="B43">
        <v>1714</v>
      </c>
      <c r="C43">
        <v>0.82499999999999996</v>
      </c>
      <c r="D43">
        <v>1.921</v>
      </c>
      <c r="F43">
        <f t="shared" ref="F43:F53" si="1">B43*C43*(1+D43)+B43*(1-C43)</f>
        <v>4430.39005</v>
      </c>
    </row>
    <row r="44" spans="1:11" x14ac:dyDescent="0.25">
      <c r="B44">
        <v>1771</v>
      </c>
      <c r="C44">
        <v>0.70499999999999996</v>
      </c>
      <c r="D44">
        <v>2.1549999999999998</v>
      </c>
      <c r="F44">
        <f t="shared" si="1"/>
        <v>4461.6360249999989</v>
      </c>
    </row>
    <row r="45" spans="1:11" x14ac:dyDescent="0.25">
      <c r="B45" t="s">
        <v>52</v>
      </c>
      <c r="C45" t="s">
        <v>53</v>
      </c>
      <c r="D45" t="s">
        <v>54</v>
      </c>
    </row>
    <row r="46" spans="1:11" x14ac:dyDescent="0.25">
      <c r="B46">
        <v>1680</v>
      </c>
      <c r="C46">
        <v>0.76300000000000001</v>
      </c>
      <c r="D46">
        <v>2.2789999999999999</v>
      </c>
      <c r="F46">
        <f t="shared" si="1"/>
        <v>4601.3133599999992</v>
      </c>
    </row>
    <row r="47" spans="1:11" x14ac:dyDescent="0.25">
      <c r="B47">
        <v>1774</v>
      </c>
      <c r="C47">
        <v>0.83299999999999996</v>
      </c>
      <c r="D47">
        <v>2.1469999999999998</v>
      </c>
      <c r="F47">
        <f t="shared" si="1"/>
        <v>4946.7120739999991</v>
      </c>
    </row>
    <row r="48" spans="1:11" x14ac:dyDescent="0.25">
      <c r="A48" t="s">
        <v>57</v>
      </c>
      <c r="B48" t="s">
        <v>52</v>
      </c>
      <c r="C48" t="s">
        <v>53</v>
      </c>
      <c r="D48" t="s">
        <v>54</v>
      </c>
      <c r="H48" t="s">
        <v>58</v>
      </c>
      <c r="I48" t="s">
        <v>56</v>
      </c>
    </row>
    <row r="49" spans="1:11" x14ac:dyDescent="0.25">
      <c r="A49">
        <f>323+510</f>
        <v>833</v>
      </c>
      <c r="B49">
        <f>323+510+311+886</f>
        <v>2030</v>
      </c>
      <c r="C49">
        <f>0.579+0.05</f>
        <v>0.629</v>
      </c>
      <c r="D49">
        <f>0.5+0.384+0.894</f>
        <v>1.778</v>
      </c>
      <c r="F49">
        <f t="shared" si="1"/>
        <v>4300.2748600000004</v>
      </c>
      <c r="H49">
        <f>(B50-B49)/A49</f>
        <v>0.11644657863145258</v>
      </c>
      <c r="I49">
        <f>D50-D49</f>
        <v>-0.20199999999999996</v>
      </c>
      <c r="J49">
        <f>C50-C49</f>
        <v>2.0000000000000018E-2</v>
      </c>
    </row>
    <row r="50" spans="1:11" x14ac:dyDescent="0.25">
      <c r="B50">
        <f>510+311+983+323</f>
        <v>2127</v>
      </c>
      <c r="C50">
        <f>0.05+0.599</f>
        <v>0.64900000000000002</v>
      </c>
      <c r="D50">
        <f>0.5+0.384+0.692</f>
        <v>1.5760000000000001</v>
      </c>
      <c r="F50">
        <f t="shared" si="1"/>
        <v>4302.5466480000005</v>
      </c>
      <c r="H50">
        <f>H49/0.05</f>
        <v>2.3289315726290516</v>
      </c>
      <c r="I50">
        <f>I49/0.066</f>
        <v>-3.0606060606060597</v>
      </c>
      <c r="J50">
        <f>J49/0.033</f>
        <v>0.60606060606060652</v>
      </c>
      <c r="K50">
        <f>H50+I50+J50</f>
        <v>-0.12561388191640155</v>
      </c>
    </row>
    <row r="52" spans="1:11" x14ac:dyDescent="0.25">
      <c r="B52">
        <v>1517</v>
      </c>
      <c r="C52">
        <v>0.61799999999999999</v>
      </c>
      <c r="D52">
        <v>1.262</v>
      </c>
      <c r="F52">
        <f t="shared" si="1"/>
        <v>2700.132572</v>
      </c>
    </row>
    <row r="53" spans="1:11" x14ac:dyDescent="0.25">
      <c r="B53">
        <v>1576</v>
      </c>
      <c r="C53">
        <v>0.59399999999999997</v>
      </c>
      <c r="D53">
        <v>1.1220000000000001</v>
      </c>
      <c r="F53">
        <f t="shared" si="1"/>
        <v>2626.353568</v>
      </c>
    </row>
    <row r="54" spans="1:11" x14ac:dyDescent="0.25">
      <c r="B54" t="s">
        <v>83</v>
      </c>
      <c r="C54" t="s">
        <v>84</v>
      </c>
      <c r="D54" t="s">
        <v>85</v>
      </c>
      <c r="E54" t="s">
        <v>86</v>
      </c>
      <c r="F54" t="s">
        <v>87</v>
      </c>
      <c r="G54" t="s">
        <v>88</v>
      </c>
    </row>
    <row r="55" spans="1:11" x14ac:dyDescent="0.25">
      <c r="A55" t="s">
        <v>99</v>
      </c>
      <c r="B55">
        <v>1083</v>
      </c>
      <c r="C55">
        <v>0.28599999999999998</v>
      </c>
      <c r="D55">
        <v>0.60399999999999998</v>
      </c>
      <c r="E55">
        <f>2.89+0.48</f>
        <v>3.37</v>
      </c>
      <c r="F55">
        <f>B55*E55*C55*(1+D55)+B55*E55*(1-C55)</f>
        <v>4280.17550424</v>
      </c>
      <c r="G55">
        <f>B55*E55*(1+D55)</f>
        <v>5854.1348400000006</v>
      </c>
    </row>
    <row r="56" spans="1:11" x14ac:dyDescent="0.25">
      <c r="A56" t="s">
        <v>98</v>
      </c>
      <c r="B56">
        <v>1071</v>
      </c>
      <c r="C56">
        <f>0.265+0.66</f>
        <v>0.92500000000000004</v>
      </c>
      <c r="D56">
        <f>0.593+0.52</f>
        <v>1.113</v>
      </c>
      <c r="E56">
        <v>2.38</v>
      </c>
      <c r="F56">
        <f>B56*E56*C56*(1+D56)+B56*E56*(1-C56)</f>
        <v>5173.2186345</v>
      </c>
      <c r="G56">
        <f t="shared" ref="G56:G57" si="2">B56*E56*(1+D56)</f>
        <v>5385.9947400000001</v>
      </c>
    </row>
    <row r="57" spans="1:11" x14ac:dyDescent="0.25">
      <c r="B57">
        <v>1071</v>
      </c>
      <c r="C57">
        <f>0.265+0.6</f>
        <v>0.86499999999999999</v>
      </c>
      <c r="D57">
        <f>0.593+0.34</f>
        <v>0.93300000000000005</v>
      </c>
      <c r="E57">
        <v>2.38</v>
      </c>
      <c r="F57">
        <f>B57*E57*C57*(1+D57)+B57*E57*(1-C57)</f>
        <v>4606.1215640999999</v>
      </c>
      <c r="G57">
        <f t="shared" si="2"/>
        <v>4927.1783400000004</v>
      </c>
    </row>
    <row r="58" spans="1:11" x14ac:dyDescent="0.25">
      <c r="B58" t="s">
        <v>83</v>
      </c>
      <c r="C58" t="s">
        <v>84</v>
      </c>
      <c r="D58" t="s">
        <v>85</v>
      </c>
      <c r="F58" t="s">
        <v>87</v>
      </c>
    </row>
    <row r="59" spans="1:11" x14ac:dyDescent="0.25">
      <c r="A59" t="s">
        <v>100</v>
      </c>
      <c r="B59">
        <v>1942</v>
      </c>
      <c r="C59">
        <f>0.35+0.458</f>
        <v>0.80800000000000005</v>
      </c>
      <c r="D59">
        <v>2.2850000000000001</v>
      </c>
      <c r="F59">
        <f>B59*(1-C59)+B59*C59*(1+D59)</f>
        <v>5527.4757600000003</v>
      </c>
    </row>
    <row r="60" spans="1:11" x14ac:dyDescent="0.25">
      <c r="B60">
        <v>2033</v>
      </c>
      <c r="C60">
        <f>0.35+0.322</f>
        <v>0.67199999999999993</v>
      </c>
      <c r="D60">
        <v>2.5649999999999999</v>
      </c>
      <c r="F60">
        <f>B60*(1-C60)+B60*C60*(1+D60)</f>
        <v>5537.2414399999998</v>
      </c>
    </row>
    <row r="63" spans="1:11" x14ac:dyDescent="0.25">
      <c r="A63" t="s">
        <v>112</v>
      </c>
      <c r="C63">
        <v>46315</v>
      </c>
    </row>
    <row r="64" spans="1:11" x14ac:dyDescent="0.25">
      <c r="B64">
        <v>0.47899999999999998</v>
      </c>
      <c r="C64">
        <v>46635</v>
      </c>
      <c r="D64" t="s">
        <v>109</v>
      </c>
      <c r="F64">
        <f>B64*1.792+(1-B64)</f>
        <v>1.3793679999999999</v>
      </c>
      <c r="G64">
        <f>C64/F64</f>
        <v>33808.961785397369</v>
      </c>
    </row>
    <row r="65" spans="2:7" x14ac:dyDescent="0.25">
      <c r="B65">
        <v>0.48599999999999999</v>
      </c>
      <c r="C65">
        <v>47182</v>
      </c>
      <c r="D65" t="s">
        <v>108</v>
      </c>
      <c r="F65">
        <f t="shared" ref="F65:F68" si="3">B65*1.792+(1-B65)</f>
        <v>1.3849119999999999</v>
      </c>
      <c r="G65">
        <f t="shared" ref="G65:G68" si="4">C65/F65</f>
        <v>34068.590639694077</v>
      </c>
    </row>
    <row r="66" spans="2:7" x14ac:dyDescent="0.25">
      <c r="B66">
        <v>0.51600000000000001</v>
      </c>
      <c r="C66">
        <v>48040</v>
      </c>
      <c r="D66" t="s">
        <v>110</v>
      </c>
      <c r="F66">
        <f t="shared" si="3"/>
        <v>1.4086720000000001</v>
      </c>
      <c r="G66">
        <f t="shared" si="4"/>
        <v>34103.041730083365</v>
      </c>
    </row>
    <row r="67" spans="2:7" x14ac:dyDescent="0.25">
      <c r="B67">
        <v>0.51200000000000001</v>
      </c>
      <c r="C67">
        <v>48648</v>
      </c>
      <c r="D67" t="s">
        <v>108</v>
      </c>
      <c r="F67">
        <f t="shared" si="3"/>
        <v>1.4055040000000001</v>
      </c>
      <c r="G67">
        <f t="shared" si="4"/>
        <v>34612.49487728245</v>
      </c>
    </row>
    <row r="68" spans="2:7" x14ac:dyDescent="0.25">
      <c r="B68">
        <v>0.52800000000000002</v>
      </c>
      <c r="C68">
        <v>49673</v>
      </c>
      <c r="D68" t="s">
        <v>108</v>
      </c>
      <c r="F68">
        <f t="shared" si="3"/>
        <v>1.4181759999999999</v>
      </c>
      <c r="G68">
        <f t="shared" si="4"/>
        <v>35025.977029649359</v>
      </c>
    </row>
    <row r="71" spans="2:7" x14ac:dyDescent="0.25">
      <c r="C71">
        <f>(115*800+90)/(800+940)</f>
        <v>52.925287356321839</v>
      </c>
    </row>
  </sheetData>
  <sortState xmlns:xlrd2="http://schemas.microsoft.com/office/spreadsheetml/2017/richdata2" ref="J4:J7">
    <sortCondition ref="J3"/>
  </sortState>
  <phoneticPr fontId="1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9"/>
  <sheetViews>
    <sheetView topLeftCell="A27" workbookViewId="0">
      <selection activeCell="I32" sqref="I32"/>
    </sheetView>
  </sheetViews>
  <sheetFormatPr defaultRowHeight="14" x14ac:dyDescent="0.25"/>
  <sheetData>
    <row r="1" spans="1:23" x14ac:dyDescent="0.25">
      <c r="A1" t="s">
        <v>82</v>
      </c>
    </row>
    <row r="2" spans="1:23" x14ac:dyDescent="0.25">
      <c r="A2" t="s">
        <v>79</v>
      </c>
      <c r="C2" t="s">
        <v>73</v>
      </c>
    </row>
    <row r="3" spans="1:23" x14ac:dyDescent="0.25">
      <c r="A3" s="27" t="s">
        <v>61</v>
      </c>
      <c r="B3" s="27"/>
      <c r="C3" s="27"/>
      <c r="D3" s="14" t="s">
        <v>71</v>
      </c>
      <c r="E3" s="27" t="s">
        <v>62</v>
      </c>
      <c r="F3" s="27"/>
      <c r="G3" s="27"/>
      <c r="H3" s="14" t="s">
        <v>72</v>
      </c>
      <c r="I3" s="16" t="s">
        <v>74</v>
      </c>
      <c r="J3" s="16" t="s">
        <v>63</v>
      </c>
      <c r="M3" s="27" t="s">
        <v>61</v>
      </c>
      <c r="N3" s="27"/>
      <c r="O3" s="27"/>
      <c r="P3" s="14" t="s">
        <v>71</v>
      </c>
      <c r="Q3" s="27" t="s">
        <v>62</v>
      </c>
      <c r="R3" s="27"/>
      <c r="S3" s="27"/>
      <c r="T3" s="14" t="s">
        <v>72</v>
      </c>
      <c r="U3" s="15" t="s">
        <v>74</v>
      </c>
      <c r="V3" s="15" t="s">
        <v>63</v>
      </c>
    </row>
    <row r="4" spans="1:23" x14ac:dyDescent="0.25">
      <c r="A4" t="s">
        <v>60</v>
      </c>
      <c r="B4" t="s">
        <v>67</v>
      </c>
      <c r="C4" t="s">
        <v>69</v>
      </c>
      <c r="E4" t="s">
        <v>60</v>
      </c>
      <c r="F4" t="s">
        <v>65</v>
      </c>
      <c r="G4" t="s">
        <v>70</v>
      </c>
      <c r="M4" t="s">
        <v>60</v>
      </c>
      <c r="N4" t="s">
        <v>67</v>
      </c>
      <c r="O4" t="s">
        <v>69</v>
      </c>
      <c r="Q4" t="s">
        <v>60</v>
      </c>
      <c r="R4" t="s">
        <v>65</v>
      </c>
      <c r="S4" t="s">
        <v>70</v>
      </c>
    </row>
    <row r="5" spans="1:23" x14ac:dyDescent="0.25">
      <c r="A5">
        <v>0.311</v>
      </c>
      <c r="B5">
        <v>0</v>
      </c>
      <c r="C5">
        <f t="shared" ref="C5:C25" si="0">B5*0.033</f>
        <v>0</v>
      </c>
      <c r="D5">
        <f>0.05+A5+C5</f>
        <v>0.36099999999999999</v>
      </c>
      <c r="E5">
        <v>0</v>
      </c>
      <c r="F5">
        <f t="shared" ref="F5:F25" si="1">20-B5</f>
        <v>20</v>
      </c>
      <c r="G5">
        <f t="shared" ref="G5:G25" si="2">F5*0.066</f>
        <v>1.32</v>
      </c>
      <c r="H5">
        <f t="shared" ref="H5:H25" si="3">0.5+E5+G5</f>
        <v>1.82</v>
      </c>
      <c r="I5">
        <f>D5/H5</f>
        <v>0.19835164835164834</v>
      </c>
      <c r="J5">
        <f>2000*D5*(1+H5)+2000*(1-D5)</f>
        <v>3314.04</v>
      </c>
      <c r="K5">
        <f>J5/$V$25</f>
        <v>0.91663506646177351</v>
      </c>
      <c r="M5">
        <v>0</v>
      </c>
      <c r="N5">
        <v>20</v>
      </c>
      <c r="O5">
        <f>N5*0.033</f>
        <v>0.66</v>
      </c>
      <c r="P5">
        <f>0.05+M5+O5</f>
        <v>0.71000000000000008</v>
      </c>
      <c r="Q5">
        <v>0.622</v>
      </c>
      <c r="R5">
        <f>20-N5</f>
        <v>0</v>
      </c>
      <c r="S5">
        <f>R5*0.066</f>
        <v>0</v>
      </c>
      <c r="T5">
        <f>0.5+Q5+S5</f>
        <v>1.1219999999999999</v>
      </c>
      <c r="U5">
        <f>P5/T5</f>
        <v>0.63279857397504469</v>
      </c>
      <c r="V5">
        <f>2000*P5*(1+T5)+2000*(1-P5)</f>
        <v>3593.2400000000002</v>
      </c>
      <c r="W5">
        <f>V5/$V$25</f>
        <v>0.99385939403661494</v>
      </c>
    </row>
    <row r="6" spans="1:23" x14ac:dyDescent="0.25">
      <c r="A6">
        <v>0.311</v>
      </c>
      <c r="B6">
        <v>1</v>
      </c>
      <c r="C6">
        <f t="shared" si="0"/>
        <v>3.3000000000000002E-2</v>
      </c>
      <c r="D6">
        <f t="shared" ref="D6:D14" si="4">0.05+A6+C6</f>
        <v>0.39400000000000002</v>
      </c>
      <c r="E6">
        <v>0</v>
      </c>
      <c r="F6">
        <f t="shared" si="1"/>
        <v>19</v>
      </c>
      <c r="G6">
        <f t="shared" si="2"/>
        <v>1.254</v>
      </c>
      <c r="H6">
        <f t="shared" si="3"/>
        <v>1.754</v>
      </c>
      <c r="I6">
        <f t="shared" ref="I6:I24" si="5">D6/H6</f>
        <v>0.22462941847206386</v>
      </c>
      <c r="J6">
        <f t="shared" ref="J6:J24" si="6">2000*D6*(1+H6)+2000*(1-D6)</f>
        <v>3382.152</v>
      </c>
      <c r="K6">
        <f t="shared" ref="K6:K24" si="7">J6/$V$25</f>
        <v>0.93547426201971617</v>
      </c>
      <c r="M6">
        <v>0</v>
      </c>
      <c r="N6">
        <v>19</v>
      </c>
      <c r="O6">
        <f t="shared" ref="O6:O24" si="8">N6*0.033</f>
        <v>0.627</v>
      </c>
      <c r="P6">
        <f t="shared" ref="P6:P14" si="9">0.05+M6+O6</f>
        <v>0.67700000000000005</v>
      </c>
      <c r="Q6">
        <v>0.622</v>
      </c>
      <c r="R6">
        <f t="shared" ref="R6:R24" si="10">20-N6</f>
        <v>1</v>
      </c>
      <c r="S6">
        <f t="shared" ref="S6:S24" si="11">R6*0.066</f>
        <v>6.6000000000000003E-2</v>
      </c>
      <c r="T6">
        <f t="shared" ref="T6:T24" si="12">0.5+Q6+S6</f>
        <v>1.1879999999999999</v>
      </c>
      <c r="U6">
        <f t="shared" ref="U6:U24" si="13">P6/T6</f>
        <v>0.56986531986531996</v>
      </c>
      <c r="V6">
        <f t="shared" ref="V6:V24" si="14">2000*P6*(1+T6)+2000*(1-P6)</f>
        <v>3608.5519999999997</v>
      </c>
      <c r="W6">
        <f t="shared" ref="W6:W26" si="15">V6/$V$25</f>
        <v>0.99809456203026081</v>
      </c>
    </row>
    <row r="7" spans="1:23" x14ac:dyDescent="0.25">
      <c r="A7">
        <v>0.311</v>
      </c>
      <c r="B7">
        <v>2</v>
      </c>
      <c r="C7">
        <f t="shared" si="0"/>
        <v>6.6000000000000003E-2</v>
      </c>
      <c r="D7">
        <f t="shared" si="4"/>
        <v>0.42699999999999999</v>
      </c>
      <c r="E7">
        <v>0</v>
      </c>
      <c r="F7">
        <f t="shared" si="1"/>
        <v>18</v>
      </c>
      <c r="G7">
        <f t="shared" si="2"/>
        <v>1.1880000000000002</v>
      </c>
      <c r="H7">
        <f t="shared" si="3"/>
        <v>1.6880000000000002</v>
      </c>
      <c r="I7">
        <f t="shared" si="5"/>
        <v>0.25296208530805686</v>
      </c>
      <c r="J7">
        <f t="shared" si="6"/>
        <v>3441.5520000000001</v>
      </c>
      <c r="K7">
        <f t="shared" si="7"/>
        <v>0.95190379302954997</v>
      </c>
      <c r="M7">
        <v>0</v>
      </c>
      <c r="N7">
        <v>18</v>
      </c>
      <c r="O7">
        <f t="shared" si="8"/>
        <v>0.59400000000000008</v>
      </c>
      <c r="P7">
        <f t="shared" si="9"/>
        <v>0.64400000000000013</v>
      </c>
      <c r="Q7">
        <v>0.622</v>
      </c>
      <c r="R7">
        <f t="shared" si="10"/>
        <v>2</v>
      </c>
      <c r="S7">
        <f t="shared" si="11"/>
        <v>0.13200000000000001</v>
      </c>
      <c r="T7">
        <f t="shared" si="12"/>
        <v>1.254</v>
      </c>
      <c r="U7">
        <f t="shared" si="13"/>
        <v>0.51355661881977677</v>
      </c>
      <c r="V7">
        <f t="shared" si="14"/>
        <v>3615.152</v>
      </c>
      <c r="W7">
        <f t="shared" si="15"/>
        <v>0.99992006547579804</v>
      </c>
    </row>
    <row r="8" spans="1:23" x14ac:dyDescent="0.25">
      <c r="A8">
        <v>0.311</v>
      </c>
      <c r="B8">
        <v>3</v>
      </c>
      <c r="C8">
        <f t="shared" si="0"/>
        <v>9.9000000000000005E-2</v>
      </c>
      <c r="D8">
        <f t="shared" si="4"/>
        <v>0.45999999999999996</v>
      </c>
      <c r="E8">
        <v>0</v>
      </c>
      <c r="F8">
        <f t="shared" si="1"/>
        <v>17</v>
      </c>
      <c r="G8">
        <f t="shared" si="2"/>
        <v>1.1220000000000001</v>
      </c>
      <c r="H8">
        <f t="shared" si="3"/>
        <v>1.6220000000000001</v>
      </c>
      <c r="I8">
        <f t="shared" si="5"/>
        <v>0.28360049321824904</v>
      </c>
      <c r="J8">
        <f t="shared" si="6"/>
        <v>3492.24</v>
      </c>
      <c r="K8">
        <f t="shared" si="7"/>
        <v>0.96592365949127468</v>
      </c>
      <c r="M8">
        <v>0</v>
      </c>
      <c r="N8">
        <v>17</v>
      </c>
      <c r="O8">
        <f t="shared" si="8"/>
        <v>0.56100000000000005</v>
      </c>
      <c r="P8">
        <f t="shared" si="9"/>
        <v>0.6110000000000001</v>
      </c>
      <c r="Q8">
        <v>0.622</v>
      </c>
      <c r="R8">
        <f t="shared" si="10"/>
        <v>3</v>
      </c>
      <c r="S8">
        <f t="shared" si="11"/>
        <v>0.19800000000000001</v>
      </c>
      <c r="T8">
        <f t="shared" si="12"/>
        <v>1.3199999999999998</v>
      </c>
      <c r="U8">
        <f t="shared" si="13"/>
        <v>0.462878787878788</v>
      </c>
      <c r="V8">
        <f t="shared" si="14"/>
        <v>3613.04</v>
      </c>
      <c r="W8">
        <f t="shared" si="15"/>
        <v>0.99933590437322606</v>
      </c>
    </row>
    <row r="9" spans="1:23" x14ac:dyDescent="0.25">
      <c r="A9">
        <v>0.311</v>
      </c>
      <c r="B9">
        <v>4</v>
      </c>
      <c r="C9">
        <f t="shared" si="0"/>
        <v>0.13200000000000001</v>
      </c>
      <c r="D9">
        <f t="shared" si="4"/>
        <v>0.49299999999999999</v>
      </c>
      <c r="E9">
        <v>0</v>
      </c>
      <c r="F9">
        <f t="shared" si="1"/>
        <v>16</v>
      </c>
      <c r="G9">
        <f t="shared" si="2"/>
        <v>1.056</v>
      </c>
      <c r="H9">
        <f t="shared" si="3"/>
        <v>1.556</v>
      </c>
      <c r="I9">
        <f t="shared" si="5"/>
        <v>0.31683804627249357</v>
      </c>
      <c r="J9">
        <f t="shared" si="6"/>
        <v>3534.2159999999999</v>
      </c>
      <c r="K9">
        <f t="shared" si="7"/>
        <v>0.97753386140489051</v>
      </c>
      <c r="M9">
        <v>0</v>
      </c>
      <c r="N9">
        <v>16</v>
      </c>
      <c r="O9">
        <f t="shared" si="8"/>
        <v>0.52800000000000002</v>
      </c>
      <c r="P9">
        <f t="shared" si="9"/>
        <v>0.57800000000000007</v>
      </c>
      <c r="Q9">
        <v>0.622</v>
      </c>
      <c r="R9">
        <f t="shared" si="10"/>
        <v>4</v>
      </c>
      <c r="S9">
        <f t="shared" si="11"/>
        <v>0.26400000000000001</v>
      </c>
      <c r="T9">
        <f t="shared" si="12"/>
        <v>1.3859999999999999</v>
      </c>
      <c r="U9">
        <f t="shared" si="13"/>
        <v>0.41702741702741714</v>
      </c>
      <c r="V9">
        <f t="shared" si="14"/>
        <v>3602.2160000000008</v>
      </c>
      <c r="W9">
        <f t="shared" si="15"/>
        <v>0.99634207872254554</v>
      </c>
    </row>
    <row r="10" spans="1:23" x14ac:dyDescent="0.25">
      <c r="A10">
        <v>0.311</v>
      </c>
      <c r="B10">
        <v>5</v>
      </c>
      <c r="C10">
        <f t="shared" si="0"/>
        <v>0.16500000000000001</v>
      </c>
      <c r="D10">
        <f t="shared" si="4"/>
        <v>0.52600000000000002</v>
      </c>
      <c r="E10">
        <v>0</v>
      </c>
      <c r="F10">
        <f t="shared" si="1"/>
        <v>15</v>
      </c>
      <c r="G10">
        <f t="shared" si="2"/>
        <v>0.99</v>
      </c>
      <c r="H10">
        <f t="shared" si="3"/>
        <v>1.49</v>
      </c>
      <c r="I10">
        <f t="shared" si="5"/>
        <v>0.35302013422818795</v>
      </c>
      <c r="J10">
        <f t="shared" si="6"/>
        <v>3567.48</v>
      </c>
      <c r="K10">
        <f t="shared" si="7"/>
        <v>0.98673439877039737</v>
      </c>
      <c r="M10">
        <v>0</v>
      </c>
      <c r="N10">
        <v>15</v>
      </c>
      <c r="O10">
        <f t="shared" si="8"/>
        <v>0.495</v>
      </c>
      <c r="P10">
        <f t="shared" si="9"/>
        <v>0.54500000000000004</v>
      </c>
      <c r="Q10">
        <v>0.622</v>
      </c>
      <c r="R10">
        <f t="shared" si="10"/>
        <v>5</v>
      </c>
      <c r="S10">
        <f t="shared" si="11"/>
        <v>0.33</v>
      </c>
      <c r="T10">
        <f t="shared" si="12"/>
        <v>1.452</v>
      </c>
      <c r="U10">
        <f t="shared" si="13"/>
        <v>0.37534435261707993</v>
      </c>
      <c r="V10">
        <f t="shared" si="14"/>
        <v>3582.68</v>
      </c>
      <c r="W10">
        <f t="shared" si="15"/>
        <v>0.99093858852375549</v>
      </c>
    </row>
    <row r="11" spans="1:23" x14ac:dyDescent="0.25">
      <c r="A11">
        <v>0.311</v>
      </c>
      <c r="B11">
        <v>6</v>
      </c>
      <c r="C11">
        <f t="shared" si="0"/>
        <v>0.19800000000000001</v>
      </c>
      <c r="D11">
        <f t="shared" si="4"/>
        <v>0.55899999999999994</v>
      </c>
      <c r="E11">
        <v>0</v>
      </c>
      <c r="F11">
        <f t="shared" si="1"/>
        <v>14</v>
      </c>
      <c r="G11">
        <f t="shared" si="2"/>
        <v>0.92400000000000004</v>
      </c>
      <c r="H11">
        <f t="shared" si="3"/>
        <v>1.4239999999999999</v>
      </c>
      <c r="I11">
        <f t="shared" si="5"/>
        <v>0.3925561797752809</v>
      </c>
      <c r="J11">
        <f t="shared" si="6"/>
        <v>3592.0319999999992</v>
      </c>
      <c r="K11">
        <f t="shared" si="7"/>
        <v>0.99352527158779513</v>
      </c>
      <c r="M11">
        <v>0</v>
      </c>
      <c r="N11">
        <v>14</v>
      </c>
      <c r="O11">
        <f t="shared" si="8"/>
        <v>0.46200000000000002</v>
      </c>
      <c r="P11">
        <f t="shared" si="9"/>
        <v>0.51200000000000001</v>
      </c>
      <c r="Q11">
        <v>0.622</v>
      </c>
      <c r="R11">
        <f t="shared" si="10"/>
        <v>6</v>
      </c>
      <c r="S11">
        <f t="shared" si="11"/>
        <v>0.39600000000000002</v>
      </c>
      <c r="T11">
        <f t="shared" si="12"/>
        <v>1.5179999999999998</v>
      </c>
      <c r="U11">
        <f t="shared" si="13"/>
        <v>0.33728590250329388</v>
      </c>
      <c r="V11">
        <f t="shared" si="14"/>
        <v>3554.4319999999998</v>
      </c>
      <c r="W11">
        <f t="shared" si="15"/>
        <v>0.98312543377685679</v>
      </c>
    </row>
    <row r="12" spans="1:23" x14ac:dyDescent="0.25">
      <c r="A12">
        <v>0.311</v>
      </c>
      <c r="B12">
        <v>7</v>
      </c>
      <c r="C12">
        <f t="shared" si="0"/>
        <v>0.23100000000000001</v>
      </c>
      <c r="D12">
        <f t="shared" si="4"/>
        <v>0.59199999999999997</v>
      </c>
      <c r="E12">
        <v>0</v>
      </c>
      <c r="F12">
        <f t="shared" si="1"/>
        <v>13</v>
      </c>
      <c r="G12">
        <f t="shared" si="2"/>
        <v>0.8580000000000001</v>
      </c>
      <c r="H12">
        <f t="shared" si="3"/>
        <v>1.3580000000000001</v>
      </c>
      <c r="I12">
        <f t="shared" si="5"/>
        <v>0.43593519882179671</v>
      </c>
      <c r="J12">
        <f t="shared" si="6"/>
        <v>3607.8720000000003</v>
      </c>
      <c r="K12">
        <f t="shared" si="7"/>
        <v>0.99790647985708447</v>
      </c>
      <c r="M12">
        <v>0</v>
      </c>
      <c r="N12">
        <v>13</v>
      </c>
      <c r="O12">
        <f t="shared" si="8"/>
        <v>0.42900000000000005</v>
      </c>
      <c r="P12">
        <f t="shared" si="9"/>
        <v>0.47900000000000004</v>
      </c>
      <c r="Q12">
        <v>0.622</v>
      </c>
      <c r="R12">
        <f t="shared" si="10"/>
        <v>7</v>
      </c>
      <c r="S12">
        <f t="shared" si="11"/>
        <v>0.46200000000000002</v>
      </c>
      <c r="T12">
        <f t="shared" si="12"/>
        <v>1.5839999999999999</v>
      </c>
      <c r="U12">
        <f t="shared" si="13"/>
        <v>0.30239898989898994</v>
      </c>
      <c r="V12">
        <f t="shared" si="14"/>
        <v>3517.4719999999998</v>
      </c>
      <c r="W12">
        <f t="shared" si="15"/>
        <v>0.97290261448184912</v>
      </c>
    </row>
    <row r="13" spans="1:23" x14ac:dyDescent="0.25">
      <c r="A13">
        <v>0.311</v>
      </c>
      <c r="B13">
        <v>8</v>
      </c>
      <c r="C13">
        <f t="shared" si="0"/>
        <v>0.26400000000000001</v>
      </c>
      <c r="D13">
        <f t="shared" si="4"/>
        <v>0.625</v>
      </c>
      <c r="E13">
        <v>0</v>
      </c>
      <c r="F13">
        <f t="shared" si="1"/>
        <v>12</v>
      </c>
      <c r="G13">
        <f t="shared" si="2"/>
        <v>0.79200000000000004</v>
      </c>
      <c r="H13">
        <f t="shared" si="3"/>
        <v>1.292</v>
      </c>
      <c r="I13">
        <f t="shared" si="5"/>
        <v>0.48374613003095973</v>
      </c>
      <c r="J13">
        <f t="shared" si="6"/>
        <v>3614.9999999999995</v>
      </c>
      <c r="K13">
        <f t="shared" si="7"/>
        <v>0.99987802357826427</v>
      </c>
      <c r="M13">
        <v>0</v>
      </c>
      <c r="N13">
        <v>12</v>
      </c>
      <c r="O13">
        <f t="shared" si="8"/>
        <v>0.39600000000000002</v>
      </c>
      <c r="P13">
        <f t="shared" si="9"/>
        <v>0.44600000000000001</v>
      </c>
      <c r="Q13">
        <v>0.622</v>
      </c>
      <c r="R13">
        <f t="shared" si="10"/>
        <v>8</v>
      </c>
      <c r="S13">
        <f t="shared" si="11"/>
        <v>0.52800000000000002</v>
      </c>
      <c r="T13">
        <f t="shared" si="12"/>
        <v>1.65</v>
      </c>
      <c r="U13">
        <f t="shared" si="13"/>
        <v>0.27030303030303032</v>
      </c>
      <c r="V13">
        <f t="shared" si="14"/>
        <v>3471.7999999999997</v>
      </c>
      <c r="W13">
        <f t="shared" si="15"/>
        <v>0.96027013063873257</v>
      </c>
    </row>
    <row r="14" spans="1:23" x14ac:dyDescent="0.25">
      <c r="A14">
        <v>0.311</v>
      </c>
      <c r="B14">
        <v>9</v>
      </c>
      <c r="C14">
        <f t="shared" si="0"/>
        <v>0.29700000000000004</v>
      </c>
      <c r="D14">
        <f t="shared" si="4"/>
        <v>0.65800000000000003</v>
      </c>
      <c r="E14">
        <v>0</v>
      </c>
      <c r="F14">
        <f t="shared" si="1"/>
        <v>11</v>
      </c>
      <c r="G14">
        <f t="shared" si="2"/>
        <v>0.72599999999999998</v>
      </c>
      <c r="H14">
        <f t="shared" si="3"/>
        <v>1.226</v>
      </c>
      <c r="I14">
        <f t="shared" si="5"/>
        <v>0.5367047308319739</v>
      </c>
      <c r="J14">
        <f t="shared" si="6"/>
        <v>3613.4160000000002</v>
      </c>
      <c r="K14">
        <f t="shared" si="7"/>
        <v>0.99943990275133554</v>
      </c>
      <c r="M14">
        <v>0</v>
      </c>
      <c r="N14">
        <v>11</v>
      </c>
      <c r="O14">
        <f t="shared" si="8"/>
        <v>0.36299999999999999</v>
      </c>
      <c r="P14">
        <f t="shared" si="9"/>
        <v>0.41299999999999998</v>
      </c>
      <c r="Q14">
        <v>0.622</v>
      </c>
      <c r="R14">
        <f t="shared" si="10"/>
        <v>9</v>
      </c>
      <c r="S14">
        <f t="shared" si="11"/>
        <v>0.59400000000000008</v>
      </c>
      <c r="T14">
        <f t="shared" si="12"/>
        <v>1.716</v>
      </c>
      <c r="U14">
        <f t="shared" si="13"/>
        <v>0.24067599067599066</v>
      </c>
      <c r="V14">
        <f t="shared" si="14"/>
        <v>3417.4160000000002</v>
      </c>
      <c r="W14">
        <f t="shared" si="15"/>
        <v>0.94522798224750715</v>
      </c>
    </row>
    <row r="15" spans="1:23" x14ac:dyDescent="0.25">
      <c r="A15">
        <v>0.311</v>
      </c>
      <c r="B15">
        <v>10</v>
      </c>
      <c r="C15">
        <f t="shared" si="0"/>
        <v>0.33</v>
      </c>
      <c r="D15">
        <f t="shared" ref="D15:D25" si="16">0.05+A15+C15</f>
        <v>0.69100000000000006</v>
      </c>
      <c r="E15">
        <v>0</v>
      </c>
      <c r="F15">
        <f t="shared" si="1"/>
        <v>10</v>
      </c>
      <c r="G15">
        <f t="shared" si="2"/>
        <v>0.66</v>
      </c>
      <c r="H15">
        <f t="shared" si="3"/>
        <v>1.1600000000000001</v>
      </c>
      <c r="I15">
        <f t="shared" si="5"/>
        <v>0.59568965517241379</v>
      </c>
      <c r="J15">
        <f t="shared" si="6"/>
        <v>3603.1200000000008</v>
      </c>
      <c r="K15">
        <f t="shared" si="7"/>
        <v>0.99659211737629783</v>
      </c>
      <c r="M15">
        <v>0</v>
      </c>
      <c r="N15">
        <v>10</v>
      </c>
      <c r="O15">
        <f t="shared" si="8"/>
        <v>0.33</v>
      </c>
      <c r="P15">
        <f t="shared" ref="P15:P24" si="17">0.05+M15+O15</f>
        <v>0.38</v>
      </c>
      <c r="Q15">
        <v>0.622</v>
      </c>
      <c r="R15">
        <f t="shared" si="10"/>
        <v>10</v>
      </c>
      <c r="S15">
        <f t="shared" si="11"/>
        <v>0.66</v>
      </c>
      <c r="T15">
        <f t="shared" si="12"/>
        <v>1.782</v>
      </c>
      <c r="U15">
        <f t="shared" si="13"/>
        <v>0.21324354657687991</v>
      </c>
      <c r="V15">
        <f t="shared" si="14"/>
        <v>3354.32</v>
      </c>
      <c r="W15">
        <f t="shared" si="15"/>
        <v>0.92777616930817264</v>
      </c>
    </row>
    <row r="16" spans="1:23" x14ac:dyDescent="0.25">
      <c r="A16">
        <v>0.311</v>
      </c>
      <c r="B16">
        <v>11</v>
      </c>
      <c r="C16">
        <f t="shared" si="0"/>
        <v>0.36299999999999999</v>
      </c>
      <c r="D16">
        <f t="shared" si="16"/>
        <v>0.72399999999999998</v>
      </c>
      <c r="E16">
        <v>0</v>
      </c>
      <c r="F16">
        <f t="shared" si="1"/>
        <v>9</v>
      </c>
      <c r="G16">
        <f t="shared" si="2"/>
        <v>0.59400000000000008</v>
      </c>
      <c r="H16">
        <f t="shared" si="3"/>
        <v>1.0940000000000001</v>
      </c>
      <c r="I16">
        <f t="shared" si="5"/>
        <v>0.66179159049360137</v>
      </c>
      <c r="J16">
        <f t="shared" si="6"/>
        <v>3584.1120000000005</v>
      </c>
      <c r="K16">
        <f t="shared" si="7"/>
        <v>0.99133466745315102</v>
      </c>
      <c r="M16">
        <v>0</v>
      </c>
      <c r="N16">
        <v>9</v>
      </c>
      <c r="O16">
        <f t="shared" si="8"/>
        <v>0.29700000000000004</v>
      </c>
      <c r="P16">
        <f t="shared" si="17"/>
        <v>0.34700000000000003</v>
      </c>
      <c r="Q16">
        <v>0.622</v>
      </c>
      <c r="R16">
        <f t="shared" si="10"/>
        <v>11</v>
      </c>
      <c r="S16">
        <f t="shared" si="11"/>
        <v>0.72599999999999998</v>
      </c>
      <c r="T16">
        <f t="shared" si="12"/>
        <v>1.8479999999999999</v>
      </c>
      <c r="U16" s="21">
        <f t="shared" si="13"/>
        <v>0.18777056277056281</v>
      </c>
      <c r="V16" s="21">
        <f t="shared" si="14"/>
        <v>3282.5120000000002</v>
      </c>
      <c r="W16" s="21">
        <f t="shared" si="15"/>
        <v>0.90791469182072915</v>
      </c>
    </row>
    <row r="17" spans="1:23" x14ac:dyDescent="0.25">
      <c r="A17">
        <v>0.311</v>
      </c>
      <c r="B17">
        <v>12</v>
      </c>
      <c r="C17">
        <f t="shared" si="0"/>
        <v>0.39600000000000002</v>
      </c>
      <c r="D17">
        <f t="shared" si="16"/>
        <v>0.75700000000000001</v>
      </c>
      <c r="E17">
        <v>0</v>
      </c>
      <c r="F17">
        <f t="shared" si="1"/>
        <v>8</v>
      </c>
      <c r="G17">
        <f t="shared" si="2"/>
        <v>0.52800000000000002</v>
      </c>
      <c r="H17">
        <f t="shared" si="3"/>
        <v>1.028</v>
      </c>
      <c r="I17">
        <f t="shared" si="5"/>
        <v>0.73638132295719838</v>
      </c>
      <c r="J17">
        <f t="shared" si="6"/>
        <v>3556.3919999999998</v>
      </c>
      <c r="K17">
        <f t="shared" si="7"/>
        <v>0.98366755298189512</v>
      </c>
      <c r="M17">
        <v>0</v>
      </c>
      <c r="N17">
        <v>8</v>
      </c>
      <c r="O17">
        <f t="shared" si="8"/>
        <v>0.26400000000000001</v>
      </c>
      <c r="P17">
        <f t="shared" si="17"/>
        <v>0.314</v>
      </c>
      <c r="Q17">
        <v>0.622</v>
      </c>
      <c r="R17">
        <f t="shared" si="10"/>
        <v>12</v>
      </c>
      <c r="S17">
        <f t="shared" si="11"/>
        <v>0.79200000000000004</v>
      </c>
      <c r="T17">
        <f t="shared" si="12"/>
        <v>1.9139999999999999</v>
      </c>
      <c r="U17">
        <f t="shared" si="13"/>
        <v>0.16405433646812959</v>
      </c>
      <c r="V17">
        <f t="shared" si="14"/>
        <v>3201.9919999999997</v>
      </c>
      <c r="W17">
        <f t="shared" si="15"/>
        <v>0.88564354978517668</v>
      </c>
    </row>
    <row r="18" spans="1:23" x14ac:dyDescent="0.25">
      <c r="A18">
        <v>0.311</v>
      </c>
      <c r="B18">
        <v>13</v>
      </c>
      <c r="C18">
        <f t="shared" si="0"/>
        <v>0.42900000000000005</v>
      </c>
      <c r="D18">
        <f t="shared" si="16"/>
        <v>0.79</v>
      </c>
      <c r="E18">
        <v>0</v>
      </c>
      <c r="F18">
        <f t="shared" si="1"/>
        <v>7</v>
      </c>
      <c r="G18">
        <f t="shared" si="2"/>
        <v>0.46200000000000002</v>
      </c>
      <c r="H18">
        <f t="shared" si="3"/>
        <v>0.96199999999999997</v>
      </c>
      <c r="I18">
        <f t="shared" si="5"/>
        <v>0.82120582120582131</v>
      </c>
      <c r="J18">
        <f t="shared" si="6"/>
        <v>3519.96</v>
      </c>
      <c r="K18">
        <f t="shared" si="7"/>
        <v>0.97359077396253046</v>
      </c>
      <c r="M18">
        <v>0</v>
      </c>
      <c r="N18">
        <v>7</v>
      </c>
      <c r="O18">
        <f t="shared" si="8"/>
        <v>0.23100000000000001</v>
      </c>
      <c r="P18">
        <f t="shared" si="17"/>
        <v>0.28100000000000003</v>
      </c>
      <c r="Q18">
        <v>0.622</v>
      </c>
      <c r="R18">
        <f t="shared" si="10"/>
        <v>13</v>
      </c>
      <c r="S18">
        <f t="shared" si="11"/>
        <v>0.8580000000000001</v>
      </c>
      <c r="T18">
        <f t="shared" si="12"/>
        <v>1.98</v>
      </c>
      <c r="U18">
        <f t="shared" si="13"/>
        <v>0.14191919191919194</v>
      </c>
      <c r="V18">
        <f t="shared" si="14"/>
        <v>3112.76</v>
      </c>
      <c r="W18">
        <f t="shared" si="15"/>
        <v>0.86096274320151545</v>
      </c>
    </row>
    <row r="19" spans="1:23" x14ac:dyDescent="0.25">
      <c r="A19">
        <v>0.311</v>
      </c>
      <c r="B19">
        <v>14</v>
      </c>
      <c r="C19">
        <f t="shared" si="0"/>
        <v>0.46200000000000002</v>
      </c>
      <c r="D19">
        <f t="shared" si="16"/>
        <v>0.82299999999999995</v>
      </c>
      <c r="E19">
        <v>0</v>
      </c>
      <c r="F19">
        <f t="shared" si="1"/>
        <v>6</v>
      </c>
      <c r="G19">
        <f t="shared" si="2"/>
        <v>0.39600000000000002</v>
      </c>
      <c r="H19">
        <f t="shared" si="3"/>
        <v>0.89600000000000002</v>
      </c>
      <c r="I19">
        <f t="shared" si="5"/>
        <v>0.9185267857142857</v>
      </c>
      <c r="J19">
        <f t="shared" si="6"/>
        <v>3474.8159999999998</v>
      </c>
      <c r="K19">
        <f t="shared" si="7"/>
        <v>0.96110433039505672</v>
      </c>
      <c r="M19">
        <v>0</v>
      </c>
      <c r="N19">
        <v>6</v>
      </c>
      <c r="O19">
        <f t="shared" si="8"/>
        <v>0.19800000000000001</v>
      </c>
      <c r="P19">
        <f t="shared" si="17"/>
        <v>0.248</v>
      </c>
      <c r="Q19">
        <v>0.622</v>
      </c>
      <c r="R19">
        <f t="shared" si="10"/>
        <v>14</v>
      </c>
      <c r="S19">
        <f t="shared" si="11"/>
        <v>0.92400000000000004</v>
      </c>
      <c r="T19">
        <f t="shared" si="12"/>
        <v>2.0459999999999998</v>
      </c>
      <c r="U19">
        <f t="shared" si="13"/>
        <v>0.12121212121212122</v>
      </c>
      <c r="V19">
        <f t="shared" si="14"/>
        <v>3014.8159999999998</v>
      </c>
      <c r="W19">
        <f t="shared" si="15"/>
        <v>0.83387227206974512</v>
      </c>
    </row>
    <row r="20" spans="1:23" x14ac:dyDescent="0.25">
      <c r="A20">
        <v>0.311</v>
      </c>
      <c r="B20">
        <v>15</v>
      </c>
      <c r="C20">
        <f t="shared" si="0"/>
        <v>0.495</v>
      </c>
      <c r="D20">
        <f t="shared" si="16"/>
        <v>0.85599999999999998</v>
      </c>
      <c r="E20">
        <v>0</v>
      </c>
      <c r="F20">
        <f t="shared" si="1"/>
        <v>5</v>
      </c>
      <c r="G20">
        <f t="shared" si="2"/>
        <v>0.33</v>
      </c>
      <c r="H20">
        <f t="shared" si="3"/>
        <v>0.83000000000000007</v>
      </c>
      <c r="I20">
        <f t="shared" si="5"/>
        <v>1.0313253012048191</v>
      </c>
      <c r="J20">
        <f t="shared" si="6"/>
        <v>3420.96</v>
      </c>
      <c r="K20">
        <f t="shared" si="7"/>
        <v>0.94620822227947421</v>
      </c>
      <c r="M20">
        <v>0</v>
      </c>
      <c r="N20">
        <v>5</v>
      </c>
      <c r="O20">
        <f t="shared" si="8"/>
        <v>0.16500000000000001</v>
      </c>
      <c r="P20">
        <f t="shared" si="17"/>
        <v>0.21500000000000002</v>
      </c>
      <c r="Q20">
        <v>0.622</v>
      </c>
      <c r="R20">
        <f t="shared" si="10"/>
        <v>15</v>
      </c>
      <c r="S20">
        <f t="shared" si="11"/>
        <v>0.99</v>
      </c>
      <c r="T20">
        <f t="shared" si="12"/>
        <v>2.1120000000000001</v>
      </c>
      <c r="U20">
        <f t="shared" si="13"/>
        <v>0.10179924242424243</v>
      </c>
      <c r="V20">
        <f t="shared" si="14"/>
        <v>2908.16</v>
      </c>
      <c r="W20">
        <f t="shared" si="15"/>
        <v>0.80437213638986593</v>
      </c>
    </row>
    <row r="21" spans="1:23" x14ac:dyDescent="0.25">
      <c r="A21">
        <v>0.311</v>
      </c>
      <c r="B21">
        <v>16</v>
      </c>
      <c r="C21">
        <f t="shared" si="0"/>
        <v>0.52800000000000002</v>
      </c>
      <c r="D21">
        <f t="shared" si="16"/>
        <v>0.88900000000000001</v>
      </c>
      <c r="E21">
        <v>0</v>
      </c>
      <c r="F21">
        <f t="shared" si="1"/>
        <v>4</v>
      </c>
      <c r="G21">
        <f t="shared" si="2"/>
        <v>0.26400000000000001</v>
      </c>
      <c r="H21">
        <f t="shared" si="3"/>
        <v>0.76400000000000001</v>
      </c>
      <c r="I21">
        <f t="shared" si="5"/>
        <v>1.1636125654450262</v>
      </c>
      <c r="J21">
        <f t="shared" si="6"/>
        <v>3358.3919999999998</v>
      </c>
      <c r="K21">
        <f t="shared" si="7"/>
        <v>0.92890244961578272</v>
      </c>
      <c r="M21">
        <v>0</v>
      </c>
      <c r="N21">
        <v>4</v>
      </c>
      <c r="O21">
        <f t="shared" si="8"/>
        <v>0.13200000000000001</v>
      </c>
      <c r="P21">
        <f t="shared" si="17"/>
        <v>0.182</v>
      </c>
      <c r="Q21">
        <v>0.622</v>
      </c>
      <c r="R21">
        <f t="shared" si="10"/>
        <v>16</v>
      </c>
      <c r="S21">
        <f t="shared" si="11"/>
        <v>1.056</v>
      </c>
      <c r="T21">
        <f t="shared" si="12"/>
        <v>2.1779999999999999</v>
      </c>
      <c r="U21">
        <f t="shared" si="13"/>
        <v>8.3562901744719933E-2</v>
      </c>
      <c r="V21">
        <f t="shared" si="14"/>
        <v>2792.7920000000004</v>
      </c>
      <c r="W21">
        <f t="shared" si="15"/>
        <v>0.77246233616187787</v>
      </c>
    </row>
    <row r="22" spans="1:23" x14ac:dyDescent="0.25">
      <c r="A22">
        <v>0.311</v>
      </c>
      <c r="B22">
        <v>17</v>
      </c>
      <c r="C22">
        <f t="shared" si="0"/>
        <v>0.56100000000000005</v>
      </c>
      <c r="D22">
        <f t="shared" si="16"/>
        <v>0.92200000000000004</v>
      </c>
      <c r="E22">
        <v>0</v>
      </c>
      <c r="F22">
        <f t="shared" si="1"/>
        <v>3</v>
      </c>
      <c r="G22">
        <f t="shared" si="2"/>
        <v>0.19800000000000001</v>
      </c>
      <c r="H22">
        <f t="shared" si="3"/>
        <v>0.69799999999999995</v>
      </c>
      <c r="I22" s="21">
        <f t="shared" si="5"/>
        <v>1.3209169054441263</v>
      </c>
      <c r="J22" s="21">
        <f t="shared" si="6"/>
        <v>3287.1120000000001</v>
      </c>
      <c r="K22" s="21">
        <f t="shared" si="7"/>
        <v>0.90918701240398225</v>
      </c>
      <c r="M22">
        <v>0</v>
      </c>
      <c r="N22">
        <v>3</v>
      </c>
      <c r="O22">
        <f t="shared" si="8"/>
        <v>9.9000000000000005E-2</v>
      </c>
      <c r="P22">
        <f t="shared" si="17"/>
        <v>0.14900000000000002</v>
      </c>
      <c r="Q22">
        <v>0.622</v>
      </c>
      <c r="R22">
        <f t="shared" si="10"/>
        <v>17</v>
      </c>
      <c r="S22">
        <f t="shared" si="11"/>
        <v>1.1220000000000001</v>
      </c>
      <c r="T22">
        <f t="shared" si="12"/>
        <v>2.2439999999999998</v>
      </c>
      <c r="U22">
        <f t="shared" si="13"/>
        <v>6.6399286987522302E-2</v>
      </c>
      <c r="V22">
        <f t="shared" si="14"/>
        <v>2668.712</v>
      </c>
      <c r="W22">
        <f t="shared" si="15"/>
        <v>0.73814287138578072</v>
      </c>
    </row>
    <row r="23" spans="1:23" x14ac:dyDescent="0.25">
      <c r="A23">
        <v>0.311</v>
      </c>
      <c r="B23">
        <v>18</v>
      </c>
      <c r="C23">
        <f t="shared" si="0"/>
        <v>0.59400000000000008</v>
      </c>
      <c r="D23">
        <f t="shared" si="16"/>
        <v>0.95500000000000007</v>
      </c>
      <c r="E23">
        <v>0</v>
      </c>
      <c r="F23">
        <f t="shared" si="1"/>
        <v>2</v>
      </c>
      <c r="G23">
        <f t="shared" si="2"/>
        <v>0.13200000000000001</v>
      </c>
      <c r="H23">
        <f t="shared" si="3"/>
        <v>0.63200000000000001</v>
      </c>
      <c r="I23">
        <f t="shared" si="5"/>
        <v>1.5110759493670887</v>
      </c>
      <c r="J23">
        <f t="shared" si="6"/>
        <v>3207.1200000000008</v>
      </c>
      <c r="K23">
        <f t="shared" si="7"/>
        <v>0.88706191064407303</v>
      </c>
      <c r="M23">
        <v>0</v>
      </c>
      <c r="N23">
        <v>2</v>
      </c>
      <c r="O23">
        <f t="shared" si="8"/>
        <v>6.6000000000000003E-2</v>
      </c>
      <c r="P23">
        <f t="shared" si="17"/>
        <v>0.11600000000000001</v>
      </c>
      <c r="Q23">
        <v>0.622</v>
      </c>
      <c r="R23">
        <f t="shared" si="10"/>
        <v>18</v>
      </c>
      <c r="S23">
        <f t="shared" si="11"/>
        <v>1.1880000000000002</v>
      </c>
      <c r="T23">
        <f t="shared" si="12"/>
        <v>2.31</v>
      </c>
      <c r="U23">
        <f t="shared" si="13"/>
        <v>5.0216450216450215E-2</v>
      </c>
      <c r="V23">
        <f t="shared" si="14"/>
        <v>2535.92</v>
      </c>
      <c r="W23">
        <f t="shared" si="15"/>
        <v>0.70141374206157459</v>
      </c>
    </row>
    <row r="24" spans="1:23" x14ac:dyDescent="0.25">
      <c r="A24">
        <v>0.311</v>
      </c>
      <c r="B24">
        <v>19</v>
      </c>
      <c r="C24">
        <f t="shared" si="0"/>
        <v>0.627</v>
      </c>
      <c r="D24">
        <f>0.05+A24+C24</f>
        <v>0.98799999999999999</v>
      </c>
      <c r="E24">
        <v>0</v>
      </c>
      <c r="F24">
        <f t="shared" si="1"/>
        <v>1</v>
      </c>
      <c r="G24">
        <f t="shared" si="2"/>
        <v>6.6000000000000003E-2</v>
      </c>
      <c r="H24">
        <f t="shared" si="3"/>
        <v>0.56600000000000006</v>
      </c>
      <c r="I24">
        <f t="shared" si="5"/>
        <v>1.7455830388692577</v>
      </c>
      <c r="J24">
        <f t="shared" si="6"/>
        <v>3118.4160000000002</v>
      </c>
      <c r="K24">
        <f t="shared" si="7"/>
        <v>0.86252714433605449</v>
      </c>
      <c r="M24">
        <v>0</v>
      </c>
      <c r="N24">
        <v>1</v>
      </c>
      <c r="O24">
        <f t="shared" si="8"/>
        <v>3.3000000000000002E-2</v>
      </c>
      <c r="P24">
        <f t="shared" si="17"/>
        <v>8.3000000000000004E-2</v>
      </c>
      <c r="Q24">
        <v>0.622</v>
      </c>
      <c r="R24">
        <f t="shared" si="10"/>
        <v>19</v>
      </c>
      <c r="S24">
        <f t="shared" si="11"/>
        <v>1.254</v>
      </c>
      <c r="T24">
        <f t="shared" si="12"/>
        <v>2.3759999999999999</v>
      </c>
      <c r="U24">
        <f t="shared" si="13"/>
        <v>3.4932659932659933E-2</v>
      </c>
      <c r="V24">
        <f t="shared" si="14"/>
        <v>2394.4160000000002</v>
      </c>
      <c r="W24">
        <f t="shared" si="15"/>
        <v>0.66227494818925969</v>
      </c>
    </row>
    <row r="25" spans="1:23" x14ac:dyDescent="0.25">
      <c r="A25">
        <v>0.311</v>
      </c>
      <c r="B25">
        <v>11.198</v>
      </c>
      <c r="C25">
        <f t="shared" si="0"/>
        <v>0.36953400000000003</v>
      </c>
      <c r="D25">
        <f t="shared" si="16"/>
        <v>0.73053400000000002</v>
      </c>
      <c r="E25">
        <v>0</v>
      </c>
      <c r="F25">
        <f t="shared" si="1"/>
        <v>8.8019999999999996</v>
      </c>
      <c r="G25">
        <f t="shared" si="2"/>
        <v>0.580932</v>
      </c>
      <c r="H25">
        <f t="shared" si="3"/>
        <v>1.080932</v>
      </c>
      <c r="I25" s="19">
        <f>D25/H25</f>
        <v>0.67583714794270133</v>
      </c>
      <c r="J25" s="19">
        <f>2000*D25*(1+H25)+2000*(1-D25)</f>
        <v>3579.3151553759999</v>
      </c>
      <c r="K25" s="19">
        <f>J25/$V$25</f>
        <v>0.99000790133363292</v>
      </c>
      <c r="M25">
        <v>0</v>
      </c>
      <c r="N25">
        <v>17.742999999999999</v>
      </c>
      <c r="O25">
        <f>N25*0.033</f>
        <v>0.58551900000000001</v>
      </c>
      <c r="P25">
        <f>0.05+M25+O25</f>
        <v>0.63551900000000006</v>
      </c>
      <c r="Q25">
        <v>0.622</v>
      </c>
      <c r="R25">
        <f>20-N25</f>
        <v>2.2570000000000014</v>
      </c>
      <c r="S25">
        <f>R25*0.066</f>
        <v>0.14896200000000009</v>
      </c>
      <c r="T25">
        <f>0.5+Q25+S25</f>
        <v>1.2709619999999999</v>
      </c>
      <c r="U25" s="20">
        <f>P25/T25</f>
        <v>0.50002989861223235</v>
      </c>
      <c r="V25" s="20">
        <f>2000*P25*(1+T25)+2000*(1-P25)</f>
        <v>3615.4409985560001</v>
      </c>
      <c r="W25" s="20">
        <f t="shared" si="15"/>
        <v>1</v>
      </c>
    </row>
    <row r="26" spans="1:23" x14ac:dyDescent="0.25">
      <c r="M26">
        <v>0</v>
      </c>
      <c r="N26">
        <v>14.862</v>
      </c>
      <c r="O26">
        <f>N26*0.033</f>
        <v>0.49044600000000005</v>
      </c>
      <c r="P26">
        <f>0.05+M26+O26</f>
        <v>0.54044600000000009</v>
      </c>
      <c r="Q26">
        <v>0.622</v>
      </c>
      <c r="R26">
        <f>20-N26</f>
        <v>5.1379999999999999</v>
      </c>
      <c r="S26">
        <f>R26*0.066</f>
        <v>0.33910800000000002</v>
      </c>
      <c r="T26">
        <f>0.5+Q26+S26</f>
        <v>1.4611079999999999</v>
      </c>
      <c r="U26" s="19">
        <f>P26/T26</f>
        <v>0.36988778379147891</v>
      </c>
      <c r="V26" s="19">
        <f>2000*P26*(1+T26)+2000*(1-P26)</f>
        <v>3579.2999483360004</v>
      </c>
      <c r="W26" s="19">
        <f t="shared" si="15"/>
        <v>0.99000369519667608</v>
      </c>
    </row>
    <row r="27" spans="1:23" x14ac:dyDescent="0.25"/>
    <row r="28" spans="1:23" x14ac:dyDescent="0.25"/>
    <row r="38" spans="1:23" x14ac:dyDescent="0.25"/>
    <row r="42" spans="1:23" x14ac:dyDescent="0.25">
      <c r="A42" t="s">
        <v>81</v>
      </c>
    </row>
    <row r="43" spans="1:23" x14ac:dyDescent="0.25">
      <c r="A43" t="s">
        <v>80</v>
      </c>
      <c r="C43" t="s">
        <v>73</v>
      </c>
    </row>
    <row r="44" spans="1:23" x14ac:dyDescent="0.25">
      <c r="A44" s="27" t="s">
        <v>61</v>
      </c>
      <c r="B44" s="27"/>
      <c r="C44" s="27"/>
      <c r="D44" s="14" t="s">
        <v>71</v>
      </c>
      <c r="E44" s="27" t="s">
        <v>62</v>
      </c>
      <c r="F44" s="27"/>
      <c r="G44" s="27"/>
      <c r="H44" s="14" t="s">
        <v>72</v>
      </c>
      <c r="I44" s="16" t="s">
        <v>74</v>
      </c>
      <c r="J44" s="16" t="s">
        <v>63</v>
      </c>
      <c r="M44" s="27" t="s">
        <v>61</v>
      </c>
      <c r="N44" s="27"/>
      <c r="O44" s="27"/>
      <c r="P44" s="14" t="s">
        <v>71</v>
      </c>
      <c r="Q44" s="27" t="s">
        <v>62</v>
      </c>
      <c r="R44" s="27"/>
      <c r="S44" s="27"/>
      <c r="T44" s="14" t="s">
        <v>72</v>
      </c>
      <c r="U44" s="15" t="s">
        <v>74</v>
      </c>
      <c r="V44" s="15" t="s">
        <v>63</v>
      </c>
    </row>
    <row r="45" spans="1:23" x14ac:dyDescent="0.25">
      <c r="A45" t="s">
        <v>60</v>
      </c>
      <c r="B45" t="s">
        <v>67</v>
      </c>
      <c r="C45" t="s">
        <v>69</v>
      </c>
      <c r="E45" t="s">
        <v>60</v>
      </c>
      <c r="F45" t="s">
        <v>65</v>
      </c>
      <c r="G45" t="s">
        <v>70</v>
      </c>
      <c r="M45" t="s">
        <v>60</v>
      </c>
      <c r="N45" t="s">
        <v>67</v>
      </c>
      <c r="O45" t="s">
        <v>69</v>
      </c>
      <c r="Q45" t="s">
        <v>60</v>
      </c>
      <c r="R45" t="s">
        <v>65</v>
      </c>
      <c r="S45" t="s">
        <v>70</v>
      </c>
    </row>
    <row r="46" spans="1:23" x14ac:dyDescent="0.25">
      <c r="A46">
        <v>0.311</v>
      </c>
      <c r="B46">
        <v>0</v>
      </c>
      <c r="C46">
        <f t="shared" ref="C46:C70" si="18">B46*0.033</f>
        <v>0</v>
      </c>
      <c r="D46">
        <f>0.05+A46+C46</f>
        <v>0.36099999999999999</v>
      </c>
      <c r="E46">
        <v>0</v>
      </c>
      <c r="F46">
        <f>30-B46</f>
        <v>30</v>
      </c>
      <c r="G46">
        <f t="shared" ref="G46:G70" si="19">F46*0.066</f>
        <v>1.98</v>
      </c>
      <c r="H46">
        <f t="shared" ref="H46:H70" si="20">0.5+E46+G46</f>
        <v>2.48</v>
      </c>
      <c r="I46">
        <f>D46/H46</f>
        <v>0.14556451612903226</v>
      </c>
      <c r="J46">
        <f>2000*D46*(1+H46)+2000*(1-D46)</f>
        <v>3790.56</v>
      </c>
      <c r="K46">
        <f>J46/$V$71</f>
        <v>0.83068004236954851</v>
      </c>
      <c r="M46">
        <v>0</v>
      </c>
      <c r="N46">
        <v>30</v>
      </c>
      <c r="O46">
        <f>N46*0.033</f>
        <v>0.99</v>
      </c>
      <c r="P46">
        <v>1</v>
      </c>
      <c r="Q46">
        <v>0.622</v>
      </c>
      <c r="R46">
        <f>30-N46</f>
        <v>0</v>
      </c>
      <c r="S46">
        <f>R46*0.066</f>
        <v>0</v>
      </c>
      <c r="T46">
        <f>0.5+Q46+S46</f>
        <v>1.1219999999999999</v>
      </c>
      <c r="U46">
        <f>P46/T46</f>
        <v>0.89126559714795017</v>
      </c>
      <c r="V46">
        <f>2000*P46*(1+T46)+2000*(1-P46)</f>
        <v>4244</v>
      </c>
      <c r="W46">
        <f>V46/$V$71</f>
        <v>0.93004888454908086</v>
      </c>
    </row>
    <row r="47" spans="1:23" x14ac:dyDescent="0.25">
      <c r="A47">
        <v>0.311</v>
      </c>
      <c r="B47">
        <v>1</v>
      </c>
      <c r="C47">
        <f t="shared" si="18"/>
        <v>3.3000000000000002E-2</v>
      </c>
      <c r="D47">
        <f t="shared" ref="D47:D65" si="21">0.05+A47+C47</f>
        <v>0.39400000000000002</v>
      </c>
      <c r="E47">
        <v>0</v>
      </c>
      <c r="F47">
        <f t="shared" ref="F47:F70" si="22">30-B47</f>
        <v>29</v>
      </c>
      <c r="G47">
        <f t="shared" si="19"/>
        <v>1.9140000000000001</v>
      </c>
      <c r="H47">
        <f t="shared" si="20"/>
        <v>2.4140000000000001</v>
      </c>
      <c r="I47">
        <f t="shared" ref="I47:I70" si="23">D47/H47</f>
        <v>0.1632145816072908</v>
      </c>
      <c r="J47">
        <f t="shared" ref="J47:J70" si="24">2000*D47*(1+H47)+2000*(1-D47)</f>
        <v>3902.232</v>
      </c>
      <c r="K47">
        <f t="shared" ref="K47:K70" si="25">J47/$V$71</f>
        <v>0.85515233714696726</v>
      </c>
      <c r="M47">
        <v>0</v>
      </c>
      <c r="N47">
        <v>29</v>
      </c>
      <c r="O47">
        <f t="shared" ref="O47:O55" si="26">N47*0.033</f>
        <v>0.95700000000000007</v>
      </c>
      <c r="P47">
        <v>1</v>
      </c>
      <c r="Q47">
        <v>0.622</v>
      </c>
      <c r="R47">
        <f t="shared" ref="R47:R73" si="27">30-N47</f>
        <v>1</v>
      </c>
      <c r="S47">
        <f t="shared" ref="S47:S55" si="28">R47*0.066</f>
        <v>6.6000000000000003E-2</v>
      </c>
      <c r="T47">
        <f t="shared" ref="T47:T55" si="29">0.5+Q47+S47</f>
        <v>1.1879999999999999</v>
      </c>
      <c r="U47">
        <f t="shared" ref="U47:U55" si="30">P47/T47</f>
        <v>0.84175084175084181</v>
      </c>
      <c r="V47">
        <f t="shared" ref="V47:V55" si="31">2000*P47*(1+T47)+2000*(1-P47)</f>
        <v>4375.9999999999991</v>
      </c>
      <c r="W47">
        <f t="shared" ref="W47:W73" si="32">V47/$V$71</f>
        <v>0.95897594693373633</v>
      </c>
    </row>
    <row r="48" spans="1:23" x14ac:dyDescent="0.25">
      <c r="A48">
        <v>0.311</v>
      </c>
      <c r="B48">
        <v>2</v>
      </c>
      <c r="C48">
        <f t="shared" si="18"/>
        <v>6.6000000000000003E-2</v>
      </c>
      <c r="D48">
        <f t="shared" si="21"/>
        <v>0.42699999999999999</v>
      </c>
      <c r="E48">
        <v>0</v>
      </c>
      <c r="F48">
        <f t="shared" si="22"/>
        <v>28</v>
      </c>
      <c r="G48">
        <f t="shared" si="19"/>
        <v>1.8480000000000001</v>
      </c>
      <c r="H48">
        <f t="shared" si="20"/>
        <v>2.3479999999999999</v>
      </c>
      <c r="I48">
        <f t="shared" si="23"/>
        <v>0.18185689948892675</v>
      </c>
      <c r="J48">
        <f t="shared" si="24"/>
        <v>4005.192</v>
      </c>
      <c r="K48">
        <f t="shared" si="25"/>
        <v>0.87771544580699867</v>
      </c>
      <c r="M48">
        <v>0</v>
      </c>
      <c r="N48">
        <v>28</v>
      </c>
      <c r="O48">
        <f t="shared" si="26"/>
        <v>0.92400000000000004</v>
      </c>
      <c r="P48">
        <f t="shared" ref="P48:P55" si="33">0.05+M48+O48</f>
        <v>0.97400000000000009</v>
      </c>
      <c r="Q48">
        <v>0.622</v>
      </c>
      <c r="R48">
        <f t="shared" si="27"/>
        <v>2</v>
      </c>
      <c r="S48">
        <f t="shared" si="28"/>
        <v>0.13200000000000001</v>
      </c>
      <c r="T48">
        <f t="shared" si="29"/>
        <v>1.254</v>
      </c>
      <c r="U48">
        <f t="shared" si="30"/>
        <v>0.77671451355661891</v>
      </c>
      <c r="V48">
        <f t="shared" si="31"/>
        <v>4442.7920000000004</v>
      </c>
      <c r="W48">
        <f t="shared" si="32"/>
        <v>0.97361304050037245</v>
      </c>
    </row>
    <row r="49" spans="1:23" x14ac:dyDescent="0.25">
      <c r="A49">
        <v>0.311</v>
      </c>
      <c r="B49">
        <v>3</v>
      </c>
      <c r="C49">
        <f t="shared" si="18"/>
        <v>9.9000000000000005E-2</v>
      </c>
      <c r="D49">
        <f t="shared" si="21"/>
        <v>0.45999999999999996</v>
      </c>
      <c r="E49">
        <v>0</v>
      </c>
      <c r="F49">
        <f t="shared" si="22"/>
        <v>27</v>
      </c>
      <c r="G49">
        <f t="shared" si="19"/>
        <v>1.782</v>
      </c>
      <c r="H49">
        <f t="shared" si="20"/>
        <v>2.282</v>
      </c>
      <c r="I49">
        <f t="shared" si="23"/>
        <v>0.20157756354075371</v>
      </c>
      <c r="J49">
        <f t="shared" si="24"/>
        <v>4099.4399999999996</v>
      </c>
      <c r="K49">
        <f t="shared" si="25"/>
        <v>0.89836936834964276</v>
      </c>
      <c r="M49">
        <v>0</v>
      </c>
      <c r="N49">
        <v>27</v>
      </c>
      <c r="O49">
        <f t="shared" si="26"/>
        <v>0.89100000000000001</v>
      </c>
      <c r="P49">
        <f t="shared" si="33"/>
        <v>0.94100000000000006</v>
      </c>
      <c r="Q49">
        <v>0.622</v>
      </c>
      <c r="R49">
        <f t="shared" si="27"/>
        <v>3</v>
      </c>
      <c r="S49">
        <f t="shared" si="28"/>
        <v>0.19800000000000001</v>
      </c>
      <c r="T49">
        <f t="shared" si="29"/>
        <v>1.3199999999999998</v>
      </c>
      <c r="U49">
        <f t="shared" si="30"/>
        <v>0.712878787878788</v>
      </c>
      <c r="V49">
        <f t="shared" si="31"/>
        <v>4484.24</v>
      </c>
      <c r="W49">
        <f t="shared" si="32"/>
        <v>0.98269613808915424</v>
      </c>
    </row>
    <row r="50" spans="1:23" x14ac:dyDescent="0.25">
      <c r="A50">
        <v>0.311</v>
      </c>
      <c r="B50">
        <v>4</v>
      </c>
      <c r="C50">
        <f t="shared" si="18"/>
        <v>0.13200000000000001</v>
      </c>
      <c r="D50">
        <f t="shared" si="21"/>
        <v>0.49299999999999999</v>
      </c>
      <c r="E50">
        <v>0</v>
      </c>
      <c r="F50">
        <f t="shared" si="22"/>
        <v>26</v>
      </c>
      <c r="G50">
        <f t="shared" si="19"/>
        <v>1.7160000000000002</v>
      </c>
      <c r="H50">
        <f t="shared" si="20"/>
        <v>2.2160000000000002</v>
      </c>
      <c r="I50">
        <f t="shared" si="23"/>
        <v>0.2224729241877256</v>
      </c>
      <c r="J50">
        <f t="shared" si="24"/>
        <v>4184.9760000000006</v>
      </c>
      <c r="K50">
        <f t="shared" si="25"/>
        <v>0.91711410477489985</v>
      </c>
      <c r="M50">
        <v>0</v>
      </c>
      <c r="N50">
        <v>26</v>
      </c>
      <c r="O50">
        <f t="shared" si="26"/>
        <v>0.8580000000000001</v>
      </c>
      <c r="P50">
        <f t="shared" si="33"/>
        <v>0.90800000000000014</v>
      </c>
      <c r="Q50">
        <v>0.622</v>
      </c>
      <c r="R50">
        <f t="shared" si="27"/>
        <v>4</v>
      </c>
      <c r="S50">
        <f t="shared" si="28"/>
        <v>0.26400000000000001</v>
      </c>
      <c r="T50">
        <f t="shared" si="29"/>
        <v>1.3859999999999999</v>
      </c>
      <c r="U50">
        <f t="shared" si="30"/>
        <v>0.65512265512265522</v>
      </c>
      <c r="V50">
        <f t="shared" si="31"/>
        <v>4516.9760000000006</v>
      </c>
      <c r="W50">
        <f t="shared" si="32"/>
        <v>0.98987004956054891</v>
      </c>
    </row>
    <row r="51" spans="1:23" x14ac:dyDescent="0.25">
      <c r="A51">
        <v>0.311</v>
      </c>
      <c r="B51">
        <v>5</v>
      </c>
      <c r="C51">
        <f t="shared" si="18"/>
        <v>0.16500000000000001</v>
      </c>
      <c r="D51">
        <f t="shared" si="21"/>
        <v>0.52600000000000002</v>
      </c>
      <c r="E51">
        <v>0</v>
      </c>
      <c r="F51">
        <f t="shared" si="22"/>
        <v>25</v>
      </c>
      <c r="G51">
        <f t="shared" si="19"/>
        <v>1.6500000000000001</v>
      </c>
      <c r="H51">
        <f t="shared" si="20"/>
        <v>2.1500000000000004</v>
      </c>
      <c r="I51">
        <f t="shared" si="23"/>
        <v>0.24465116279069765</v>
      </c>
      <c r="J51">
        <f t="shared" si="24"/>
        <v>4261.8</v>
      </c>
      <c r="K51">
        <f t="shared" si="25"/>
        <v>0.93394965508276939</v>
      </c>
      <c r="M51">
        <v>0</v>
      </c>
      <c r="N51">
        <v>25</v>
      </c>
      <c r="O51">
        <f t="shared" si="26"/>
        <v>0.82500000000000007</v>
      </c>
      <c r="P51">
        <f t="shared" si="33"/>
        <v>0.87500000000000011</v>
      </c>
      <c r="Q51">
        <v>0.622</v>
      </c>
      <c r="R51">
        <f t="shared" si="27"/>
        <v>5</v>
      </c>
      <c r="S51">
        <f t="shared" si="28"/>
        <v>0.33</v>
      </c>
      <c r="T51">
        <f t="shared" si="29"/>
        <v>1.452</v>
      </c>
      <c r="U51">
        <f t="shared" si="30"/>
        <v>0.60261707988980728</v>
      </c>
      <c r="V51">
        <f t="shared" si="31"/>
        <v>4541.0000000000009</v>
      </c>
      <c r="W51">
        <f t="shared" si="32"/>
        <v>0.99513477491455637</v>
      </c>
    </row>
    <row r="52" spans="1:23" x14ac:dyDescent="0.25">
      <c r="A52">
        <v>0.311</v>
      </c>
      <c r="B52">
        <v>6</v>
      </c>
      <c r="C52">
        <f t="shared" si="18"/>
        <v>0.19800000000000001</v>
      </c>
      <c r="D52">
        <f t="shared" si="21"/>
        <v>0.55899999999999994</v>
      </c>
      <c r="E52">
        <v>0</v>
      </c>
      <c r="F52">
        <f t="shared" si="22"/>
        <v>24</v>
      </c>
      <c r="G52">
        <f t="shared" si="19"/>
        <v>1.5840000000000001</v>
      </c>
      <c r="H52">
        <f t="shared" si="20"/>
        <v>2.0840000000000001</v>
      </c>
      <c r="I52">
        <f t="shared" si="23"/>
        <v>0.26823416506717845</v>
      </c>
      <c r="J52">
        <f t="shared" si="24"/>
        <v>4329.9119999999994</v>
      </c>
      <c r="K52">
        <f t="shared" si="25"/>
        <v>0.94887601927325149</v>
      </c>
      <c r="M52">
        <v>0</v>
      </c>
      <c r="N52">
        <v>24</v>
      </c>
      <c r="O52">
        <f t="shared" si="26"/>
        <v>0.79200000000000004</v>
      </c>
      <c r="P52">
        <f t="shared" si="33"/>
        <v>0.84200000000000008</v>
      </c>
      <c r="Q52">
        <v>0.622</v>
      </c>
      <c r="R52">
        <f t="shared" si="27"/>
        <v>6</v>
      </c>
      <c r="S52">
        <f t="shared" si="28"/>
        <v>0.39600000000000002</v>
      </c>
      <c r="T52">
        <f t="shared" si="29"/>
        <v>1.5179999999999998</v>
      </c>
      <c r="U52">
        <f t="shared" si="30"/>
        <v>0.55467720685111999</v>
      </c>
      <c r="V52">
        <f t="shared" si="31"/>
        <v>4556.3119999999999</v>
      </c>
      <c r="W52">
        <f t="shared" si="32"/>
        <v>0.99849031415117617</v>
      </c>
    </row>
    <row r="53" spans="1:23" x14ac:dyDescent="0.25">
      <c r="A53">
        <v>0.311</v>
      </c>
      <c r="B53">
        <v>7</v>
      </c>
      <c r="C53">
        <f t="shared" si="18"/>
        <v>0.23100000000000001</v>
      </c>
      <c r="D53">
        <f t="shared" si="21"/>
        <v>0.59199999999999997</v>
      </c>
      <c r="E53">
        <v>0</v>
      </c>
      <c r="F53">
        <f t="shared" si="22"/>
        <v>23</v>
      </c>
      <c r="G53">
        <f t="shared" si="19"/>
        <v>1.518</v>
      </c>
      <c r="H53">
        <f t="shared" si="20"/>
        <v>2.0179999999999998</v>
      </c>
      <c r="I53">
        <f t="shared" si="23"/>
        <v>0.29335976214073339</v>
      </c>
      <c r="J53">
        <f t="shared" si="24"/>
        <v>4389.3119999999999</v>
      </c>
      <c r="K53">
        <f t="shared" si="25"/>
        <v>0.96189319734634671</v>
      </c>
      <c r="M53">
        <v>0</v>
      </c>
      <c r="N53">
        <v>23</v>
      </c>
      <c r="O53">
        <f t="shared" si="26"/>
        <v>0.75900000000000001</v>
      </c>
      <c r="P53">
        <f t="shared" si="33"/>
        <v>0.80900000000000005</v>
      </c>
      <c r="Q53">
        <v>0.622</v>
      </c>
      <c r="R53">
        <f t="shared" si="27"/>
        <v>7</v>
      </c>
      <c r="S53">
        <f t="shared" si="28"/>
        <v>0.46200000000000002</v>
      </c>
      <c r="T53">
        <f t="shared" si="29"/>
        <v>1.5839999999999999</v>
      </c>
      <c r="U53">
        <f t="shared" si="30"/>
        <v>0.51073232323232332</v>
      </c>
      <c r="V53">
        <f t="shared" si="31"/>
        <v>4562.9119999999994</v>
      </c>
      <c r="W53">
        <f t="shared" si="32"/>
        <v>0.99993666727040886</v>
      </c>
    </row>
    <row r="54" spans="1:23" x14ac:dyDescent="0.25">
      <c r="A54">
        <v>0.311</v>
      </c>
      <c r="B54">
        <v>8</v>
      </c>
      <c r="C54">
        <f t="shared" si="18"/>
        <v>0.26400000000000001</v>
      </c>
      <c r="D54">
        <f t="shared" si="21"/>
        <v>0.625</v>
      </c>
      <c r="E54">
        <v>0</v>
      </c>
      <c r="F54">
        <f t="shared" si="22"/>
        <v>22</v>
      </c>
      <c r="G54">
        <f t="shared" si="19"/>
        <v>1.452</v>
      </c>
      <c r="H54">
        <f t="shared" si="20"/>
        <v>1.952</v>
      </c>
      <c r="I54">
        <f t="shared" si="23"/>
        <v>0.32018442622950821</v>
      </c>
      <c r="J54">
        <f t="shared" si="24"/>
        <v>4440</v>
      </c>
      <c r="K54">
        <f t="shared" si="25"/>
        <v>0.97300118930205448</v>
      </c>
      <c r="M54">
        <v>0</v>
      </c>
      <c r="N54">
        <v>22</v>
      </c>
      <c r="O54">
        <f t="shared" si="26"/>
        <v>0.72599999999999998</v>
      </c>
      <c r="P54">
        <f t="shared" si="33"/>
        <v>0.77600000000000002</v>
      </c>
      <c r="Q54">
        <v>0.622</v>
      </c>
      <c r="R54">
        <f t="shared" si="27"/>
        <v>8</v>
      </c>
      <c r="S54">
        <f t="shared" si="28"/>
        <v>0.52800000000000002</v>
      </c>
      <c r="T54">
        <f t="shared" si="29"/>
        <v>1.65</v>
      </c>
      <c r="U54">
        <f t="shared" si="30"/>
        <v>0.47030303030303033</v>
      </c>
      <c r="V54">
        <f t="shared" si="31"/>
        <v>4560.8</v>
      </c>
      <c r="W54">
        <f t="shared" si="32"/>
        <v>0.99947383427225456</v>
      </c>
    </row>
    <row r="55" spans="1:23" x14ac:dyDescent="0.25">
      <c r="A55">
        <v>0.311</v>
      </c>
      <c r="B55">
        <v>9</v>
      </c>
      <c r="C55">
        <f t="shared" si="18"/>
        <v>0.29700000000000004</v>
      </c>
      <c r="D55">
        <f t="shared" si="21"/>
        <v>0.65800000000000003</v>
      </c>
      <c r="E55">
        <v>0</v>
      </c>
      <c r="F55">
        <f t="shared" si="22"/>
        <v>21</v>
      </c>
      <c r="G55">
        <f t="shared" si="19"/>
        <v>1.3860000000000001</v>
      </c>
      <c r="H55">
        <f t="shared" si="20"/>
        <v>1.8860000000000001</v>
      </c>
      <c r="I55">
        <f t="shared" si="23"/>
        <v>0.3488865323435843</v>
      </c>
      <c r="J55">
        <f t="shared" si="24"/>
        <v>4481.9759999999997</v>
      </c>
      <c r="K55">
        <f t="shared" si="25"/>
        <v>0.98219999514037493</v>
      </c>
      <c r="M55">
        <v>0</v>
      </c>
      <c r="N55">
        <v>21</v>
      </c>
      <c r="O55">
        <f t="shared" si="26"/>
        <v>0.69300000000000006</v>
      </c>
      <c r="P55">
        <f t="shared" si="33"/>
        <v>0.7430000000000001</v>
      </c>
      <c r="Q55">
        <v>0.622</v>
      </c>
      <c r="R55">
        <f t="shared" si="27"/>
        <v>9</v>
      </c>
      <c r="S55">
        <f t="shared" si="28"/>
        <v>0.59400000000000008</v>
      </c>
      <c r="T55">
        <f t="shared" si="29"/>
        <v>1.716</v>
      </c>
      <c r="U55">
        <f t="shared" si="30"/>
        <v>0.43298368298368306</v>
      </c>
      <c r="V55">
        <f t="shared" si="31"/>
        <v>4549.9760000000006</v>
      </c>
      <c r="W55">
        <f t="shared" si="32"/>
        <v>0.99710181515671292</v>
      </c>
    </row>
    <row r="56" spans="1:23" x14ac:dyDescent="0.25">
      <c r="A56">
        <v>0.311</v>
      </c>
      <c r="B56">
        <v>10</v>
      </c>
      <c r="C56">
        <f t="shared" si="18"/>
        <v>0.33</v>
      </c>
      <c r="D56">
        <f t="shared" si="21"/>
        <v>0.69100000000000006</v>
      </c>
      <c r="E56">
        <v>0</v>
      </c>
      <c r="F56">
        <f t="shared" si="22"/>
        <v>20</v>
      </c>
      <c r="G56">
        <f t="shared" si="19"/>
        <v>1.32</v>
      </c>
      <c r="H56">
        <f t="shared" si="20"/>
        <v>1.82</v>
      </c>
      <c r="I56">
        <f t="shared" si="23"/>
        <v>0.37967032967032971</v>
      </c>
      <c r="J56">
        <f t="shared" si="24"/>
        <v>4515.2400000000007</v>
      </c>
      <c r="K56">
        <f t="shared" si="25"/>
        <v>0.98948961486130838</v>
      </c>
      <c r="M56">
        <v>0</v>
      </c>
      <c r="N56">
        <v>20</v>
      </c>
      <c r="O56">
        <f>N56*0.033</f>
        <v>0.66</v>
      </c>
      <c r="P56">
        <f>0.05+M56+O56</f>
        <v>0.71000000000000008</v>
      </c>
      <c r="Q56">
        <v>0.622</v>
      </c>
      <c r="R56">
        <f>30-N56</f>
        <v>10</v>
      </c>
      <c r="S56">
        <f>R56*0.066</f>
        <v>0.66</v>
      </c>
      <c r="T56">
        <f>0.5+Q56+S56</f>
        <v>1.782</v>
      </c>
      <c r="U56">
        <f>P56/T56</f>
        <v>0.39842873176206511</v>
      </c>
      <c r="V56">
        <f>2000*P56*(1+T56)+2000*(1-P56)</f>
        <v>4530.4400000000005</v>
      </c>
      <c r="W56">
        <f t="shared" si="32"/>
        <v>0.99282060992378385</v>
      </c>
    </row>
    <row r="57" spans="1:23" x14ac:dyDescent="0.25">
      <c r="A57">
        <v>0.311</v>
      </c>
      <c r="B57">
        <v>11</v>
      </c>
      <c r="C57">
        <f t="shared" si="18"/>
        <v>0.36299999999999999</v>
      </c>
      <c r="D57">
        <f t="shared" si="21"/>
        <v>0.72399999999999998</v>
      </c>
      <c r="E57">
        <v>0</v>
      </c>
      <c r="F57">
        <f t="shared" si="22"/>
        <v>19</v>
      </c>
      <c r="G57">
        <f t="shared" si="19"/>
        <v>1.254</v>
      </c>
      <c r="H57">
        <f t="shared" si="20"/>
        <v>1.754</v>
      </c>
      <c r="I57">
        <f t="shared" si="23"/>
        <v>0.41277080957810719</v>
      </c>
      <c r="J57">
        <f t="shared" si="24"/>
        <v>4539.7919999999995</v>
      </c>
      <c r="K57">
        <f t="shared" si="25"/>
        <v>0.99487004846485405</v>
      </c>
      <c r="M57">
        <v>0</v>
      </c>
      <c r="N57">
        <v>19</v>
      </c>
      <c r="O57">
        <f t="shared" ref="O57:O73" si="34">N57*0.033</f>
        <v>0.627</v>
      </c>
      <c r="P57">
        <f t="shared" ref="P57:P73" si="35">0.05+M57+O57</f>
        <v>0.67700000000000005</v>
      </c>
      <c r="Q57">
        <v>0.622</v>
      </c>
      <c r="R57">
        <f t="shared" si="27"/>
        <v>11</v>
      </c>
      <c r="S57">
        <f t="shared" ref="S57:S73" si="36">R57*0.066</f>
        <v>0.72599999999999998</v>
      </c>
      <c r="T57">
        <f t="shared" ref="T57:T73" si="37">0.5+Q57+S57</f>
        <v>1.8479999999999999</v>
      </c>
      <c r="U57">
        <f t="shared" ref="U57:U73" si="38">P57/T57</f>
        <v>0.36634199134199141</v>
      </c>
      <c r="V57">
        <f t="shared" ref="V57:V73" si="39">2000*P57*(1+T57)+2000*(1-P57)</f>
        <v>4502.192</v>
      </c>
      <c r="W57">
        <f t="shared" si="32"/>
        <v>0.98663021857346744</v>
      </c>
    </row>
    <row r="58" spans="1:23" x14ac:dyDescent="0.25">
      <c r="A58">
        <v>0.311</v>
      </c>
      <c r="B58">
        <v>12</v>
      </c>
      <c r="C58">
        <f t="shared" si="18"/>
        <v>0.39600000000000002</v>
      </c>
      <c r="D58">
        <f t="shared" si="21"/>
        <v>0.75700000000000001</v>
      </c>
      <c r="E58">
        <v>0</v>
      </c>
      <c r="F58">
        <f t="shared" si="22"/>
        <v>18</v>
      </c>
      <c r="G58">
        <f t="shared" si="19"/>
        <v>1.1880000000000002</v>
      </c>
      <c r="H58">
        <f t="shared" si="20"/>
        <v>1.6880000000000002</v>
      </c>
      <c r="I58">
        <f t="shared" si="23"/>
        <v>0.44845971563981041</v>
      </c>
      <c r="J58">
        <f t="shared" si="24"/>
        <v>4555.6319999999996</v>
      </c>
      <c r="K58">
        <f t="shared" si="25"/>
        <v>0.99834129595101273</v>
      </c>
      <c r="M58">
        <v>0</v>
      </c>
      <c r="N58">
        <v>18</v>
      </c>
      <c r="O58">
        <f t="shared" si="34"/>
        <v>0.59400000000000008</v>
      </c>
      <c r="P58">
        <f t="shared" si="35"/>
        <v>0.64400000000000013</v>
      </c>
      <c r="Q58">
        <v>0.622</v>
      </c>
      <c r="R58">
        <f t="shared" si="27"/>
        <v>12</v>
      </c>
      <c r="S58">
        <f t="shared" si="36"/>
        <v>0.79200000000000004</v>
      </c>
      <c r="T58">
        <f t="shared" si="37"/>
        <v>1.9139999999999999</v>
      </c>
      <c r="U58">
        <f t="shared" si="38"/>
        <v>0.3364681295715779</v>
      </c>
      <c r="V58">
        <f t="shared" si="39"/>
        <v>4465.232</v>
      </c>
      <c r="W58">
        <f t="shared" si="32"/>
        <v>0.97853064110576382</v>
      </c>
    </row>
    <row r="59" spans="1:23" x14ac:dyDescent="0.25">
      <c r="A59">
        <v>0.311</v>
      </c>
      <c r="B59">
        <v>13</v>
      </c>
      <c r="C59">
        <f t="shared" si="18"/>
        <v>0.42900000000000005</v>
      </c>
      <c r="D59">
        <f t="shared" si="21"/>
        <v>0.79</v>
      </c>
      <c r="E59">
        <v>0</v>
      </c>
      <c r="F59">
        <f t="shared" si="22"/>
        <v>17</v>
      </c>
      <c r="G59">
        <f t="shared" si="19"/>
        <v>1.1220000000000001</v>
      </c>
      <c r="H59">
        <f t="shared" si="20"/>
        <v>1.6220000000000001</v>
      </c>
      <c r="I59">
        <f t="shared" si="23"/>
        <v>0.48705302096177555</v>
      </c>
      <c r="J59">
        <f t="shared" si="24"/>
        <v>4562.76</v>
      </c>
      <c r="K59">
        <f t="shared" si="25"/>
        <v>0.9999033573197843</v>
      </c>
      <c r="M59">
        <v>0</v>
      </c>
      <c r="N59">
        <v>17</v>
      </c>
      <c r="O59">
        <f t="shared" si="34"/>
        <v>0.56100000000000005</v>
      </c>
      <c r="P59">
        <f t="shared" si="35"/>
        <v>0.6110000000000001</v>
      </c>
      <c r="Q59">
        <v>0.622</v>
      </c>
      <c r="R59">
        <f t="shared" si="27"/>
        <v>13</v>
      </c>
      <c r="S59">
        <f t="shared" si="36"/>
        <v>0.8580000000000001</v>
      </c>
      <c r="T59">
        <f t="shared" si="37"/>
        <v>1.98</v>
      </c>
      <c r="U59">
        <f t="shared" si="38"/>
        <v>0.30858585858585863</v>
      </c>
      <c r="V59">
        <f t="shared" si="39"/>
        <v>4419.5600000000004</v>
      </c>
      <c r="W59">
        <f t="shared" si="32"/>
        <v>0.96852187752067309</v>
      </c>
    </row>
    <row r="60" spans="1:23" x14ac:dyDescent="0.25">
      <c r="A60">
        <v>0.311</v>
      </c>
      <c r="B60">
        <v>14</v>
      </c>
      <c r="C60">
        <f t="shared" si="18"/>
        <v>0.46200000000000002</v>
      </c>
      <c r="D60">
        <f t="shared" si="21"/>
        <v>0.82299999999999995</v>
      </c>
      <c r="E60">
        <v>0</v>
      </c>
      <c r="F60">
        <f t="shared" si="22"/>
        <v>16</v>
      </c>
      <c r="G60">
        <f t="shared" si="19"/>
        <v>1.056</v>
      </c>
      <c r="H60">
        <f t="shared" si="20"/>
        <v>1.556</v>
      </c>
      <c r="I60">
        <f t="shared" si="23"/>
        <v>0.52892030848329041</v>
      </c>
      <c r="J60">
        <f t="shared" si="24"/>
        <v>4561.1760000000004</v>
      </c>
      <c r="K60">
        <f t="shared" si="25"/>
        <v>0.99955623257116843</v>
      </c>
      <c r="M60">
        <v>0</v>
      </c>
      <c r="N60">
        <v>16</v>
      </c>
      <c r="O60">
        <f t="shared" si="34"/>
        <v>0.52800000000000002</v>
      </c>
      <c r="P60">
        <f t="shared" si="35"/>
        <v>0.57800000000000007</v>
      </c>
      <c r="Q60">
        <v>0.622</v>
      </c>
      <c r="R60">
        <f t="shared" si="27"/>
        <v>14</v>
      </c>
      <c r="S60">
        <f t="shared" si="36"/>
        <v>0.92400000000000004</v>
      </c>
      <c r="T60">
        <f t="shared" si="37"/>
        <v>2.0459999999999998</v>
      </c>
      <c r="U60">
        <f t="shared" si="38"/>
        <v>0.28250244379276646</v>
      </c>
      <c r="V60">
        <f t="shared" si="39"/>
        <v>4365.1760000000004</v>
      </c>
      <c r="W60">
        <f t="shared" si="32"/>
        <v>0.95660392781819492</v>
      </c>
    </row>
    <row r="61" spans="1:23" x14ac:dyDescent="0.25">
      <c r="A61">
        <v>0.311</v>
      </c>
      <c r="B61">
        <v>15</v>
      </c>
      <c r="C61">
        <f t="shared" si="18"/>
        <v>0.495</v>
      </c>
      <c r="D61">
        <f t="shared" si="21"/>
        <v>0.85599999999999998</v>
      </c>
      <c r="E61">
        <v>0</v>
      </c>
      <c r="F61">
        <f t="shared" si="22"/>
        <v>15</v>
      </c>
      <c r="G61">
        <f t="shared" si="19"/>
        <v>0.99</v>
      </c>
      <c r="H61">
        <f t="shared" si="20"/>
        <v>1.49</v>
      </c>
      <c r="I61">
        <f t="shared" si="23"/>
        <v>0.57449664429530201</v>
      </c>
      <c r="J61">
        <f t="shared" si="24"/>
        <v>4550.88</v>
      </c>
      <c r="K61">
        <f t="shared" si="25"/>
        <v>0.99729992170516524</v>
      </c>
      <c r="M61">
        <v>0</v>
      </c>
      <c r="N61">
        <v>15</v>
      </c>
      <c r="O61">
        <f t="shared" si="34"/>
        <v>0.495</v>
      </c>
      <c r="P61">
        <f t="shared" si="35"/>
        <v>0.54500000000000004</v>
      </c>
      <c r="Q61">
        <v>0.622</v>
      </c>
      <c r="R61">
        <f t="shared" si="27"/>
        <v>15</v>
      </c>
      <c r="S61">
        <f t="shared" si="36"/>
        <v>0.99</v>
      </c>
      <c r="T61">
        <f t="shared" si="37"/>
        <v>2.1120000000000001</v>
      </c>
      <c r="U61">
        <f t="shared" si="38"/>
        <v>0.25804924242424243</v>
      </c>
      <c r="V61">
        <f t="shared" si="39"/>
        <v>4302.08</v>
      </c>
      <c r="W61">
        <f t="shared" si="32"/>
        <v>0.94277679199832942</v>
      </c>
    </row>
    <row r="62" spans="1:23" x14ac:dyDescent="0.25">
      <c r="A62">
        <v>0.311</v>
      </c>
      <c r="B62">
        <v>16</v>
      </c>
      <c r="C62">
        <f t="shared" si="18"/>
        <v>0.52800000000000002</v>
      </c>
      <c r="D62">
        <f t="shared" si="21"/>
        <v>0.88900000000000001</v>
      </c>
      <c r="E62">
        <v>0</v>
      </c>
      <c r="F62">
        <f t="shared" si="22"/>
        <v>14</v>
      </c>
      <c r="G62">
        <f t="shared" si="19"/>
        <v>0.92400000000000004</v>
      </c>
      <c r="H62">
        <f t="shared" si="20"/>
        <v>1.4239999999999999</v>
      </c>
      <c r="I62">
        <f t="shared" si="23"/>
        <v>0.6242977528089888</v>
      </c>
      <c r="J62">
        <f t="shared" si="24"/>
        <v>4531.8720000000003</v>
      </c>
      <c r="K62">
        <f t="shared" si="25"/>
        <v>0.99313442472177493</v>
      </c>
      <c r="M62">
        <v>0</v>
      </c>
      <c r="N62">
        <v>14</v>
      </c>
      <c r="O62">
        <f t="shared" si="34"/>
        <v>0.46200000000000002</v>
      </c>
      <c r="P62">
        <f t="shared" si="35"/>
        <v>0.51200000000000001</v>
      </c>
      <c r="Q62">
        <v>0.622</v>
      </c>
      <c r="R62">
        <f t="shared" si="27"/>
        <v>16</v>
      </c>
      <c r="S62">
        <f t="shared" si="36"/>
        <v>1.056</v>
      </c>
      <c r="T62">
        <f t="shared" si="37"/>
        <v>2.1779999999999999</v>
      </c>
      <c r="U62">
        <f t="shared" si="38"/>
        <v>0.23507805325987147</v>
      </c>
      <c r="V62">
        <f t="shared" si="39"/>
        <v>4230.2719999999999</v>
      </c>
      <c r="W62">
        <f t="shared" si="32"/>
        <v>0.9270404700610767</v>
      </c>
    </row>
    <row r="63" spans="1:23" x14ac:dyDescent="0.25">
      <c r="A63">
        <v>0.311</v>
      </c>
      <c r="B63">
        <v>17</v>
      </c>
      <c r="C63">
        <f t="shared" si="18"/>
        <v>0.56100000000000005</v>
      </c>
      <c r="D63">
        <f t="shared" si="21"/>
        <v>0.92200000000000004</v>
      </c>
      <c r="E63">
        <v>0</v>
      </c>
      <c r="F63">
        <f t="shared" si="22"/>
        <v>13</v>
      </c>
      <c r="G63">
        <f t="shared" si="19"/>
        <v>0.8580000000000001</v>
      </c>
      <c r="H63">
        <f t="shared" si="20"/>
        <v>1.3580000000000001</v>
      </c>
      <c r="I63">
        <f t="shared" si="23"/>
        <v>0.67893961708394701</v>
      </c>
      <c r="J63">
        <f t="shared" si="24"/>
        <v>4504.152</v>
      </c>
      <c r="K63">
        <f t="shared" si="25"/>
        <v>0.98705974162099719</v>
      </c>
      <c r="M63">
        <v>0</v>
      </c>
      <c r="N63">
        <v>13</v>
      </c>
      <c r="O63">
        <f t="shared" si="34"/>
        <v>0.42900000000000005</v>
      </c>
      <c r="P63">
        <f t="shared" si="35"/>
        <v>0.47900000000000004</v>
      </c>
      <c r="Q63">
        <v>0.622</v>
      </c>
      <c r="R63">
        <f t="shared" si="27"/>
        <v>17</v>
      </c>
      <c r="S63">
        <f t="shared" si="36"/>
        <v>1.1220000000000001</v>
      </c>
      <c r="T63">
        <f t="shared" si="37"/>
        <v>2.2439999999999998</v>
      </c>
      <c r="U63" s="21">
        <f t="shared" si="38"/>
        <v>0.21345811051693409</v>
      </c>
      <c r="V63" s="21">
        <f t="shared" si="39"/>
        <v>4149.7519999999995</v>
      </c>
      <c r="W63" s="21">
        <f t="shared" si="32"/>
        <v>0.90939496200643666</v>
      </c>
    </row>
    <row r="64" spans="1:23" x14ac:dyDescent="0.25">
      <c r="A64">
        <v>0.311</v>
      </c>
      <c r="B64">
        <v>18</v>
      </c>
      <c r="C64">
        <f t="shared" si="18"/>
        <v>0.59400000000000008</v>
      </c>
      <c r="D64">
        <f t="shared" si="21"/>
        <v>0.95500000000000007</v>
      </c>
      <c r="E64">
        <v>0</v>
      </c>
      <c r="F64">
        <f t="shared" si="22"/>
        <v>12</v>
      </c>
      <c r="G64">
        <f t="shared" si="19"/>
        <v>0.79200000000000004</v>
      </c>
      <c r="H64">
        <f t="shared" si="20"/>
        <v>1.292</v>
      </c>
      <c r="I64">
        <f t="shared" si="23"/>
        <v>0.73916408668730649</v>
      </c>
      <c r="J64">
        <f t="shared" si="24"/>
        <v>4467.72</v>
      </c>
      <c r="K64">
        <f t="shared" si="25"/>
        <v>0.97907587240283223</v>
      </c>
      <c r="M64">
        <v>0</v>
      </c>
      <c r="N64">
        <v>12</v>
      </c>
      <c r="O64">
        <f t="shared" si="34"/>
        <v>0.39600000000000002</v>
      </c>
      <c r="P64">
        <f t="shared" si="35"/>
        <v>0.44600000000000001</v>
      </c>
      <c r="Q64">
        <v>0.622</v>
      </c>
      <c r="R64">
        <f t="shared" si="27"/>
        <v>18</v>
      </c>
      <c r="S64">
        <f t="shared" si="36"/>
        <v>1.1880000000000002</v>
      </c>
      <c r="T64">
        <f t="shared" si="37"/>
        <v>2.31</v>
      </c>
      <c r="U64">
        <f t="shared" si="38"/>
        <v>0.19307359307359306</v>
      </c>
      <c r="V64">
        <f t="shared" si="39"/>
        <v>4060.52</v>
      </c>
      <c r="W64">
        <f t="shared" si="32"/>
        <v>0.8898402678344095</v>
      </c>
    </row>
    <row r="65" spans="1:23" x14ac:dyDescent="0.25">
      <c r="A65">
        <v>0.311</v>
      </c>
      <c r="B65">
        <v>19</v>
      </c>
      <c r="C65">
        <f t="shared" si="18"/>
        <v>0.627</v>
      </c>
      <c r="D65">
        <f t="shared" si="21"/>
        <v>0.98799999999999999</v>
      </c>
      <c r="E65">
        <v>0</v>
      </c>
      <c r="F65">
        <f t="shared" si="22"/>
        <v>11</v>
      </c>
      <c r="G65">
        <f t="shared" si="19"/>
        <v>0.72599999999999998</v>
      </c>
      <c r="H65">
        <f t="shared" si="20"/>
        <v>1.226</v>
      </c>
      <c r="I65">
        <f t="shared" si="23"/>
        <v>0.80587275693311577</v>
      </c>
      <c r="J65">
        <f t="shared" si="24"/>
        <v>4422.576</v>
      </c>
      <c r="K65">
        <f t="shared" si="25"/>
        <v>0.96918281706727993</v>
      </c>
      <c r="M65">
        <v>0</v>
      </c>
      <c r="N65">
        <v>11</v>
      </c>
      <c r="O65">
        <f t="shared" si="34"/>
        <v>0.36299999999999999</v>
      </c>
      <c r="P65">
        <f t="shared" si="35"/>
        <v>0.41299999999999998</v>
      </c>
      <c r="Q65">
        <v>0.622</v>
      </c>
      <c r="R65">
        <f t="shared" si="27"/>
        <v>19</v>
      </c>
      <c r="S65">
        <f t="shared" si="36"/>
        <v>1.254</v>
      </c>
      <c r="T65">
        <f t="shared" si="37"/>
        <v>2.3759999999999999</v>
      </c>
      <c r="U65">
        <f t="shared" si="38"/>
        <v>0.17382154882154882</v>
      </c>
      <c r="V65">
        <f t="shared" si="39"/>
        <v>3962.576</v>
      </c>
      <c r="W65">
        <f t="shared" si="32"/>
        <v>0.86837638754499502</v>
      </c>
    </row>
    <row r="66" spans="1:23" x14ac:dyDescent="0.25">
      <c r="A66">
        <v>0.311</v>
      </c>
      <c r="B66">
        <v>20</v>
      </c>
      <c r="C66">
        <f t="shared" si="18"/>
        <v>0.66</v>
      </c>
      <c r="D66">
        <v>1</v>
      </c>
      <c r="E66">
        <v>0</v>
      </c>
      <c r="F66">
        <f t="shared" si="22"/>
        <v>10</v>
      </c>
      <c r="G66">
        <f t="shared" si="19"/>
        <v>0.66</v>
      </c>
      <c r="H66">
        <f t="shared" si="20"/>
        <v>1.1600000000000001</v>
      </c>
      <c r="I66">
        <f t="shared" si="23"/>
        <v>0.86206896551724133</v>
      </c>
      <c r="J66">
        <f t="shared" si="24"/>
        <v>4320</v>
      </c>
      <c r="K66">
        <f t="shared" si="25"/>
        <v>0.94670385986145844</v>
      </c>
      <c r="M66">
        <v>0</v>
      </c>
      <c r="N66">
        <v>10</v>
      </c>
      <c r="O66">
        <f t="shared" si="34"/>
        <v>0.33</v>
      </c>
      <c r="P66">
        <f t="shared" si="35"/>
        <v>0.38</v>
      </c>
      <c r="Q66">
        <v>0.622</v>
      </c>
      <c r="R66">
        <f t="shared" si="27"/>
        <v>20</v>
      </c>
      <c r="S66">
        <f t="shared" si="36"/>
        <v>1.32</v>
      </c>
      <c r="T66">
        <f t="shared" si="37"/>
        <v>2.4420000000000002</v>
      </c>
      <c r="U66">
        <f t="shared" si="38"/>
        <v>0.15561015561015559</v>
      </c>
      <c r="V66">
        <f t="shared" si="39"/>
        <v>3855.92</v>
      </c>
      <c r="W66">
        <f t="shared" si="32"/>
        <v>0.84500332113819321</v>
      </c>
    </row>
    <row r="67" spans="1:23" x14ac:dyDescent="0.25">
      <c r="A67">
        <v>0.311</v>
      </c>
      <c r="B67">
        <v>21</v>
      </c>
      <c r="C67">
        <f t="shared" si="18"/>
        <v>0.69300000000000006</v>
      </c>
      <c r="D67">
        <v>1</v>
      </c>
      <c r="E67">
        <v>0</v>
      </c>
      <c r="F67">
        <f t="shared" si="22"/>
        <v>9</v>
      </c>
      <c r="G67">
        <f t="shared" si="19"/>
        <v>0.59400000000000008</v>
      </c>
      <c r="H67">
        <f t="shared" si="20"/>
        <v>1.0940000000000001</v>
      </c>
      <c r="I67" s="21">
        <f t="shared" si="23"/>
        <v>0.91407678244972568</v>
      </c>
      <c r="J67" s="21">
        <f t="shared" si="24"/>
        <v>4188.0000000000009</v>
      </c>
      <c r="K67" s="21">
        <f t="shared" si="25"/>
        <v>0.91777679747680296</v>
      </c>
      <c r="M67">
        <v>0</v>
      </c>
      <c r="N67">
        <v>9</v>
      </c>
      <c r="O67">
        <f t="shared" si="34"/>
        <v>0.29700000000000004</v>
      </c>
      <c r="P67">
        <f t="shared" si="35"/>
        <v>0.34700000000000003</v>
      </c>
      <c r="Q67">
        <v>0.622</v>
      </c>
      <c r="R67">
        <f t="shared" si="27"/>
        <v>21</v>
      </c>
      <c r="S67">
        <f t="shared" si="36"/>
        <v>1.3860000000000001</v>
      </c>
      <c r="T67">
        <f t="shared" si="37"/>
        <v>2.508</v>
      </c>
      <c r="U67">
        <f t="shared" si="38"/>
        <v>0.13835725677830943</v>
      </c>
      <c r="V67">
        <f t="shared" si="39"/>
        <v>3740.5520000000006</v>
      </c>
      <c r="W67">
        <f t="shared" si="32"/>
        <v>0.81972106861400429</v>
      </c>
    </row>
    <row r="68" spans="1:23" x14ac:dyDescent="0.25">
      <c r="A68">
        <v>0.311</v>
      </c>
      <c r="B68">
        <v>22</v>
      </c>
      <c r="C68">
        <f t="shared" si="18"/>
        <v>0.72599999999999998</v>
      </c>
      <c r="D68">
        <v>1</v>
      </c>
      <c r="E68">
        <v>0</v>
      </c>
      <c r="F68">
        <f t="shared" si="22"/>
        <v>8</v>
      </c>
      <c r="G68">
        <f t="shared" si="19"/>
        <v>0.52800000000000002</v>
      </c>
      <c r="H68">
        <f t="shared" si="20"/>
        <v>1.028</v>
      </c>
      <c r="I68">
        <f t="shared" si="23"/>
        <v>0.97276264591439687</v>
      </c>
      <c r="J68">
        <f t="shared" si="24"/>
        <v>4056</v>
      </c>
      <c r="K68">
        <f t="shared" si="25"/>
        <v>0.88884973509214704</v>
      </c>
      <c r="M68">
        <v>0</v>
      </c>
      <c r="N68">
        <v>8</v>
      </c>
      <c r="O68">
        <f t="shared" si="34"/>
        <v>0.26400000000000001</v>
      </c>
      <c r="P68">
        <f t="shared" si="35"/>
        <v>0.314</v>
      </c>
      <c r="Q68">
        <v>0.622</v>
      </c>
      <c r="R68">
        <f t="shared" si="27"/>
        <v>22</v>
      </c>
      <c r="S68">
        <f t="shared" si="36"/>
        <v>1.452</v>
      </c>
      <c r="T68">
        <f t="shared" si="37"/>
        <v>2.5739999999999998</v>
      </c>
      <c r="U68">
        <f t="shared" si="38"/>
        <v>0.121989121989122</v>
      </c>
      <c r="V68">
        <f t="shared" si="39"/>
        <v>3616.4719999999998</v>
      </c>
      <c r="W68">
        <f t="shared" si="32"/>
        <v>0.79252962997242782</v>
      </c>
    </row>
    <row r="69" spans="1:23" x14ac:dyDescent="0.25">
      <c r="A69">
        <v>0.311</v>
      </c>
      <c r="B69">
        <v>23</v>
      </c>
      <c r="C69">
        <f t="shared" si="18"/>
        <v>0.75900000000000001</v>
      </c>
      <c r="D69">
        <v>1</v>
      </c>
      <c r="E69">
        <v>0</v>
      </c>
      <c r="F69">
        <f t="shared" si="22"/>
        <v>7</v>
      </c>
      <c r="G69">
        <f t="shared" si="19"/>
        <v>0.46200000000000002</v>
      </c>
      <c r="H69">
        <f t="shared" si="20"/>
        <v>0.96199999999999997</v>
      </c>
      <c r="I69">
        <f t="shared" si="23"/>
        <v>1.0395010395010396</v>
      </c>
      <c r="J69">
        <f t="shared" si="24"/>
        <v>3924</v>
      </c>
      <c r="K69">
        <f t="shared" si="25"/>
        <v>0.85992267270749134</v>
      </c>
      <c r="M69">
        <v>0</v>
      </c>
      <c r="N69">
        <v>7</v>
      </c>
      <c r="O69">
        <f t="shared" si="34"/>
        <v>0.23100000000000001</v>
      </c>
      <c r="P69">
        <f t="shared" si="35"/>
        <v>0.28100000000000003</v>
      </c>
      <c r="Q69">
        <v>0.622</v>
      </c>
      <c r="R69">
        <f t="shared" si="27"/>
        <v>23</v>
      </c>
      <c r="S69">
        <f t="shared" si="36"/>
        <v>1.518</v>
      </c>
      <c r="T69">
        <f t="shared" si="37"/>
        <v>2.6399999999999997</v>
      </c>
      <c r="U69">
        <f t="shared" si="38"/>
        <v>0.10643939393939396</v>
      </c>
      <c r="V69">
        <f t="shared" si="39"/>
        <v>3483.68</v>
      </c>
      <c r="W69">
        <f t="shared" si="32"/>
        <v>0.76342900521346424</v>
      </c>
    </row>
    <row r="70" spans="1:23" x14ac:dyDescent="0.25">
      <c r="A70">
        <v>0.311</v>
      </c>
      <c r="B70">
        <v>24</v>
      </c>
      <c r="C70">
        <f t="shared" si="18"/>
        <v>0.79200000000000004</v>
      </c>
      <c r="D70">
        <v>1</v>
      </c>
      <c r="E70">
        <v>0</v>
      </c>
      <c r="F70">
        <f t="shared" si="22"/>
        <v>6</v>
      </c>
      <c r="G70">
        <f t="shared" si="19"/>
        <v>0.39600000000000002</v>
      </c>
      <c r="H70">
        <f t="shared" si="20"/>
        <v>0.89600000000000002</v>
      </c>
      <c r="I70">
        <f t="shared" si="23"/>
        <v>1.1160714285714286</v>
      </c>
      <c r="J70">
        <f t="shared" si="24"/>
        <v>3792</v>
      </c>
      <c r="K70">
        <f t="shared" si="25"/>
        <v>0.83099561032283575</v>
      </c>
      <c r="M70">
        <v>0</v>
      </c>
      <c r="N70">
        <v>6</v>
      </c>
      <c r="O70">
        <f t="shared" si="34"/>
        <v>0.19800000000000001</v>
      </c>
      <c r="P70">
        <f t="shared" si="35"/>
        <v>0.248</v>
      </c>
      <c r="Q70">
        <v>0.622</v>
      </c>
      <c r="R70">
        <f t="shared" si="27"/>
        <v>24</v>
      </c>
      <c r="S70">
        <f t="shared" si="36"/>
        <v>1.5840000000000001</v>
      </c>
      <c r="T70">
        <f t="shared" si="37"/>
        <v>2.706</v>
      </c>
      <c r="U70">
        <f t="shared" si="38"/>
        <v>9.1648189209164815E-2</v>
      </c>
      <c r="V70">
        <f t="shared" si="39"/>
        <v>3342.1759999999999</v>
      </c>
      <c r="W70">
        <f t="shared" si="32"/>
        <v>0.73241919433711333</v>
      </c>
    </row>
    <row r="71" spans="1:23" x14ac:dyDescent="0.25">
      <c r="M71">
        <v>0</v>
      </c>
      <c r="N71">
        <v>22.7425</v>
      </c>
      <c r="O71">
        <f t="shared" si="34"/>
        <v>0.75050250000000007</v>
      </c>
      <c r="P71">
        <f t="shared" si="35"/>
        <v>0.80050250000000012</v>
      </c>
      <c r="Q71">
        <v>0.622</v>
      </c>
      <c r="R71">
        <f t="shared" si="27"/>
        <v>7.2575000000000003</v>
      </c>
      <c r="S71">
        <f t="shared" si="36"/>
        <v>0.47899500000000006</v>
      </c>
      <c r="T71">
        <f t="shared" si="37"/>
        <v>1.6009949999999999</v>
      </c>
      <c r="U71" s="20">
        <f t="shared" si="38"/>
        <v>0.50000312305784844</v>
      </c>
      <c r="V71" s="20">
        <f t="shared" si="39"/>
        <v>4563.2009999750007</v>
      </c>
      <c r="W71" s="20">
        <f t="shared" si="32"/>
        <v>1</v>
      </c>
    </row>
    <row r="72" spans="1:23" x14ac:dyDescent="0.25">
      <c r="M72">
        <v>0</v>
      </c>
      <c r="N72">
        <v>19.506</v>
      </c>
      <c r="O72">
        <f t="shared" si="34"/>
        <v>0.64369799999999999</v>
      </c>
      <c r="P72">
        <f t="shared" si="35"/>
        <v>0.69369800000000004</v>
      </c>
      <c r="Q72">
        <v>0.622</v>
      </c>
      <c r="R72">
        <f t="shared" si="27"/>
        <v>10.494</v>
      </c>
      <c r="S72">
        <f t="shared" si="36"/>
        <v>0.692604</v>
      </c>
      <c r="T72">
        <f t="shared" si="37"/>
        <v>1.8146039999999999</v>
      </c>
      <c r="U72" s="19">
        <f t="shared" si="38"/>
        <v>0.3822861627109827</v>
      </c>
      <c r="V72" s="19">
        <f t="shared" si="39"/>
        <v>4517.5743311840006</v>
      </c>
      <c r="W72" s="19">
        <f t="shared" si="32"/>
        <v>0.99000117049605085</v>
      </c>
    </row>
    <row r="73" spans="1:23" x14ac:dyDescent="0.25">
      <c r="M73">
        <v>0</v>
      </c>
      <c r="N73">
        <v>25.978999999999999</v>
      </c>
      <c r="O73">
        <f t="shared" si="34"/>
        <v>0.85730700000000004</v>
      </c>
      <c r="P73">
        <f t="shared" si="35"/>
        <v>0.90730700000000009</v>
      </c>
      <c r="Q73">
        <v>0.622</v>
      </c>
      <c r="R73">
        <f t="shared" si="27"/>
        <v>4.0210000000000008</v>
      </c>
      <c r="S73">
        <f t="shared" si="36"/>
        <v>0.26538600000000007</v>
      </c>
      <c r="T73">
        <f t="shared" si="37"/>
        <v>1.387386</v>
      </c>
      <c r="U73" s="19">
        <f t="shared" si="38"/>
        <v>0.65396868643621897</v>
      </c>
      <c r="V73" s="19">
        <f t="shared" si="39"/>
        <v>4517.5700590040005</v>
      </c>
      <c r="W73" s="19">
        <f t="shared" si="32"/>
        <v>0.99000023427167683</v>
      </c>
    </row>
    <row r="75" spans="1:23" x14ac:dyDescent="0.25"/>
    <row r="77" spans="1:23" x14ac:dyDescent="0.25">
      <c r="A77" t="s">
        <v>68</v>
      </c>
      <c r="B77" t="s">
        <v>78</v>
      </c>
    </row>
    <row r="78" spans="1:23" x14ac:dyDescent="0.25">
      <c r="A78" s="27" t="s">
        <v>59</v>
      </c>
      <c r="B78" s="27"/>
      <c r="C78" s="27"/>
      <c r="D78" s="14" t="s">
        <v>64</v>
      </c>
      <c r="E78" s="27" t="s">
        <v>61</v>
      </c>
      <c r="F78" s="27"/>
      <c r="G78" s="27"/>
      <c r="H78" s="14" t="s">
        <v>76</v>
      </c>
      <c r="I78" s="14" t="s">
        <v>75</v>
      </c>
      <c r="J78" s="18" t="s">
        <v>77</v>
      </c>
      <c r="K78" s="14" t="s">
        <v>63</v>
      </c>
    </row>
    <row r="79" spans="1:23" x14ac:dyDescent="0.25">
      <c r="A79" t="s">
        <v>60</v>
      </c>
      <c r="B79" t="s">
        <v>66</v>
      </c>
      <c r="C79" t="s">
        <v>69</v>
      </c>
      <c r="E79" t="s">
        <v>60</v>
      </c>
      <c r="F79" t="s">
        <v>67</v>
      </c>
      <c r="G79" t="s">
        <v>69</v>
      </c>
    </row>
    <row r="80" spans="1:23" x14ac:dyDescent="0.25">
      <c r="A80">
        <v>0.46600000000000003</v>
      </c>
      <c r="B80">
        <f t="shared" ref="B80:B99" si="40">20-F80</f>
        <v>20</v>
      </c>
      <c r="C80">
        <f t="shared" ref="C80:C99" si="41">B80*0.05</f>
        <v>1</v>
      </c>
      <c r="D80">
        <f>900*(0.466+C80)+311</f>
        <v>1630.3999999999999</v>
      </c>
      <c r="E80">
        <v>0.311</v>
      </c>
      <c r="F80">
        <v>0</v>
      </c>
      <c r="G80">
        <f>F80*0.033</f>
        <v>0</v>
      </c>
      <c r="H80">
        <f>0.05+E80+G80</f>
        <v>0.36099999999999999</v>
      </c>
      <c r="I80">
        <v>1.6</v>
      </c>
      <c r="J80">
        <f t="shared" ref="J80:J99" si="42">D80/(100*H80)</f>
        <v>45.163434903047083</v>
      </c>
      <c r="K80">
        <f t="shared" ref="K80:K99" si="43">D80*H80*(1+I80)+D80*(1-H80)</f>
        <v>2572.1190399999996</v>
      </c>
    </row>
    <row r="81" spans="2:11" x14ac:dyDescent="0.25">
      <c r="B81">
        <f t="shared" si="40"/>
        <v>19</v>
      </c>
      <c r="C81">
        <f t="shared" si="41"/>
        <v>0.95000000000000007</v>
      </c>
      <c r="D81">
        <f t="shared" ref="D81:D99" si="44">900*(0.466+C81)+311</f>
        <v>1585.4</v>
      </c>
      <c r="E81">
        <v>0.311</v>
      </c>
      <c r="F81">
        <v>1</v>
      </c>
      <c r="G81">
        <f t="shared" ref="G81:G83" si="45">F81*0.033</f>
        <v>3.3000000000000002E-2</v>
      </c>
      <c r="H81">
        <f t="shared" ref="H81:H83" si="46">0.05+E81+G81</f>
        <v>0.39400000000000002</v>
      </c>
      <c r="I81">
        <v>1.6</v>
      </c>
      <c r="J81">
        <f t="shared" si="42"/>
        <v>40.238578680203048</v>
      </c>
      <c r="K81">
        <f t="shared" si="43"/>
        <v>2584.8361599999998</v>
      </c>
    </row>
    <row r="82" spans="2:11" x14ac:dyDescent="0.25">
      <c r="B82">
        <f t="shared" si="40"/>
        <v>18</v>
      </c>
      <c r="C82">
        <f t="shared" si="41"/>
        <v>0.9</v>
      </c>
      <c r="D82">
        <f t="shared" si="44"/>
        <v>1540.4</v>
      </c>
      <c r="E82">
        <v>0.311</v>
      </c>
      <c r="F82">
        <v>2</v>
      </c>
      <c r="G82">
        <f t="shared" si="45"/>
        <v>6.6000000000000003E-2</v>
      </c>
      <c r="H82">
        <f t="shared" si="46"/>
        <v>0.42699999999999999</v>
      </c>
      <c r="I82">
        <v>1.6</v>
      </c>
      <c r="J82">
        <f t="shared" si="42"/>
        <v>36.07494145199064</v>
      </c>
      <c r="K82">
        <f t="shared" si="43"/>
        <v>2592.8012800000001</v>
      </c>
    </row>
    <row r="83" spans="2:11" x14ac:dyDescent="0.25">
      <c r="B83">
        <f t="shared" si="40"/>
        <v>17</v>
      </c>
      <c r="C83">
        <f t="shared" si="41"/>
        <v>0.85000000000000009</v>
      </c>
      <c r="D83">
        <f t="shared" si="44"/>
        <v>1495.4</v>
      </c>
      <c r="E83">
        <v>0.311</v>
      </c>
      <c r="F83">
        <v>3</v>
      </c>
      <c r="G83">
        <f t="shared" si="45"/>
        <v>9.9000000000000005E-2</v>
      </c>
      <c r="H83">
        <f t="shared" si="46"/>
        <v>0.45999999999999996</v>
      </c>
      <c r="I83">
        <v>1.6</v>
      </c>
      <c r="J83" s="17">
        <f t="shared" si="42"/>
        <v>32.508695652173913</v>
      </c>
      <c r="K83" s="17">
        <f t="shared" si="43"/>
        <v>2596.0144</v>
      </c>
    </row>
    <row r="84" spans="2:11" x14ac:dyDescent="0.25">
      <c r="B84">
        <f t="shared" si="40"/>
        <v>16</v>
      </c>
      <c r="C84">
        <f t="shared" si="41"/>
        <v>0.8</v>
      </c>
      <c r="D84">
        <f t="shared" si="44"/>
        <v>1450.4</v>
      </c>
      <c r="E84">
        <v>0.311</v>
      </c>
      <c r="F84">
        <v>4</v>
      </c>
      <c r="G84">
        <f t="shared" ref="G84:G99" si="47">F84*0.033</f>
        <v>0.13200000000000001</v>
      </c>
      <c r="H84">
        <f t="shared" ref="H84:H99" si="48">0.05+E84+G84</f>
        <v>0.49299999999999999</v>
      </c>
      <c r="I84">
        <v>1.6</v>
      </c>
      <c r="J84">
        <f t="shared" si="42"/>
        <v>29.419878296146049</v>
      </c>
      <c r="K84">
        <f t="shared" si="43"/>
        <v>2594.4755200000004</v>
      </c>
    </row>
    <row r="85" spans="2:11" x14ac:dyDescent="0.25">
      <c r="B85">
        <f t="shared" si="40"/>
        <v>15</v>
      </c>
      <c r="C85">
        <f t="shared" si="41"/>
        <v>0.75</v>
      </c>
      <c r="D85">
        <f t="shared" si="44"/>
        <v>1405.3999999999999</v>
      </c>
      <c r="E85">
        <v>0.311</v>
      </c>
      <c r="F85">
        <v>5</v>
      </c>
      <c r="G85">
        <f t="shared" si="47"/>
        <v>0.16500000000000001</v>
      </c>
      <c r="H85">
        <f t="shared" si="48"/>
        <v>0.52600000000000002</v>
      </c>
      <c r="I85">
        <v>1.6</v>
      </c>
      <c r="J85">
        <f t="shared" si="42"/>
        <v>26.71863117870722</v>
      </c>
      <c r="K85">
        <f t="shared" si="43"/>
        <v>2588.1846399999995</v>
      </c>
    </row>
    <row r="86" spans="2:11" x14ac:dyDescent="0.25">
      <c r="B86">
        <f t="shared" si="40"/>
        <v>14</v>
      </c>
      <c r="C86">
        <f t="shared" si="41"/>
        <v>0.70000000000000007</v>
      </c>
      <c r="D86">
        <f t="shared" si="44"/>
        <v>1360.4</v>
      </c>
      <c r="E86">
        <v>0.311</v>
      </c>
      <c r="F86">
        <v>6</v>
      </c>
      <c r="G86">
        <f t="shared" si="47"/>
        <v>0.19800000000000001</v>
      </c>
      <c r="H86">
        <f t="shared" si="48"/>
        <v>0.55899999999999994</v>
      </c>
      <c r="I86">
        <v>1.6</v>
      </c>
      <c r="J86">
        <f t="shared" si="42"/>
        <v>24.336314847942759</v>
      </c>
      <c r="K86">
        <f t="shared" si="43"/>
        <v>2577.14176</v>
      </c>
    </row>
    <row r="87" spans="2:11" x14ac:dyDescent="0.25">
      <c r="B87">
        <f t="shared" si="40"/>
        <v>13</v>
      </c>
      <c r="C87">
        <f t="shared" si="41"/>
        <v>0.65</v>
      </c>
      <c r="D87">
        <f t="shared" si="44"/>
        <v>1315.4</v>
      </c>
      <c r="E87">
        <v>0.311</v>
      </c>
      <c r="F87">
        <v>7</v>
      </c>
      <c r="G87">
        <f t="shared" si="47"/>
        <v>0.23100000000000001</v>
      </c>
      <c r="H87">
        <f t="shared" si="48"/>
        <v>0.59199999999999997</v>
      </c>
      <c r="I87">
        <v>1.6</v>
      </c>
      <c r="J87">
        <f t="shared" si="42"/>
        <v>22.219594594594597</v>
      </c>
      <c r="K87">
        <f t="shared" si="43"/>
        <v>2561.3468800000001</v>
      </c>
    </row>
    <row r="88" spans="2:11" x14ac:dyDescent="0.25">
      <c r="B88">
        <f t="shared" si="40"/>
        <v>12</v>
      </c>
      <c r="C88">
        <f t="shared" si="41"/>
        <v>0.60000000000000009</v>
      </c>
      <c r="D88">
        <f t="shared" si="44"/>
        <v>1270.4000000000001</v>
      </c>
      <c r="E88">
        <v>0.311</v>
      </c>
      <c r="F88">
        <v>8</v>
      </c>
      <c r="G88">
        <f t="shared" si="47"/>
        <v>0.26400000000000001</v>
      </c>
      <c r="H88">
        <f t="shared" si="48"/>
        <v>0.625</v>
      </c>
      <c r="I88">
        <v>1.6</v>
      </c>
      <c r="J88">
        <f t="shared" si="42"/>
        <v>20.326400000000003</v>
      </c>
      <c r="K88">
        <f t="shared" si="43"/>
        <v>2540.8000000000002</v>
      </c>
    </row>
    <row r="89" spans="2:11" x14ac:dyDescent="0.25">
      <c r="B89">
        <f t="shared" si="40"/>
        <v>11</v>
      </c>
      <c r="C89">
        <f t="shared" si="41"/>
        <v>0.55000000000000004</v>
      </c>
      <c r="D89">
        <f t="shared" si="44"/>
        <v>1225.4000000000001</v>
      </c>
      <c r="E89">
        <v>0.311</v>
      </c>
      <c r="F89">
        <v>9</v>
      </c>
      <c r="G89">
        <f t="shared" si="47"/>
        <v>0.29700000000000004</v>
      </c>
      <c r="H89">
        <f t="shared" si="48"/>
        <v>0.65800000000000003</v>
      </c>
      <c r="I89">
        <v>1.6</v>
      </c>
      <c r="J89">
        <f t="shared" si="42"/>
        <v>18.623100303951372</v>
      </c>
      <c r="K89">
        <f t="shared" si="43"/>
        <v>2515.5011200000004</v>
      </c>
    </row>
    <row r="90" spans="2:11" x14ac:dyDescent="0.25">
      <c r="B90">
        <f t="shared" si="40"/>
        <v>10</v>
      </c>
      <c r="C90">
        <f t="shared" si="41"/>
        <v>0.5</v>
      </c>
      <c r="D90">
        <f t="shared" si="44"/>
        <v>1180.4000000000001</v>
      </c>
      <c r="E90">
        <v>0.311</v>
      </c>
      <c r="F90">
        <v>10</v>
      </c>
      <c r="G90">
        <f t="shared" si="47"/>
        <v>0.33</v>
      </c>
      <c r="H90">
        <f t="shared" si="48"/>
        <v>0.69100000000000006</v>
      </c>
      <c r="I90">
        <v>1.6</v>
      </c>
      <c r="J90">
        <f t="shared" si="42"/>
        <v>17.082489146164978</v>
      </c>
      <c r="K90">
        <f t="shared" si="43"/>
        <v>2485.4502400000001</v>
      </c>
    </row>
    <row r="91" spans="2:11" x14ac:dyDescent="0.25">
      <c r="B91">
        <f t="shared" si="40"/>
        <v>9</v>
      </c>
      <c r="C91">
        <f t="shared" si="41"/>
        <v>0.45</v>
      </c>
      <c r="D91">
        <f t="shared" si="44"/>
        <v>1135.4000000000001</v>
      </c>
      <c r="E91">
        <v>0.311</v>
      </c>
      <c r="F91">
        <v>11</v>
      </c>
      <c r="G91">
        <f t="shared" si="47"/>
        <v>0.36299999999999999</v>
      </c>
      <c r="H91">
        <f t="shared" si="48"/>
        <v>0.72399999999999998</v>
      </c>
      <c r="I91">
        <v>1.6</v>
      </c>
      <c r="J91">
        <f t="shared" si="42"/>
        <v>15.682320441988953</v>
      </c>
      <c r="K91">
        <f t="shared" si="43"/>
        <v>2450.6473600000004</v>
      </c>
    </row>
    <row r="92" spans="2:11" x14ac:dyDescent="0.25">
      <c r="B92">
        <f t="shared" si="40"/>
        <v>8</v>
      </c>
      <c r="C92">
        <f t="shared" si="41"/>
        <v>0.4</v>
      </c>
      <c r="D92">
        <f t="shared" si="44"/>
        <v>1090.4000000000001</v>
      </c>
      <c r="E92">
        <v>0.311</v>
      </c>
      <c r="F92">
        <v>12</v>
      </c>
      <c r="G92">
        <f t="shared" si="47"/>
        <v>0.39600000000000002</v>
      </c>
      <c r="H92">
        <f t="shared" si="48"/>
        <v>0.75700000000000001</v>
      </c>
      <c r="I92">
        <v>1.6</v>
      </c>
      <c r="J92">
        <f t="shared" si="42"/>
        <v>14.404227212681638</v>
      </c>
      <c r="K92">
        <f t="shared" si="43"/>
        <v>2411.0924800000003</v>
      </c>
    </row>
    <row r="93" spans="2:11" x14ac:dyDescent="0.25">
      <c r="B93">
        <f t="shared" si="40"/>
        <v>7</v>
      </c>
      <c r="C93">
        <f t="shared" si="41"/>
        <v>0.35000000000000003</v>
      </c>
      <c r="D93">
        <f t="shared" si="44"/>
        <v>1045.4000000000001</v>
      </c>
      <c r="E93">
        <v>0.311</v>
      </c>
      <c r="F93">
        <v>13</v>
      </c>
      <c r="G93">
        <f t="shared" si="47"/>
        <v>0.42900000000000005</v>
      </c>
      <c r="H93">
        <f t="shared" si="48"/>
        <v>0.79</v>
      </c>
      <c r="I93">
        <v>1.6</v>
      </c>
      <c r="J93">
        <f t="shared" si="42"/>
        <v>13.232911392405065</v>
      </c>
      <c r="K93">
        <f t="shared" si="43"/>
        <v>2366.7856000000006</v>
      </c>
    </row>
    <row r="94" spans="2:11" x14ac:dyDescent="0.25">
      <c r="B94">
        <f t="shared" si="40"/>
        <v>6</v>
      </c>
      <c r="C94">
        <f t="shared" si="41"/>
        <v>0.30000000000000004</v>
      </c>
      <c r="D94">
        <f t="shared" si="44"/>
        <v>1000.4</v>
      </c>
      <c r="E94">
        <v>0.311</v>
      </c>
      <c r="F94">
        <v>14</v>
      </c>
      <c r="G94">
        <f t="shared" si="47"/>
        <v>0.46200000000000002</v>
      </c>
      <c r="H94">
        <f t="shared" si="48"/>
        <v>0.82299999999999995</v>
      </c>
      <c r="I94">
        <v>1.6</v>
      </c>
      <c r="J94">
        <f t="shared" si="42"/>
        <v>12.155528554070473</v>
      </c>
      <c r="K94">
        <f t="shared" si="43"/>
        <v>2317.7267199999997</v>
      </c>
    </row>
    <row r="95" spans="2:11" x14ac:dyDescent="0.25">
      <c r="B95">
        <f t="shared" si="40"/>
        <v>5</v>
      </c>
      <c r="C95">
        <f t="shared" si="41"/>
        <v>0.25</v>
      </c>
      <c r="D95">
        <f t="shared" si="44"/>
        <v>955.4</v>
      </c>
      <c r="E95">
        <v>0.311</v>
      </c>
      <c r="F95">
        <v>15</v>
      </c>
      <c r="G95">
        <f t="shared" si="47"/>
        <v>0.495</v>
      </c>
      <c r="H95">
        <f t="shared" si="48"/>
        <v>0.85599999999999998</v>
      </c>
      <c r="I95">
        <v>1.6</v>
      </c>
      <c r="J95">
        <f t="shared" si="42"/>
        <v>11.161214953271028</v>
      </c>
      <c r="K95">
        <f t="shared" si="43"/>
        <v>2263.9158400000001</v>
      </c>
    </row>
    <row r="96" spans="2:11" x14ac:dyDescent="0.25">
      <c r="B96">
        <f t="shared" si="40"/>
        <v>4</v>
      </c>
      <c r="C96">
        <f t="shared" si="41"/>
        <v>0.2</v>
      </c>
      <c r="D96">
        <f t="shared" si="44"/>
        <v>910.4</v>
      </c>
      <c r="E96">
        <v>0.311</v>
      </c>
      <c r="F96">
        <v>16</v>
      </c>
      <c r="G96">
        <f t="shared" si="47"/>
        <v>0.52800000000000002</v>
      </c>
      <c r="H96">
        <f t="shared" si="48"/>
        <v>0.88900000000000001</v>
      </c>
      <c r="I96">
        <v>1.6</v>
      </c>
      <c r="J96">
        <f t="shared" si="42"/>
        <v>10.240719910011247</v>
      </c>
      <c r="K96">
        <f t="shared" si="43"/>
        <v>2205.3529600000002</v>
      </c>
    </row>
    <row r="97" spans="2:11" x14ac:dyDescent="0.25">
      <c r="B97">
        <f t="shared" si="40"/>
        <v>3</v>
      </c>
      <c r="C97">
        <f t="shared" si="41"/>
        <v>0.15000000000000002</v>
      </c>
      <c r="D97">
        <f t="shared" si="44"/>
        <v>865.40000000000009</v>
      </c>
      <c r="E97">
        <v>0.311</v>
      </c>
      <c r="F97">
        <v>17</v>
      </c>
      <c r="G97">
        <f t="shared" si="47"/>
        <v>0.56100000000000005</v>
      </c>
      <c r="H97">
        <f t="shared" si="48"/>
        <v>0.92200000000000004</v>
      </c>
      <c r="I97">
        <v>1.6</v>
      </c>
      <c r="J97">
        <f t="shared" si="42"/>
        <v>9.3861171366594363</v>
      </c>
      <c r="K97">
        <f t="shared" si="43"/>
        <v>2142.0380800000007</v>
      </c>
    </row>
    <row r="98" spans="2:11" x14ac:dyDescent="0.25">
      <c r="B98">
        <f t="shared" si="40"/>
        <v>2</v>
      </c>
      <c r="C98">
        <f t="shared" si="41"/>
        <v>0.1</v>
      </c>
      <c r="D98">
        <f t="shared" si="44"/>
        <v>820.40000000000009</v>
      </c>
      <c r="E98">
        <v>0.311</v>
      </c>
      <c r="F98">
        <v>18</v>
      </c>
      <c r="G98">
        <f t="shared" si="47"/>
        <v>0.59400000000000008</v>
      </c>
      <c r="H98">
        <f t="shared" si="48"/>
        <v>0.95500000000000007</v>
      </c>
      <c r="I98">
        <v>1.6</v>
      </c>
      <c r="J98">
        <f t="shared" si="42"/>
        <v>8.5905759162303674</v>
      </c>
      <c r="K98">
        <f t="shared" si="43"/>
        <v>2073.9712000000004</v>
      </c>
    </row>
    <row r="99" spans="2:11" x14ac:dyDescent="0.25">
      <c r="B99">
        <f t="shared" si="40"/>
        <v>1</v>
      </c>
      <c r="C99">
        <f t="shared" si="41"/>
        <v>0.05</v>
      </c>
      <c r="D99">
        <f t="shared" si="44"/>
        <v>775.40000000000009</v>
      </c>
      <c r="E99">
        <v>0.311</v>
      </c>
      <c r="F99">
        <v>19</v>
      </c>
      <c r="G99">
        <f t="shared" si="47"/>
        <v>0.627</v>
      </c>
      <c r="H99">
        <f t="shared" si="48"/>
        <v>0.98799999999999999</v>
      </c>
      <c r="I99">
        <v>1.6</v>
      </c>
      <c r="J99">
        <f t="shared" si="42"/>
        <v>7.8481781376518231</v>
      </c>
      <c r="K99">
        <f t="shared" si="43"/>
        <v>2001.1523200000004</v>
      </c>
    </row>
  </sheetData>
  <mergeCells count="10">
    <mergeCell ref="M3:O3"/>
    <mergeCell ref="Q3:S3"/>
    <mergeCell ref="M44:O44"/>
    <mergeCell ref="Q44:S44"/>
    <mergeCell ref="A3:C3"/>
    <mergeCell ref="E3:G3"/>
    <mergeCell ref="E78:G78"/>
    <mergeCell ref="A78:C78"/>
    <mergeCell ref="A44:C44"/>
    <mergeCell ref="E44:G4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83"/>
  <sheetViews>
    <sheetView tabSelected="1" workbookViewId="0">
      <selection activeCell="N61" sqref="N61"/>
    </sheetView>
  </sheetViews>
  <sheetFormatPr defaultRowHeight="14" x14ac:dyDescent="0.25"/>
  <cols>
    <col min="3" max="3" width="9.54296875" bestFit="1" customWidth="1"/>
    <col min="16" max="16" width="9.54296875" bestFit="1" customWidth="1"/>
  </cols>
  <sheetData>
    <row r="1" spans="1:26" ht="16.5" x14ac:dyDescent="0.45">
      <c r="A1" s="25" t="s">
        <v>96</v>
      </c>
      <c r="H1" s="25" t="s">
        <v>97</v>
      </c>
      <c r="O1" s="25" t="s">
        <v>106</v>
      </c>
      <c r="V1" s="25" t="s">
        <v>111</v>
      </c>
    </row>
    <row r="2" spans="1:26" x14ac:dyDescent="0.25">
      <c r="A2" t="s">
        <v>89</v>
      </c>
      <c r="B2" t="s">
        <v>90</v>
      </c>
      <c r="C2" t="s">
        <v>91</v>
      </c>
      <c r="D2" t="s">
        <v>93</v>
      </c>
      <c r="E2" t="s">
        <v>101</v>
      </c>
      <c r="H2" t="s">
        <v>89</v>
      </c>
      <c r="I2" t="s">
        <v>94</v>
      </c>
      <c r="J2" t="s">
        <v>95</v>
      </c>
      <c r="K2" t="s">
        <v>92</v>
      </c>
      <c r="L2" t="s">
        <v>101</v>
      </c>
      <c r="O2" t="s">
        <v>89</v>
      </c>
      <c r="P2" t="s">
        <v>102</v>
      </c>
      <c r="Q2" t="s">
        <v>103</v>
      </c>
      <c r="R2" t="s">
        <v>104</v>
      </c>
      <c r="S2" t="s">
        <v>105</v>
      </c>
      <c r="V2" t="s">
        <v>89</v>
      </c>
      <c r="W2" t="s">
        <v>94</v>
      </c>
      <c r="X2" t="s">
        <v>103</v>
      </c>
      <c r="Y2" t="s">
        <v>93</v>
      </c>
      <c r="Z2" t="s">
        <v>105</v>
      </c>
    </row>
    <row r="3" spans="1:26" x14ac:dyDescent="0.25">
      <c r="A3">
        <v>1</v>
      </c>
      <c r="B3">
        <v>0.02</v>
      </c>
      <c r="C3">
        <v>0.02</v>
      </c>
      <c r="D3">
        <f>A3*C3</f>
        <v>0.02</v>
      </c>
      <c r="E3">
        <f>C3</f>
        <v>0.02</v>
      </c>
      <c r="G3">
        <v>0.06</v>
      </c>
      <c r="H3">
        <v>1</v>
      </c>
      <c r="I3">
        <v>6.0000000000000001E-3</v>
      </c>
      <c r="J3">
        <v>6.0000000000000001E-3</v>
      </c>
      <c r="K3">
        <f>H3*J3</f>
        <v>6.0000000000000001E-3</v>
      </c>
      <c r="L3">
        <f>J3</f>
        <v>6.0000000000000001E-3</v>
      </c>
      <c r="N3">
        <v>1.2500000000000001E-2</v>
      </c>
      <c r="O3">
        <v>1</v>
      </c>
      <c r="P3">
        <v>0.02</v>
      </c>
      <c r="Q3">
        <f>P3</f>
        <v>0.02</v>
      </c>
      <c r="R3">
        <f>O3*Q3</f>
        <v>0.02</v>
      </c>
      <c r="S3">
        <f>Q3</f>
        <v>0.02</v>
      </c>
      <c r="U3">
        <f>(1-0.004)/20</f>
        <v>4.9799999999999997E-2</v>
      </c>
      <c r="V3">
        <v>1</v>
      </c>
      <c r="W3">
        <v>4.0000000000000001E-3</v>
      </c>
      <c r="X3">
        <v>4.0000000000000001E-3</v>
      </c>
      <c r="Y3">
        <f>X3*V3</f>
        <v>4.0000000000000001E-3</v>
      </c>
      <c r="Z3">
        <f>Y3</f>
        <v>4.0000000000000001E-3</v>
      </c>
    </row>
    <row r="4" spans="1:26" x14ac:dyDescent="0.25">
      <c r="A4">
        <v>2</v>
      </c>
      <c r="B4">
        <v>0.02</v>
      </c>
      <c r="C4">
        <f>0.98*C3</f>
        <v>1.9599999999999999E-2</v>
      </c>
      <c r="D4">
        <f t="shared" ref="D4:D67" si="0">A4*C4</f>
        <v>3.9199999999999999E-2</v>
      </c>
      <c r="E4">
        <f>E3+C4</f>
        <v>3.9599999999999996E-2</v>
      </c>
      <c r="H4">
        <v>2</v>
      </c>
      <c r="I4">
        <v>6.0000000000000001E-3</v>
      </c>
      <c r="J4">
        <f>(1-I3)*I4*J3/I3</f>
        <v>5.9640000000000006E-3</v>
      </c>
      <c r="K4">
        <f>H4*J4</f>
        <v>1.1928000000000001E-2</v>
      </c>
      <c r="L4">
        <f>J4+L3</f>
        <v>1.1964000000000001E-2</v>
      </c>
      <c r="O4">
        <v>2</v>
      </c>
      <c r="P4">
        <v>0.02</v>
      </c>
      <c r="Q4">
        <f>Q3/P3*(1-P3)*P4</f>
        <v>1.9599999999999999E-2</v>
      </c>
      <c r="R4">
        <f t="shared" ref="R4:R67" si="1">O4*Q4</f>
        <v>3.9199999999999999E-2</v>
      </c>
      <c r="S4">
        <f>Q4+S3</f>
        <v>3.9599999999999996E-2</v>
      </c>
      <c r="V4">
        <v>2</v>
      </c>
      <c r="W4">
        <v>4.0000000000000001E-3</v>
      </c>
      <c r="X4">
        <f>X3/W3*(1-W3)*W4</f>
        <v>3.9839999999999997E-3</v>
      </c>
      <c r="Y4">
        <f t="shared" ref="Y4:Y67" si="2">X4*V4</f>
        <v>7.9679999999999994E-3</v>
      </c>
      <c r="Z4">
        <f>Z3+X4</f>
        <v>7.9839999999999998E-3</v>
      </c>
    </row>
    <row r="5" spans="1:26" x14ac:dyDescent="0.25">
      <c r="A5">
        <v>3</v>
      </c>
      <c r="B5">
        <v>0.02</v>
      </c>
      <c r="C5">
        <f>0.98*C4</f>
        <v>1.9207999999999999E-2</v>
      </c>
      <c r="D5">
        <f t="shared" si="0"/>
        <v>5.7623999999999995E-2</v>
      </c>
      <c r="E5">
        <f>E4+C5</f>
        <v>5.8807999999999999E-2</v>
      </c>
      <c r="H5">
        <v>3</v>
      </c>
      <c r="I5">
        <v>6.0000000000000001E-3</v>
      </c>
      <c r="J5">
        <f>(1-I4)*I5*J4/I4</f>
        <v>5.928216E-3</v>
      </c>
      <c r="K5">
        <f t="shared" ref="K5:K68" si="3">H5*J5</f>
        <v>1.7784648E-2</v>
      </c>
      <c r="L5">
        <f>J5+L4</f>
        <v>1.7892216000000002E-2</v>
      </c>
      <c r="O5">
        <v>3</v>
      </c>
      <c r="P5">
        <v>0.02</v>
      </c>
      <c r="Q5">
        <f>Q4/P4*(1-P4)*P5</f>
        <v>1.9207999999999999E-2</v>
      </c>
      <c r="R5">
        <f t="shared" si="1"/>
        <v>5.7623999999999995E-2</v>
      </c>
      <c r="S5">
        <f>Q5+S4</f>
        <v>5.8807999999999999E-2</v>
      </c>
      <c r="V5">
        <v>3</v>
      </c>
      <c r="W5">
        <v>4.0000000000000001E-3</v>
      </c>
      <c r="X5">
        <f>X4/W4*(1-W4)*W5</f>
        <v>3.9680639999999994E-3</v>
      </c>
      <c r="Y5">
        <f t="shared" si="2"/>
        <v>1.1904191999999997E-2</v>
      </c>
      <c r="Z5">
        <f t="shared" ref="Z5:Z68" si="4">Z4+X5</f>
        <v>1.1952063999999998E-2</v>
      </c>
    </row>
    <row r="6" spans="1:26" x14ac:dyDescent="0.25">
      <c r="A6">
        <v>4</v>
      </c>
      <c r="B6">
        <v>0.02</v>
      </c>
      <c r="C6">
        <f>0.98*C5</f>
        <v>1.8823839999999998E-2</v>
      </c>
      <c r="D6">
        <f t="shared" si="0"/>
        <v>7.5295359999999992E-2</v>
      </c>
      <c r="E6">
        <f t="shared" ref="E6:E69" si="5">E5+C6</f>
        <v>7.7631839999999994E-2</v>
      </c>
      <c r="H6">
        <v>4</v>
      </c>
      <c r="I6">
        <v>6.0000000000000001E-3</v>
      </c>
      <c r="J6">
        <f>(1-I5)*I6*J5/I5</f>
        <v>5.8926467040000003E-3</v>
      </c>
      <c r="K6">
        <f t="shared" si="3"/>
        <v>2.3570586816000001E-2</v>
      </c>
      <c r="L6">
        <f t="shared" ref="L6:L69" si="6">J6+L5</f>
        <v>2.3784862704000001E-2</v>
      </c>
      <c r="O6">
        <v>4</v>
      </c>
      <c r="P6">
        <v>0.02</v>
      </c>
      <c r="Q6">
        <f t="shared" ref="Q6:Q69" si="7">Q5/P5*(1-P5)*P6</f>
        <v>1.8823839999999998E-2</v>
      </c>
      <c r="R6">
        <f t="shared" si="1"/>
        <v>7.5295359999999992E-2</v>
      </c>
      <c r="S6">
        <f t="shared" ref="S6:S69" si="8">Q6+S5</f>
        <v>7.7631839999999994E-2</v>
      </c>
      <c r="V6">
        <v>4</v>
      </c>
      <c r="W6">
        <v>4.0000000000000001E-3</v>
      </c>
      <c r="X6">
        <f t="shared" ref="X6:X69" si="9">X5/W5*(1-W5)*W6</f>
        <v>3.9521917439999986E-3</v>
      </c>
      <c r="Y6">
        <f t="shared" si="2"/>
        <v>1.5808766975999995E-2</v>
      </c>
      <c r="Z6">
        <f t="shared" si="4"/>
        <v>1.5904255743999996E-2</v>
      </c>
    </row>
    <row r="7" spans="1:26" x14ac:dyDescent="0.25">
      <c r="A7">
        <v>5</v>
      </c>
      <c r="B7">
        <v>0.02</v>
      </c>
      <c r="C7">
        <f t="shared" ref="C7:C52" si="10">0.98*C6</f>
        <v>1.8447363199999997E-2</v>
      </c>
      <c r="D7">
        <f t="shared" si="0"/>
        <v>9.2236815999999985E-2</v>
      </c>
      <c r="E7">
        <f t="shared" si="5"/>
        <v>9.6079203199999991E-2</v>
      </c>
      <c r="H7">
        <v>5</v>
      </c>
      <c r="I7">
        <v>6.0000000000000001E-3</v>
      </c>
      <c r="J7">
        <f>(1-I6)*I7*J6/I6</f>
        <v>5.8572908237759999E-3</v>
      </c>
      <c r="K7">
        <f t="shared" si="3"/>
        <v>2.928645411888E-2</v>
      </c>
      <c r="L7">
        <f t="shared" si="6"/>
        <v>2.9642153527776001E-2</v>
      </c>
      <c r="O7">
        <v>5</v>
      </c>
      <c r="P7">
        <v>0.02</v>
      </c>
      <c r="Q7">
        <f t="shared" si="7"/>
        <v>1.8447363199999997E-2</v>
      </c>
      <c r="R7">
        <f t="shared" si="1"/>
        <v>9.2236815999999985E-2</v>
      </c>
      <c r="S7">
        <f t="shared" si="8"/>
        <v>9.6079203199999991E-2</v>
      </c>
      <c r="V7">
        <v>5</v>
      </c>
      <c r="W7">
        <v>4.0000000000000001E-3</v>
      </c>
      <c r="X7">
        <f t="shared" si="9"/>
        <v>3.9363829770239986E-3</v>
      </c>
      <c r="Y7">
        <f t="shared" si="2"/>
        <v>1.9681914885119993E-2</v>
      </c>
      <c r="Z7">
        <f t="shared" si="4"/>
        <v>1.9840638721023995E-2</v>
      </c>
    </row>
    <row r="8" spans="1:26" x14ac:dyDescent="0.25">
      <c r="A8">
        <v>6</v>
      </c>
      <c r="B8">
        <v>0.02</v>
      </c>
      <c r="C8">
        <f t="shared" si="10"/>
        <v>1.8078415935999997E-2</v>
      </c>
      <c r="D8">
        <f t="shared" si="0"/>
        <v>0.10847049561599997</v>
      </c>
      <c r="E8">
        <f t="shared" si="5"/>
        <v>0.11415761913599999</v>
      </c>
      <c r="H8">
        <v>6</v>
      </c>
      <c r="I8">
        <v>6.0000000000000001E-3</v>
      </c>
      <c r="J8">
        <f t="shared" ref="J8:J71" si="11">(1-I7)*I8*J7/I7</f>
        <v>5.8221470788333432E-3</v>
      </c>
      <c r="K8">
        <f t="shared" si="3"/>
        <v>3.4932882473000061E-2</v>
      </c>
      <c r="L8">
        <f t="shared" si="6"/>
        <v>3.5464300606609343E-2</v>
      </c>
      <c r="O8">
        <v>6</v>
      </c>
      <c r="P8">
        <v>0.02</v>
      </c>
      <c r="Q8">
        <f t="shared" si="7"/>
        <v>1.8078415935999997E-2</v>
      </c>
      <c r="R8">
        <f t="shared" si="1"/>
        <v>0.10847049561599997</v>
      </c>
      <c r="S8">
        <f t="shared" si="8"/>
        <v>0.11415761913599999</v>
      </c>
      <c r="V8">
        <v>6</v>
      </c>
      <c r="W8">
        <v>4.0000000000000001E-3</v>
      </c>
      <c r="X8">
        <f t="shared" si="9"/>
        <v>3.9206374451159027E-3</v>
      </c>
      <c r="Y8">
        <f t="shared" si="2"/>
        <v>2.3523824670695415E-2</v>
      </c>
      <c r="Z8">
        <f t="shared" si="4"/>
        <v>2.3761276166139898E-2</v>
      </c>
    </row>
    <row r="9" spans="1:26" x14ac:dyDescent="0.25">
      <c r="A9">
        <v>7</v>
      </c>
      <c r="B9">
        <v>0.02</v>
      </c>
      <c r="C9">
        <f t="shared" si="10"/>
        <v>1.7716847617279995E-2</v>
      </c>
      <c r="D9">
        <f t="shared" si="0"/>
        <v>0.12401793332095996</v>
      </c>
      <c r="E9">
        <f t="shared" si="5"/>
        <v>0.13187446675327999</v>
      </c>
      <c r="H9">
        <v>7</v>
      </c>
      <c r="I9">
        <v>6.0000000000000001E-3</v>
      </c>
      <c r="J9">
        <f t="shared" si="11"/>
        <v>5.7872141963603426E-3</v>
      </c>
      <c r="K9">
        <f t="shared" si="3"/>
        <v>4.0510499374522398E-2</v>
      </c>
      <c r="L9">
        <f t="shared" si="6"/>
        <v>4.1251514802969687E-2</v>
      </c>
      <c r="O9">
        <v>7</v>
      </c>
      <c r="P9">
        <v>0.02</v>
      </c>
      <c r="Q9">
        <f t="shared" si="7"/>
        <v>1.7716847617279995E-2</v>
      </c>
      <c r="R9">
        <f t="shared" si="1"/>
        <v>0.12401793332095996</v>
      </c>
      <c r="S9">
        <f t="shared" si="8"/>
        <v>0.13187446675327999</v>
      </c>
      <c r="V9">
        <v>7</v>
      </c>
      <c r="W9">
        <v>4.0000000000000001E-3</v>
      </c>
      <c r="X9">
        <f t="shared" si="9"/>
        <v>3.9049548953354386E-3</v>
      </c>
      <c r="Y9">
        <f t="shared" si="2"/>
        <v>2.7334684267348069E-2</v>
      </c>
      <c r="Z9">
        <f t="shared" si="4"/>
        <v>2.7666231061475338E-2</v>
      </c>
    </row>
    <row r="10" spans="1:26" x14ac:dyDescent="0.25">
      <c r="A10">
        <v>8</v>
      </c>
      <c r="B10">
        <v>0.02</v>
      </c>
      <c r="C10">
        <f t="shared" si="10"/>
        <v>1.7362510664934393E-2</v>
      </c>
      <c r="D10">
        <f t="shared" si="0"/>
        <v>0.13890008531947515</v>
      </c>
      <c r="E10">
        <f t="shared" si="5"/>
        <v>0.14923697741821437</v>
      </c>
      <c r="H10">
        <v>8</v>
      </c>
      <c r="I10">
        <v>6.0000000000000001E-3</v>
      </c>
      <c r="J10">
        <f t="shared" si="11"/>
        <v>5.7524909111821799E-3</v>
      </c>
      <c r="K10">
        <f t="shared" si="3"/>
        <v>4.6019927289457439E-2</v>
      </c>
      <c r="L10">
        <f t="shared" si="6"/>
        <v>4.7004005714151864E-2</v>
      </c>
      <c r="O10">
        <v>8</v>
      </c>
      <c r="P10">
        <v>0.02</v>
      </c>
      <c r="Q10">
        <f t="shared" si="7"/>
        <v>1.7362510664934397E-2</v>
      </c>
      <c r="R10">
        <f t="shared" si="1"/>
        <v>0.13890008531947518</v>
      </c>
      <c r="S10">
        <f t="shared" si="8"/>
        <v>0.1492369774182144</v>
      </c>
      <c r="V10">
        <v>8</v>
      </c>
      <c r="W10">
        <v>4.0000000000000001E-3</v>
      </c>
      <c r="X10">
        <f t="shared" si="9"/>
        <v>3.8893350757540968E-3</v>
      </c>
      <c r="Y10">
        <f t="shared" si="2"/>
        <v>3.1114680606032775E-2</v>
      </c>
      <c r="Z10">
        <f t="shared" si="4"/>
        <v>3.1555566137229436E-2</v>
      </c>
    </row>
    <row r="11" spans="1:26" x14ac:dyDescent="0.25">
      <c r="A11">
        <v>9</v>
      </c>
      <c r="B11">
        <v>0.02</v>
      </c>
      <c r="C11">
        <f t="shared" si="10"/>
        <v>1.7015260451635705E-2</v>
      </c>
      <c r="D11">
        <f t="shared" si="0"/>
        <v>0.15313734406472135</v>
      </c>
      <c r="E11">
        <f t="shared" si="5"/>
        <v>0.16625223786985008</v>
      </c>
      <c r="H11">
        <v>9</v>
      </c>
      <c r="I11">
        <v>6.0000000000000001E-3</v>
      </c>
      <c r="J11">
        <f t="shared" si="11"/>
        <v>5.7179759657150862E-3</v>
      </c>
      <c r="K11">
        <f t="shared" si="3"/>
        <v>5.1461783691435774E-2</v>
      </c>
      <c r="L11">
        <f t="shared" si="6"/>
        <v>5.2721981679866949E-2</v>
      </c>
      <c r="O11">
        <v>9</v>
      </c>
      <c r="P11">
        <v>0.02</v>
      </c>
      <c r="Q11">
        <f t="shared" si="7"/>
        <v>1.7015260451635709E-2</v>
      </c>
      <c r="R11">
        <f t="shared" si="1"/>
        <v>0.15313734406472138</v>
      </c>
      <c r="S11">
        <f t="shared" si="8"/>
        <v>0.16625223786985011</v>
      </c>
      <c r="V11">
        <v>9</v>
      </c>
      <c r="W11">
        <v>4.0000000000000001E-3</v>
      </c>
      <c r="X11">
        <f t="shared" si="9"/>
        <v>3.8737777354510808E-3</v>
      </c>
      <c r="Y11">
        <f t="shared" si="2"/>
        <v>3.4863999619059727E-2</v>
      </c>
      <c r="Z11">
        <f t="shared" si="4"/>
        <v>3.542934387268052E-2</v>
      </c>
    </row>
    <row r="12" spans="1:26" x14ac:dyDescent="0.25">
      <c r="A12">
        <v>10</v>
      </c>
      <c r="B12">
        <v>0.02</v>
      </c>
      <c r="C12">
        <f t="shared" si="10"/>
        <v>1.6674955242602992E-2</v>
      </c>
      <c r="D12">
        <f t="shared" si="0"/>
        <v>0.1667495524260299</v>
      </c>
      <c r="E12">
        <f t="shared" si="5"/>
        <v>0.18292719311245306</v>
      </c>
      <c r="H12">
        <v>10</v>
      </c>
      <c r="I12">
        <v>6.0000000000000001E-3</v>
      </c>
      <c r="J12">
        <f t="shared" si="11"/>
        <v>5.6836681099207949E-3</v>
      </c>
      <c r="K12">
        <f t="shared" si="3"/>
        <v>5.6836681099207947E-2</v>
      </c>
      <c r="L12">
        <f t="shared" si="6"/>
        <v>5.8405649789787746E-2</v>
      </c>
      <c r="O12">
        <v>10</v>
      </c>
      <c r="P12">
        <v>0.02</v>
      </c>
      <c r="Q12">
        <f t="shared" si="7"/>
        <v>1.6674955242602995E-2</v>
      </c>
      <c r="R12">
        <f t="shared" si="1"/>
        <v>0.16674955242602996</v>
      </c>
      <c r="S12">
        <f t="shared" si="8"/>
        <v>0.18292719311245309</v>
      </c>
      <c r="V12">
        <v>10</v>
      </c>
      <c r="W12">
        <v>4.0000000000000001E-3</v>
      </c>
      <c r="X12">
        <f t="shared" si="9"/>
        <v>3.8582826245092765E-3</v>
      </c>
      <c r="Y12">
        <f t="shared" si="2"/>
        <v>3.8582826245092766E-2</v>
      </c>
      <c r="Z12">
        <f t="shared" si="4"/>
        <v>3.9287626497189795E-2</v>
      </c>
    </row>
    <row r="13" spans="1:26" x14ac:dyDescent="0.25">
      <c r="A13">
        <v>11</v>
      </c>
      <c r="B13">
        <v>0.02</v>
      </c>
      <c r="C13">
        <f t="shared" si="10"/>
        <v>1.6341456137750933E-2</v>
      </c>
      <c r="D13">
        <f t="shared" si="0"/>
        <v>0.17975601751526027</v>
      </c>
      <c r="E13">
        <f t="shared" si="5"/>
        <v>0.19926864925020399</v>
      </c>
      <c r="H13">
        <v>11</v>
      </c>
      <c r="I13">
        <v>6.0000000000000001E-3</v>
      </c>
      <c r="J13">
        <f t="shared" si="11"/>
        <v>5.6495661012612702E-3</v>
      </c>
      <c r="K13">
        <f t="shared" si="3"/>
        <v>6.214522711387397E-2</v>
      </c>
      <c r="L13">
        <f t="shared" si="6"/>
        <v>6.4055215891049011E-2</v>
      </c>
      <c r="O13">
        <v>11</v>
      </c>
      <c r="P13">
        <v>0.02</v>
      </c>
      <c r="Q13">
        <f t="shared" si="7"/>
        <v>1.6341456137750936E-2</v>
      </c>
      <c r="R13">
        <f t="shared" si="1"/>
        <v>0.1797560175152603</v>
      </c>
      <c r="S13">
        <f t="shared" si="8"/>
        <v>0.19926864925020402</v>
      </c>
      <c r="V13">
        <v>11</v>
      </c>
      <c r="W13">
        <v>4.0000000000000001E-3</v>
      </c>
      <c r="X13">
        <f t="shared" si="9"/>
        <v>3.8428494940112392E-3</v>
      </c>
      <c r="Y13">
        <f t="shared" si="2"/>
        <v>4.2271344434123628E-2</v>
      </c>
      <c r="Z13">
        <f t="shared" si="4"/>
        <v>4.3130475991201032E-2</v>
      </c>
    </row>
    <row r="14" spans="1:26" x14ac:dyDescent="0.25">
      <c r="A14">
        <v>12</v>
      </c>
      <c r="B14">
        <v>0.02</v>
      </c>
      <c r="C14">
        <f t="shared" si="10"/>
        <v>1.6014627014995914E-2</v>
      </c>
      <c r="D14">
        <f t="shared" si="0"/>
        <v>0.19217552417995099</v>
      </c>
      <c r="E14">
        <f t="shared" si="5"/>
        <v>0.21528327626519991</v>
      </c>
      <c r="H14">
        <v>12</v>
      </c>
      <c r="I14">
        <v>6.0000000000000001E-3</v>
      </c>
      <c r="J14">
        <f t="shared" si="11"/>
        <v>5.6156687046537025E-3</v>
      </c>
      <c r="K14">
        <f t="shared" si="3"/>
        <v>6.7388024455844436E-2</v>
      </c>
      <c r="L14">
        <f t="shared" si="6"/>
        <v>6.9670884595702712E-2</v>
      </c>
      <c r="O14">
        <v>12</v>
      </c>
      <c r="P14">
        <v>0.02</v>
      </c>
      <c r="Q14">
        <f t="shared" si="7"/>
        <v>1.6014627014995918E-2</v>
      </c>
      <c r="R14">
        <f t="shared" si="1"/>
        <v>0.19217552417995101</v>
      </c>
      <c r="S14">
        <f t="shared" si="8"/>
        <v>0.21528327626519994</v>
      </c>
      <c r="V14">
        <v>12</v>
      </c>
      <c r="W14">
        <v>4.0000000000000001E-3</v>
      </c>
      <c r="X14">
        <f t="shared" si="9"/>
        <v>3.8274780960351942E-3</v>
      </c>
      <c r="Y14">
        <f t="shared" si="2"/>
        <v>4.592973715242233E-2</v>
      </c>
      <c r="Z14">
        <f t="shared" si="4"/>
        <v>4.6957954087236228E-2</v>
      </c>
    </row>
    <row r="15" spans="1:26" x14ac:dyDescent="0.25">
      <c r="A15">
        <v>13</v>
      </c>
      <c r="B15">
        <v>0.02</v>
      </c>
      <c r="C15">
        <f t="shared" si="10"/>
        <v>1.5694334474695995E-2</v>
      </c>
      <c r="D15">
        <f t="shared" si="0"/>
        <v>0.20402634817104792</v>
      </c>
      <c r="E15">
        <f t="shared" si="5"/>
        <v>0.23097761073989592</v>
      </c>
      <c r="H15">
        <v>13</v>
      </c>
      <c r="I15">
        <v>6.0000000000000001E-3</v>
      </c>
      <c r="J15">
        <f t="shared" si="11"/>
        <v>5.5819746924257799E-3</v>
      </c>
      <c r="K15">
        <f t="shared" si="3"/>
        <v>7.2565671001535131E-2</v>
      </c>
      <c r="L15">
        <f t="shared" si="6"/>
        <v>7.5252859288128499E-2</v>
      </c>
      <c r="O15">
        <v>13</v>
      </c>
      <c r="P15">
        <v>0.02</v>
      </c>
      <c r="Q15">
        <f t="shared" si="7"/>
        <v>1.5694334474695999E-2</v>
      </c>
      <c r="R15">
        <f t="shared" si="1"/>
        <v>0.20402634817104798</v>
      </c>
      <c r="S15">
        <f t="shared" si="8"/>
        <v>0.23097761073989595</v>
      </c>
      <c r="V15">
        <v>13</v>
      </c>
      <c r="W15">
        <v>4.0000000000000001E-3</v>
      </c>
      <c r="X15">
        <f t="shared" si="9"/>
        <v>3.8121681836510535E-3</v>
      </c>
      <c r="Y15">
        <f t="shared" si="2"/>
        <v>4.9558186387463697E-2</v>
      </c>
      <c r="Z15">
        <f t="shared" si="4"/>
        <v>5.0770122270887279E-2</v>
      </c>
    </row>
    <row r="16" spans="1:26" x14ac:dyDescent="0.25">
      <c r="A16">
        <v>14</v>
      </c>
      <c r="B16">
        <v>0.02</v>
      </c>
      <c r="C16">
        <f t="shared" si="10"/>
        <v>1.5380447785202075E-2</v>
      </c>
      <c r="D16">
        <f t="shared" si="0"/>
        <v>0.21532626899282906</v>
      </c>
      <c r="E16">
        <f t="shared" si="5"/>
        <v>0.24635805852509801</v>
      </c>
      <c r="H16">
        <v>14</v>
      </c>
      <c r="I16">
        <v>6.0000000000000001E-3</v>
      </c>
      <c r="J16">
        <f t="shared" si="11"/>
        <v>5.5484828442712245E-3</v>
      </c>
      <c r="K16">
        <f t="shared" si="3"/>
        <v>7.7678759819797147E-2</v>
      </c>
      <c r="L16">
        <f t="shared" si="6"/>
        <v>8.0801342132399728E-2</v>
      </c>
      <c r="O16">
        <v>14</v>
      </c>
      <c r="P16">
        <v>0.02</v>
      </c>
      <c r="Q16">
        <f t="shared" si="7"/>
        <v>1.5380447785202079E-2</v>
      </c>
      <c r="R16">
        <f t="shared" si="1"/>
        <v>0.21532626899282911</v>
      </c>
      <c r="S16">
        <f t="shared" si="8"/>
        <v>0.24635805852509804</v>
      </c>
      <c r="V16">
        <v>14</v>
      </c>
      <c r="W16">
        <v>4.0000000000000001E-3</v>
      </c>
      <c r="X16">
        <f t="shared" si="9"/>
        <v>3.7969195109164491E-3</v>
      </c>
      <c r="Y16">
        <f t="shared" si="2"/>
        <v>5.3156873152830283E-2</v>
      </c>
      <c r="Z16">
        <f t="shared" si="4"/>
        <v>5.456704178180373E-2</v>
      </c>
    </row>
    <row r="17" spans="1:26" x14ac:dyDescent="0.25">
      <c r="A17">
        <v>15</v>
      </c>
      <c r="B17">
        <v>0.02</v>
      </c>
      <c r="C17">
        <f t="shared" si="10"/>
        <v>1.5072838829498034E-2</v>
      </c>
      <c r="D17">
        <f t="shared" si="0"/>
        <v>0.22609258244247052</v>
      </c>
      <c r="E17">
        <f t="shared" si="5"/>
        <v>0.26143089735459607</v>
      </c>
      <c r="H17">
        <v>15</v>
      </c>
      <c r="I17">
        <v>6.0000000000000001E-3</v>
      </c>
      <c r="J17">
        <f t="shared" si="11"/>
        <v>5.5151919472055961E-3</v>
      </c>
      <c r="K17">
        <f t="shared" si="3"/>
        <v>8.2727879208083943E-2</v>
      </c>
      <c r="L17">
        <f t="shared" si="6"/>
        <v>8.6316534079605323E-2</v>
      </c>
      <c r="O17">
        <v>15</v>
      </c>
      <c r="P17">
        <v>0.02</v>
      </c>
      <c r="Q17">
        <f t="shared" si="7"/>
        <v>1.5072838829498036E-2</v>
      </c>
      <c r="R17">
        <f t="shared" si="1"/>
        <v>0.22609258244247055</v>
      </c>
      <c r="S17">
        <f t="shared" si="8"/>
        <v>0.26143089735459607</v>
      </c>
      <c r="V17">
        <v>15</v>
      </c>
      <c r="W17">
        <v>4.0000000000000001E-3</v>
      </c>
      <c r="X17">
        <f t="shared" si="9"/>
        <v>3.7817318328727833E-3</v>
      </c>
      <c r="Y17">
        <f t="shared" si="2"/>
        <v>5.6725977493091752E-2</v>
      </c>
      <c r="Z17">
        <f t="shared" si="4"/>
        <v>5.8348773614676511E-2</v>
      </c>
    </row>
    <row r="18" spans="1:26" x14ac:dyDescent="0.25">
      <c r="A18">
        <v>16</v>
      </c>
      <c r="B18">
        <v>0.02</v>
      </c>
      <c r="C18">
        <f t="shared" si="10"/>
        <v>1.4771382052908073E-2</v>
      </c>
      <c r="D18">
        <f t="shared" si="0"/>
        <v>0.23634211284652917</v>
      </c>
      <c r="E18">
        <f t="shared" si="5"/>
        <v>0.27620227940750414</v>
      </c>
      <c r="H18">
        <v>16</v>
      </c>
      <c r="I18">
        <v>6.0000000000000001E-3</v>
      </c>
      <c r="J18">
        <f t="shared" si="11"/>
        <v>5.4821007955223626E-3</v>
      </c>
      <c r="K18">
        <f t="shared" si="3"/>
        <v>8.7713612728357801E-2</v>
      </c>
      <c r="L18">
        <f t="shared" si="6"/>
        <v>9.1798634875127683E-2</v>
      </c>
      <c r="O18">
        <v>16</v>
      </c>
      <c r="P18">
        <v>0.02</v>
      </c>
      <c r="Q18">
        <f t="shared" si="7"/>
        <v>1.4771382052908075E-2</v>
      </c>
      <c r="R18">
        <f t="shared" si="1"/>
        <v>0.2363421128465292</v>
      </c>
      <c r="S18">
        <f t="shared" si="8"/>
        <v>0.27620227940750414</v>
      </c>
      <c r="V18">
        <v>16</v>
      </c>
      <c r="W18">
        <v>4.0000000000000001E-3</v>
      </c>
      <c r="X18">
        <f t="shared" si="9"/>
        <v>3.7666049055412923E-3</v>
      </c>
      <c r="Y18">
        <f t="shared" si="2"/>
        <v>6.0265678488660678E-2</v>
      </c>
      <c r="Z18">
        <f t="shared" si="4"/>
        <v>6.2115378520217805E-2</v>
      </c>
    </row>
    <row r="19" spans="1:26" x14ac:dyDescent="0.25">
      <c r="A19">
        <v>17</v>
      </c>
      <c r="B19">
        <v>0.02</v>
      </c>
      <c r="C19">
        <f t="shared" si="10"/>
        <v>1.4475954411849911E-2</v>
      </c>
      <c r="D19">
        <f t="shared" si="0"/>
        <v>0.24609122500144848</v>
      </c>
      <c r="E19">
        <f t="shared" si="5"/>
        <v>0.29067823381935404</v>
      </c>
      <c r="H19">
        <v>17</v>
      </c>
      <c r="I19">
        <v>6.0000000000000001E-3</v>
      </c>
      <c r="J19">
        <f t="shared" si="11"/>
        <v>5.4492081907492286E-3</v>
      </c>
      <c r="K19">
        <f t="shared" si="3"/>
        <v>9.263653924273689E-2</v>
      </c>
      <c r="L19">
        <f t="shared" si="6"/>
        <v>9.7247843065876916E-2</v>
      </c>
      <c r="O19">
        <v>17</v>
      </c>
      <c r="P19">
        <v>0.02</v>
      </c>
      <c r="Q19">
        <f t="shared" si="7"/>
        <v>1.4475954411849914E-2</v>
      </c>
      <c r="R19">
        <f t="shared" si="1"/>
        <v>0.24609122500144853</v>
      </c>
      <c r="S19">
        <f t="shared" si="8"/>
        <v>0.29067823381935404</v>
      </c>
      <c r="V19">
        <v>17</v>
      </c>
      <c r="W19">
        <v>4.0000000000000001E-3</v>
      </c>
      <c r="X19">
        <f t="shared" si="9"/>
        <v>3.7515384859191274E-3</v>
      </c>
      <c r="Y19">
        <f t="shared" si="2"/>
        <v>6.3776154260625162E-2</v>
      </c>
      <c r="Z19">
        <f t="shared" si="4"/>
        <v>6.5866917006136935E-2</v>
      </c>
    </row>
    <row r="20" spans="1:26" x14ac:dyDescent="0.25">
      <c r="A20">
        <v>18</v>
      </c>
      <c r="B20">
        <v>0.02</v>
      </c>
      <c r="C20">
        <f t="shared" si="10"/>
        <v>1.4186435323612913E-2</v>
      </c>
      <c r="D20">
        <f t="shared" si="0"/>
        <v>0.25535583582503246</v>
      </c>
      <c r="E20">
        <f t="shared" si="5"/>
        <v>0.30486466914296695</v>
      </c>
      <c r="H20">
        <v>18</v>
      </c>
      <c r="I20">
        <v>6.0000000000000001E-3</v>
      </c>
      <c r="J20">
        <f t="shared" si="11"/>
        <v>5.4165129416047326E-3</v>
      </c>
      <c r="K20">
        <f t="shared" si="3"/>
        <v>9.7497232948885182E-2</v>
      </c>
      <c r="L20">
        <f t="shared" si="6"/>
        <v>0.10266435600748165</v>
      </c>
      <c r="O20">
        <v>18</v>
      </c>
      <c r="P20">
        <v>0.02</v>
      </c>
      <c r="Q20">
        <f t="shared" si="7"/>
        <v>1.4186435323612917E-2</v>
      </c>
      <c r="R20">
        <f t="shared" si="1"/>
        <v>0.25535583582503252</v>
      </c>
      <c r="S20">
        <f t="shared" si="8"/>
        <v>0.30486466914296695</v>
      </c>
      <c r="V20">
        <v>18</v>
      </c>
      <c r="W20">
        <v>4.0000000000000001E-3</v>
      </c>
      <c r="X20">
        <f t="shared" si="9"/>
        <v>3.7365323319754509E-3</v>
      </c>
      <c r="Y20">
        <f t="shared" si="2"/>
        <v>6.7257581975558117E-2</v>
      </c>
      <c r="Z20">
        <f t="shared" si="4"/>
        <v>6.9603449338112383E-2</v>
      </c>
    </row>
    <row r="21" spans="1:26" x14ac:dyDescent="0.25">
      <c r="A21">
        <v>19</v>
      </c>
      <c r="B21">
        <v>0.02</v>
      </c>
      <c r="C21">
        <f t="shared" si="10"/>
        <v>1.3902706617140655E-2</v>
      </c>
      <c r="D21">
        <f t="shared" si="0"/>
        <v>0.26415142572567246</v>
      </c>
      <c r="E21">
        <f t="shared" si="5"/>
        <v>0.31876737576010761</v>
      </c>
      <c r="H21">
        <v>19</v>
      </c>
      <c r="I21">
        <v>6.0000000000000001E-3</v>
      </c>
      <c r="J21">
        <f t="shared" si="11"/>
        <v>5.3840138639551036E-3</v>
      </c>
      <c r="K21">
        <f t="shared" si="3"/>
        <v>0.10229626341514697</v>
      </c>
      <c r="L21">
        <f t="shared" si="6"/>
        <v>0.10804836987143676</v>
      </c>
      <c r="O21">
        <v>19</v>
      </c>
      <c r="P21">
        <v>0.02</v>
      </c>
      <c r="Q21">
        <f t="shared" si="7"/>
        <v>1.3902706617140657E-2</v>
      </c>
      <c r="R21">
        <f t="shared" si="1"/>
        <v>0.26415142572567246</v>
      </c>
      <c r="S21">
        <f t="shared" si="8"/>
        <v>0.31876737576010761</v>
      </c>
      <c r="V21">
        <v>19</v>
      </c>
      <c r="W21">
        <v>4.0000000000000001E-3</v>
      </c>
      <c r="X21">
        <f t="shared" si="9"/>
        <v>3.7215862026475487E-3</v>
      </c>
      <c r="Y21">
        <f t="shared" si="2"/>
        <v>7.0710137850303431E-2</v>
      </c>
      <c r="Z21">
        <f t="shared" si="4"/>
        <v>7.3325035540759934E-2</v>
      </c>
    </row>
    <row r="22" spans="1:26" x14ac:dyDescent="0.25">
      <c r="A22">
        <v>20</v>
      </c>
      <c r="B22">
        <v>0.02</v>
      </c>
      <c r="C22">
        <f t="shared" si="10"/>
        <v>1.3624652484797842E-2</v>
      </c>
      <c r="D22">
        <f t="shared" si="0"/>
        <v>0.27249304969595683</v>
      </c>
      <c r="E22">
        <f t="shared" si="5"/>
        <v>0.33239202824490544</v>
      </c>
      <c r="H22">
        <v>20</v>
      </c>
      <c r="I22">
        <v>6.0000000000000001E-3</v>
      </c>
      <c r="J22">
        <f t="shared" si="11"/>
        <v>5.3517097807713734E-3</v>
      </c>
      <c r="K22">
        <f t="shared" si="3"/>
        <v>0.10703419561542747</v>
      </c>
      <c r="L22">
        <f t="shared" si="6"/>
        <v>0.11340007965220814</v>
      </c>
      <c r="O22">
        <v>20</v>
      </c>
      <c r="P22">
        <v>0.02</v>
      </c>
      <c r="Q22">
        <f t="shared" si="7"/>
        <v>1.3624652484797843E-2</v>
      </c>
      <c r="R22">
        <f t="shared" si="1"/>
        <v>0.27249304969595689</v>
      </c>
      <c r="S22">
        <f t="shared" si="8"/>
        <v>0.33239202824490544</v>
      </c>
      <c r="V22">
        <v>20</v>
      </c>
      <c r="W22">
        <v>4.0000000000000001E-3</v>
      </c>
      <c r="X22">
        <f t="shared" si="9"/>
        <v>3.706699857836959E-3</v>
      </c>
      <c r="Y22">
        <f t="shared" si="2"/>
        <v>7.4133997156739184E-2</v>
      </c>
      <c r="Z22">
        <f t="shared" si="4"/>
        <v>7.7031735398596896E-2</v>
      </c>
    </row>
    <row r="23" spans="1:26" x14ac:dyDescent="0.25">
      <c r="A23">
        <v>21</v>
      </c>
      <c r="B23">
        <v>0.02</v>
      </c>
      <c r="C23">
        <f t="shared" si="10"/>
        <v>1.3352159435101884E-2</v>
      </c>
      <c r="D23">
        <f t="shared" si="0"/>
        <v>0.28039534813713957</v>
      </c>
      <c r="E23">
        <f t="shared" si="5"/>
        <v>0.34574418768000731</v>
      </c>
      <c r="H23">
        <v>21</v>
      </c>
      <c r="I23">
        <v>6.0000000000000001E-3</v>
      </c>
      <c r="J23">
        <f t="shared" si="11"/>
        <v>5.3195995220867449E-3</v>
      </c>
      <c r="K23">
        <f t="shared" si="3"/>
        <v>0.11171158996382165</v>
      </c>
      <c r="L23">
        <f t="shared" si="6"/>
        <v>0.11871967917429488</v>
      </c>
      <c r="O23">
        <v>21</v>
      </c>
      <c r="P23">
        <v>0.02</v>
      </c>
      <c r="Q23">
        <f t="shared" si="7"/>
        <v>1.3352159435101887E-2</v>
      </c>
      <c r="R23">
        <f t="shared" si="1"/>
        <v>0.28039534813713962</v>
      </c>
      <c r="S23">
        <f t="shared" si="8"/>
        <v>0.34574418768000731</v>
      </c>
      <c r="V23">
        <v>21</v>
      </c>
      <c r="W23">
        <v>4.0000000000000001E-3</v>
      </c>
      <c r="X23">
        <f t="shared" si="9"/>
        <v>3.6918730584056107E-3</v>
      </c>
      <c r="Y23">
        <f t="shared" si="2"/>
        <v>7.7529334226517824E-2</v>
      </c>
      <c r="Z23">
        <f t="shared" si="4"/>
        <v>8.0723608457002508E-2</v>
      </c>
    </row>
    <row r="24" spans="1:26" x14ac:dyDescent="0.25">
      <c r="A24">
        <v>22</v>
      </c>
      <c r="B24">
        <v>0.02</v>
      </c>
      <c r="C24">
        <f t="shared" si="10"/>
        <v>1.3085116246399846E-2</v>
      </c>
      <c r="D24">
        <f t="shared" si="0"/>
        <v>0.28787255742079659</v>
      </c>
      <c r="E24">
        <f t="shared" si="5"/>
        <v>0.35882930392640716</v>
      </c>
      <c r="H24">
        <v>22</v>
      </c>
      <c r="I24">
        <v>6.0000000000000001E-3</v>
      </c>
      <c r="J24">
        <f t="shared" si="11"/>
        <v>5.2876819249542233E-3</v>
      </c>
      <c r="K24">
        <f t="shared" si="3"/>
        <v>0.1163290023489929</v>
      </c>
      <c r="L24">
        <f t="shared" si="6"/>
        <v>0.12400736109924911</v>
      </c>
      <c r="O24">
        <v>22</v>
      </c>
      <c r="P24">
        <v>0.02</v>
      </c>
      <c r="Q24">
        <f t="shared" si="7"/>
        <v>1.3085116246399849E-2</v>
      </c>
      <c r="R24">
        <f t="shared" si="1"/>
        <v>0.2878725574207967</v>
      </c>
      <c r="S24">
        <f t="shared" si="8"/>
        <v>0.35882930392640716</v>
      </c>
      <c r="V24">
        <v>22</v>
      </c>
      <c r="W24">
        <v>4.0000000000000001E-3</v>
      </c>
      <c r="X24">
        <f t="shared" si="9"/>
        <v>3.6771055661719886E-3</v>
      </c>
      <c r="Y24">
        <f t="shared" si="2"/>
        <v>8.0896322455783751E-2</v>
      </c>
      <c r="Z24">
        <f t="shared" si="4"/>
        <v>8.4400714023174492E-2</v>
      </c>
    </row>
    <row r="25" spans="1:26" x14ac:dyDescent="0.25">
      <c r="A25">
        <v>23</v>
      </c>
      <c r="B25">
        <v>0.02</v>
      </c>
      <c r="C25">
        <f t="shared" si="10"/>
        <v>1.2823413921471849E-2</v>
      </c>
      <c r="D25">
        <f t="shared" si="0"/>
        <v>0.29493852019385253</v>
      </c>
      <c r="E25">
        <f t="shared" si="5"/>
        <v>0.37165271784787901</v>
      </c>
      <c r="H25">
        <v>23</v>
      </c>
      <c r="I25">
        <v>6.0000000000000001E-3</v>
      </c>
      <c r="J25">
        <f t="shared" si="11"/>
        <v>5.2559558334044978E-3</v>
      </c>
      <c r="K25">
        <f t="shared" si="3"/>
        <v>0.12088698416830346</v>
      </c>
      <c r="L25">
        <f t="shared" si="6"/>
        <v>0.12926331693265361</v>
      </c>
      <c r="O25">
        <v>23</v>
      </c>
      <c r="P25">
        <v>0.02</v>
      </c>
      <c r="Q25">
        <f t="shared" si="7"/>
        <v>1.2823413921471851E-2</v>
      </c>
      <c r="R25">
        <f t="shared" si="1"/>
        <v>0.29493852019385258</v>
      </c>
      <c r="S25">
        <f t="shared" si="8"/>
        <v>0.37165271784787901</v>
      </c>
      <c r="V25">
        <v>23</v>
      </c>
      <c r="W25">
        <v>4.0000000000000001E-3</v>
      </c>
      <c r="X25">
        <f t="shared" si="9"/>
        <v>3.6623971439073005E-3</v>
      </c>
      <c r="Y25">
        <f t="shared" si="2"/>
        <v>8.4235134309867912E-2</v>
      </c>
      <c r="Z25">
        <f t="shared" si="4"/>
        <v>8.8063111167081792E-2</v>
      </c>
    </row>
    <row r="26" spans="1:26" x14ac:dyDescent="0.25">
      <c r="A26">
        <v>24</v>
      </c>
      <c r="B26">
        <v>0.02</v>
      </c>
      <c r="C26">
        <f t="shared" si="10"/>
        <v>1.2566945643042412E-2</v>
      </c>
      <c r="D26">
        <f t="shared" si="0"/>
        <v>0.30160669543301788</v>
      </c>
      <c r="E26">
        <f t="shared" si="5"/>
        <v>0.3842196634909214</v>
      </c>
      <c r="H26">
        <v>24</v>
      </c>
      <c r="I26">
        <v>6.0000000000000001E-3</v>
      </c>
      <c r="J26">
        <f t="shared" si="11"/>
        <v>5.2244200984040701E-3</v>
      </c>
      <c r="K26">
        <f t="shared" si="3"/>
        <v>0.12538608236169768</v>
      </c>
      <c r="L26">
        <f t="shared" si="6"/>
        <v>0.13448773703105768</v>
      </c>
      <c r="O26">
        <v>24</v>
      </c>
      <c r="P26">
        <v>0.02</v>
      </c>
      <c r="Q26">
        <f t="shared" si="7"/>
        <v>1.2566945643042414E-2</v>
      </c>
      <c r="R26">
        <f t="shared" si="1"/>
        <v>0.30160669543301794</v>
      </c>
      <c r="S26">
        <f t="shared" si="8"/>
        <v>0.3842196634909214</v>
      </c>
      <c r="V26">
        <v>24</v>
      </c>
      <c r="W26">
        <v>4.0000000000000001E-3</v>
      </c>
      <c r="X26">
        <f t="shared" si="9"/>
        <v>3.6477475553316715E-3</v>
      </c>
      <c r="Y26">
        <f t="shared" si="2"/>
        <v>8.754594132796012E-2</v>
      </c>
      <c r="Z26">
        <f t="shared" si="4"/>
        <v>9.1710858722413469E-2</v>
      </c>
    </row>
    <row r="27" spans="1:26" x14ac:dyDescent="0.25">
      <c r="A27">
        <v>25</v>
      </c>
      <c r="B27">
        <v>0.02</v>
      </c>
      <c r="C27">
        <f t="shared" si="10"/>
        <v>1.2315606730181564E-2</v>
      </c>
      <c r="D27">
        <f t="shared" si="0"/>
        <v>0.30789016825453913</v>
      </c>
      <c r="E27">
        <f t="shared" si="5"/>
        <v>0.39653527022110296</v>
      </c>
      <c r="H27">
        <v>25</v>
      </c>
      <c r="I27">
        <v>6.0000000000000001E-3</v>
      </c>
      <c r="J27">
        <f t="shared" si="11"/>
        <v>5.1930735778136453E-3</v>
      </c>
      <c r="K27">
        <f t="shared" si="3"/>
        <v>0.12982683944534112</v>
      </c>
      <c r="L27">
        <f t="shared" si="6"/>
        <v>0.13968081060887133</v>
      </c>
      <c r="O27">
        <v>25</v>
      </c>
      <c r="P27">
        <v>0.02</v>
      </c>
      <c r="Q27">
        <f t="shared" si="7"/>
        <v>1.2315606730181566E-2</v>
      </c>
      <c r="R27">
        <f t="shared" si="1"/>
        <v>0.30789016825453913</v>
      </c>
      <c r="S27">
        <f t="shared" si="8"/>
        <v>0.39653527022110296</v>
      </c>
      <c r="V27">
        <v>25</v>
      </c>
      <c r="W27">
        <v>4.0000000000000001E-3</v>
      </c>
      <c r="X27">
        <f t="shared" si="9"/>
        <v>3.633156565110345E-3</v>
      </c>
      <c r="Y27">
        <f t="shared" si="2"/>
        <v>9.082891412775862E-2</v>
      </c>
      <c r="Z27">
        <f t="shared" si="4"/>
        <v>9.5344015287523814E-2</v>
      </c>
    </row>
    <row r="28" spans="1:26" x14ac:dyDescent="0.25">
      <c r="A28">
        <v>26</v>
      </c>
      <c r="B28">
        <v>0.02</v>
      </c>
      <c r="C28">
        <f t="shared" si="10"/>
        <v>1.2069294595577932E-2</v>
      </c>
      <c r="D28">
        <f t="shared" si="0"/>
        <v>0.31380165948502625</v>
      </c>
      <c r="E28">
        <f t="shared" si="5"/>
        <v>0.40860456481668089</v>
      </c>
      <c r="H28">
        <v>26</v>
      </c>
      <c r="I28">
        <v>6.0000000000000001E-3</v>
      </c>
      <c r="J28">
        <f t="shared" si="11"/>
        <v>5.1619151363467633E-3</v>
      </c>
      <c r="K28">
        <f t="shared" si="3"/>
        <v>0.13420979354501583</v>
      </c>
      <c r="L28">
        <f t="shared" si="6"/>
        <v>0.14484272574521809</v>
      </c>
      <c r="O28">
        <v>26</v>
      </c>
      <c r="P28">
        <v>0.02</v>
      </c>
      <c r="Q28">
        <f t="shared" si="7"/>
        <v>1.2069294595577934E-2</v>
      </c>
      <c r="R28">
        <f t="shared" si="1"/>
        <v>0.31380165948502625</v>
      </c>
      <c r="S28">
        <f t="shared" si="8"/>
        <v>0.40860456481668089</v>
      </c>
      <c r="V28">
        <v>26</v>
      </c>
      <c r="W28">
        <v>4.0000000000000001E-3</v>
      </c>
      <c r="X28">
        <f t="shared" si="9"/>
        <v>3.6186239388499037E-3</v>
      </c>
      <c r="Y28">
        <f t="shared" si="2"/>
        <v>9.4084222410097493E-2</v>
      </c>
      <c r="Z28">
        <f t="shared" si="4"/>
        <v>9.8962639226373716E-2</v>
      </c>
    </row>
    <row r="29" spans="1:26" x14ac:dyDescent="0.25">
      <c r="A29">
        <v>27</v>
      </c>
      <c r="B29">
        <v>0.02</v>
      </c>
      <c r="C29">
        <f t="shared" si="10"/>
        <v>1.1827908703666373E-2</v>
      </c>
      <c r="D29">
        <f t="shared" si="0"/>
        <v>0.31935353499899211</v>
      </c>
      <c r="E29">
        <f t="shared" si="5"/>
        <v>0.42043247352034729</v>
      </c>
      <c r="H29">
        <v>27</v>
      </c>
      <c r="I29">
        <v>6.0000000000000001E-3</v>
      </c>
      <c r="J29">
        <f t="shared" si="11"/>
        <v>5.1309436455286815E-3</v>
      </c>
      <c r="K29">
        <f t="shared" si="3"/>
        <v>0.13853547842927441</v>
      </c>
      <c r="L29">
        <f t="shared" si="6"/>
        <v>0.14997366939074677</v>
      </c>
      <c r="O29">
        <v>27</v>
      </c>
      <c r="P29">
        <v>0.02</v>
      </c>
      <c r="Q29">
        <f t="shared" si="7"/>
        <v>1.1827908703666375E-2</v>
      </c>
      <c r="R29">
        <f t="shared" si="1"/>
        <v>0.31935353499899211</v>
      </c>
      <c r="S29">
        <f t="shared" si="8"/>
        <v>0.42043247352034729</v>
      </c>
      <c r="V29">
        <v>27</v>
      </c>
      <c r="W29">
        <v>4.0000000000000001E-3</v>
      </c>
      <c r="X29">
        <f t="shared" si="9"/>
        <v>3.6041494430945039E-3</v>
      </c>
      <c r="Y29">
        <f t="shared" si="2"/>
        <v>9.7312034963551605E-2</v>
      </c>
      <c r="Z29">
        <f t="shared" si="4"/>
        <v>0.10256678866946822</v>
      </c>
    </row>
    <row r="30" spans="1:26" x14ac:dyDescent="0.25">
      <c r="A30">
        <v>28</v>
      </c>
      <c r="B30">
        <v>0.02</v>
      </c>
      <c r="C30">
        <f t="shared" si="10"/>
        <v>1.1591350529593045E-2</v>
      </c>
      <c r="D30">
        <f t="shared" si="0"/>
        <v>0.32455781482860524</v>
      </c>
      <c r="E30">
        <f t="shared" si="5"/>
        <v>0.43202382404994033</v>
      </c>
      <c r="H30">
        <v>28</v>
      </c>
      <c r="I30">
        <v>6.0000000000000001E-3</v>
      </c>
      <c r="J30">
        <f t="shared" si="11"/>
        <v>5.1001579836555096E-3</v>
      </c>
      <c r="K30">
        <f t="shared" si="3"/>
        <v>0.14280442354235426</v>
      </c>
      <c r="L30">
        <f t="shared" si="6"/>
        <v>0.15507382737440228</v>
      </c>
      <c r="O30">
        <v>28</v>
      </c>
      <c r="P30">
        <v>0.02</v>
      </c>
      <c r="Q30">
        <f t="shared" si="7"/>
        <v>1.1591350529593048E-2</v>
      </c>
      <c r="R30">
        <f t="shared" si="1"/>
        <v>0.32455781482860535</v>
      </c>
      <c r="S30">
        <f t="shared" si="8"/>
        <v>0.43202382404994033</v>
      </c>
      <c r="V30">
        <v>28</v>
      </c>
      <c r="W30">
        <v>4.0000000000000001E-3</v>
      </c>
      <c r="X30">
        <f t="shared" si="9"/>
        <v>3.5897328453221257E-3</v>
      </c>
      <c r="Y30">
        <f t="shared" si="2"/>
        <v>0.10051251966901951</v>
      </c>
      <c r="Z30">
        <f t="shared" si="4"/>
        <v>0.10615652151479035</v>
      </c>
    </row>
    <row r="31" spans="1:26" x14ac:dyDescent="0.25">
      <c r="A31">
        <v>29</v>
      </c>
      <c r="B31">
        <v>0.02</v>
      </c>
      <c r="C31">
        <f t="shared" si="10"/>
        <v>1.1359523519001184E-2</v>
      </c>
      <c r="D31">
        <f t="shared" si="0"/>
        <v>0.32942618205103436</v>
      </c>
      <c r="E31">
        <f t="shared" si="5"/>
        <v>0.44338334756894149</v>
      </c>
      <c r="H31">
        <v>29</v>
      </c>
      <c r="I31">
        <v>6.0000000000000001E-3</v>
      </c>
      <c r="J31">
        <f t="shared" si="11"/>
        <v>5.069557035753576E-3</v>
      </c>
      <c r="K31">
        <f t="shared" si="3"/>
        <v>0.1470171540368537</v>
      </c>
      <c r="L31">
        <f t="shared" si="6"/>
        <v>0.16014338441015585</v>
      </c>
      <c r="O31">
        <v>29</v>
      </c>
      <c r="P31">
        <v>0.02</v>
      </c>
      <c r="Q31">
        <f t="shared" si="7"/>
        <v>1.1359523519001187E-2</v>
      </c>
      <c r="R31">
        <f t="shared" si="1"/>
        <v>0.32942618205103441</v>
      </c>
      <c r="S31">
        <f t="shared" si="8"/>
        <v>0.44338334756894154</v>
      </c>
      <c r="V31">
        <v>29</v>
      </c>
      <c r="W31">
        <v>4.0000000000000001E-3</v>
      </c>
      <c r="X31">
        <f t="shared" si="9"/>
        <v>3.5753739139408373E-3</v>
      </c>
      <c r="Y31">
        <f t="shared" si="2"/>
        <v>0.10368584350428428</v>
      </c>
      <c r="Z31">
        <f t="shared" si="4"/>
        <v>0.10973189542873119</v>
      </c>
    </row>
    <row r="32" spans="1:26" x14ac:dyDescent="0.25">
      <c r="A32">
        <v>30</v>
      </c>
      <c r="B32">
        <v>0.02</v>
      </c>
      <c r="C32">
        <f t="shared" si="10"/>
        <v>1.113233304862116E-2</v>
      </c>
      <c r="D32">
        <f t="shared" si="0"/>
        <v>0.33396999145863482</v>
      </c>
      <c r="E32">
        <f t="shared" si="5"/>
        <v>0.45451568061756265</v>
      </c>
      <c r="H32">
        <v>30</v>
      </c>
      <c r="I32">
        <v>6.0000000000000001E-3</v>
      </c>
      <c r="J32">
        <f t="shared" si="11"/>
        <v>5.0391396935390541E-3</v>
      </c>
      <c r="K32">
        <f t="shared" si="3"/>
        <v>0.15117419080617162</v>
      </c>
      <c r="L32">
        <f t="shared" si="6"/>
        <v>0.16518252410369491</v>
      </c>
      <c r="O32">
        <v>30</v>
      </c>
      <c r="P32">
        <v>0.02</v>
      </c>
      <c r="Q32">
        <f t="shared" si="7"/>
        <v>1.1132333048621164E-2</v>
      </c>
      <c r="R32">
        <f t="shared" si="1"/>
        <v>0.33396999145863493</v>
      </c>
      <c r="S32">
        <f t="shared" si="8"/>
        <v>0.4545156806175627</v>
      </c>
      <c r="V32">
        <v>30</v>
      </c>
      <c r="W32">
        <v>4.0000000000000001E-3</v>
      </c>
      <c r="X32">
        <f t="shared" si="9"/>
        <v>3.5610724182850739E-3</v>
      </c>
      <c r="Y32">
        <f t="shared" si="2"/>
        <v>0.10683217254855222</v>
      </c>
      <c r="Z32">
        <f t="shared" si="4"/>
        <v>0.11329296784701626</v>
      </c>
    </row>
    <row r="33" spans="1:26" x14ac:dyDescent="0.25">
      <c r="A33">
        <v>31</v>
      </c>
      <c r="B33">
        <v>0.02</v>
      </c>
      <c r="C33">
        <f t="shared" si="10"/>
        <v>1.0909686387648738E-2</v>
      </c>
      <c r="D33">
        <f t="shared" si="0"/>
        <v>0.33820027801711089</v>
      </c>
      <c r="E33">
        <f t="shared" si="5"/>
        <v>0.46542536700521137</v>
      </c>
      <c r="H33">
        <v>31</v>
      </c>
      <c r="I33">
        <v>6.0000000000000001E-3</v>
      </c>
      <c r="J33">
        <f t="shared" si="11"/>
        <v>5.0089048553778196E-3</v>
      </c>
      <c r="K33">
        <f t="shared" si="3"/>
        <v>0.15527605051671239</v>
      </c>
      <c r="L33">
        <f t="shared" si="6"/>
        <v>0.17019142895907274</v>
      </c>
      <c r="O33">
        <v>31</v>
      </c>
      <c r="P33">
        <v>0.02</v>
      </c>
      <c r="Q33">
        <f t="shared" si="7"/>
        <v>1.0909686387648741E-2</v>
      </c>
      <c r="R33">
        <f t="shared" si="1"/>
        <v>0.338200278017111</v>
      </c>
      <c r="S33">
        <f t="shared" si="8"/>
        <v>0.46542536700521142</v>
      </c>
      <c r="V33">
        <v>31</v>
      </c>
      <c r="W33">
        <v>4.0000000000000001E-3</v>
      </c>
      <c r="X33">
        <f t="shared" si="9"/>
        <v>3.5468281286119337E-3</v>
      </c>
      <c r="Y33">
        <f t="shared" si="2"/>
        <v>0.10995167198696995</v>
      </c>
      <c r="Z33">
        <f t="shared" si="4"/>
        <v>0.11683979597562819</v>
      </c>
    </row>
    <row r="34" spans="1:26" x14ac:dyDescent="0.25">
      <c r="A34">
        <v>32</v>
      </c>
      <c r="B34">
        <v>0.02</v>
      </c>
      <c r="C34">
        <f t="shared" si="10"/>
        <v>1.0691492659895763E-2</v>
      </c>
      <c r="D34">
        <f t="shared" si="0"/>
        <v>0.34212776511666443</v>
      </c>
      <c r="E34">
        <f t="shared" si="5"/>
        <v>0.47611685966510714</v>
      </c>
      <c r="H34">
        <v>32</v>
      </c>
      <c r="I34">
        <v>6.0000000000000001E-3</v>
      </c>
      <c r="J34">
        <f t="shared" si="11"/>
        <v>4.9788514262455522E-3</v>
      </c>
      <c r="K34">
        <f t="shared" si="3"/>
        <v>0.15932324563985767</v>
      </c>
      <c r="L34">
        <f t="shared" si="6"/>
        <v>0.17517028038531829</v>
      </c>
      <c r="O34">
        <v>32</v>
      </c>
      <c r="P34">
        <v>0.02</v>
      </c>
      <c r="Q34">
        <f t="shared" si="7"/>
        <v>1.0691492659895765E-2</v>
      </c>
      <c r="R34">
        <f t="shared" si="1"/>
        <v>0.34212776511666448</v>
      </c>
      <c r="S34">
        <f t="shared" si="8"/>
        <v>0.47611685966510719</v>
      </c>
      <c r="V34">
        <v>32</v>
      </c>
      <c r="W34">
        <v>4.0000000000000001E-3</v>
      </c>
      <c r="X34">
        <f t="shared" si="9"/>
        <v>3.5326408160974857E-3</v>
      </c>
      <c r="Y34">
        <f t="shared" si="2"/>
        <v>0.11304450611511954</v>
      </c>
      <c r="Z34">
        <f t="shared" si="4"/>
        <v>0.12037243679172567</v>
      </c>
    </row>
    <row r="35" spans="1:26" x14ac:dyDescent="0.25">
      <c r="A35">
        <v>33</v>
      </c>
      <c r="B35">
        <v>0.02</v>
      </c>
      <c r="C35">
        <f t="shared" si="10"/>
        <v>1.0477662806697848E-2</v>
      </c>
      <c r="D35">
        <f t="shared" si="0"/>
        <v>0.345762872621029</v>
      </c>
      <c r="E35">
        <f t="shared" si="5"/>
        <v>0.48659452247180501</v>
      </c>
      <c r="H35">
        <v>33</v>
      </c>
      <c r="I35">
        <v>6.0000000000000001E-3</v>
      </c>
      <c r="J35">
        <f t="shared" si="11"/>
        <v>4.9489783176880787E-3</v>
      </c>
      <c r="K35">
        <f t="shared" si="3"/>
        <v>0.16331628448370661</v>
      </c>
      <c r="L35">
        <f t="shared" si="6"/>
        <v>0.18011925870300638</v>
      </c>
      <c r="O35">
        <v>33</v>
      </c>
      <c r="P35">
        <v>0.02</v>
      </c>
      <c r="Q35">
        <f t="shared" si="7"/>
        <v>1.047766280669785E-2</v>
      </c>
      <c r="R35">
        <f t="shared" si="1"/>
        <v>0.34576287262102906</v>
      </c>
      <c r="S35">
        <f t="shared" si="8"/>
        <v>0.48659452247180507</v>
      </c>
      <c r="V35">
        <v>33</v>
      </c>
      <c r="W35">
        <v>4.0000000000000001E-3</v>
      </c>
      <c r="X35">
        <f t="shared" si="9"/>
        <v>3.5185102528330959E-3</v>
      </c>
      <c r="Y35">
        <f t="shared" si="2"/>
        <v>0.11611083834349216</v>
      </c>
      <c r="Z35">
        <f t="shared" si="4"/>
        <v>0.12389094704455876</v>
      </c>
    </row>
    <row r="36" spans="1:26" x14ac:dyDescent="0.25">
      <c r="A36" s="24">
        <v>34</v>
      </c>
      <c r="B36" s="24">
        <v>0.02</v>
      </c>
      <c r="C36" s="24">
        <f t="shared" si="10"/>
        <v>1.0268109550563891E-2</v>
      </c>
      <c r="D36" s="24">
        <f t="shared" si="0"/>
        <v>0.34911572471917229</v>
      </c>
      <c r="E36" s="24">
        <f t="shared" si="5"/>
        <v>0.49686263202236891</v>
      </c>
      <c r="H36">
        <v>34</v>
      </c>
      <c r="I36">
        <v>6.0000000000000001E-3</v>
      </c>
      <c r="J36">
        <f t="shared" si="11"/>
        <v>4.9192844477819499E-3</v>
      </c>
      <c r="K36">
        <f t="shared" si="3"/>
        <v>0.16725567122458629</v>
      </c>
      <c r="L36">
        <f t="shared" si="6"/>
        <v>0.18503854315078833</v>
      </c>
      <c r="O36">
        <v>34</v>
      </c>
      <c r="P36">
        <v>0.02</v>
      </c>
      <c r="Q36">
        <f t="shared" si="7"/>
        <v>1.0268109550563894E-2</v>
      </c>
      <c r="R36">
        <f t="shared" si="1"/>
        <v>0.3491157247191724</v>
      </c>
      <c r="S36">
        <f t="shared" si="8"/>
        <v>0.49686263202236897</v>
      </c>
      <c r="V36">
        <v>34</v>
      </c>
      <c r="W36">
        <v>4.0000000000000001E-3</v>
      </c>
      <c r="X36">
        <f t="shared" si="9"/>
        <v>3.5044362118217634E-3</v>
      </c>
      <c r="Y36">
        <f t="shared" si="2"/>
        <v>0.11915083120193995</v>
      </c>
      <c r="Z36">
        <f t="shared" si="4"/>
        <v>0.12739538325638053</v>
      </c>
    </row>
    <row r="37" spans="1:26" x14ac:dyDescent="0.25">
      <c r="A37" s="24">
        <v>35</v>
      </c>
      <c r="B37" s="24">
        <v>0.02</v>
      </c>
      <c r="C37" s="24">
        <f t="shared" si="10"/>
        <v>1.0062747359552612E-2</v>
      </c>
      <c r="D37" s="24">
        <f t="shared" si="0"/>
        <v>0.35219615758434142</v>
      </c>
      <c r="E37" s="24">
        <f t="shared" si="5"/>
        <v>0.5069253793819215</v>
      </c>
      <c r="F37" s="24" t="s">
        <v>113</v>
      </c>
      <c r="H37">
        <v>35</v>
      </c>
      <c r="I37">
        <v>6.0000000000000001E-3</v>
      </c>
      <c r="J37">
        <f t="shared" si="11"/>
        <v>4.8897687410952581E-3</v>
      </c>
      <c r="K37">
        <f t="shared" si="3"/>
        <v>0.17114190593833403</v>
      </c>
      <c r="L37">
        <f t="shared" si="6"/>
        <v>0.18992831189188358</v>
      </c>
      <c r="O37" s="24">
        <v>35</v>
      </c>
      <c r="P37" s="24">
        <v>0.02</v>
      </c>
      <c r="Q37" s="24">
        <f t="shared" si="7"/>
        <v>1.0062747359552615E-2</v>
      </c>
      <c r="R37" s="24">
        <f t="shared" si="1"/>
        <v>0.35219615758434153</v>
      </c>
      <c r="S37" s="24">
        <f t="shared" si="8"/>
        <v>0.50692537938192161</v>
      </c>
      <c r="V37">
        <v>35</v>
      </c>
      <c r="W37">
        <v>4.0000000000000001E-3</v>
      </c>
      <c r="X37">
        <f t="shared" si="9"/>
        <v>3.4904184669744764E-3</v>
      </c>
      <c r="Y37">
        <f t="shared" si="2"/>
        <v>0.12216464634410668</v>
      </c>
      <c r="Z37">
        <f t="shared" si="4"/>
        <v>0.13088580172335501</v>
      </c>
    </row>
    <row r="38" spans="1:26" x14ac:dyDescent="0.25">
      <c r="A38">
        <v>36</v>
      </c>
      <c r="B38">
        <v>0.02</v>
      </c>
      <c r="C38">
        <f t="shared" si="10"/>
        <v>9.8614924123615593E-3</v>
      </c>
      <c r="D38">
        <f t="shared" si="0"/>
        <v>0.35501372684501614</v>
      </c>
      <c r="E38">
        <f t="shared" si="5"/>
        <v>0.51678687179428306</v>
      </c>
      <c r="H38">
        <v>36</v>
      </c>
      <c r="I38">
        <v>6.0000000000000001E-3</v>
      </c>
      <c r="J38">
        <f t="shared" si="11"/>
        <v>4.8604301286486861E-3</v>
      </c>
      <c r="K38">
        <f t="shared" si="3"/>
        <v>0.17497548463135271</v>
      </c>
      <c r="L38">
        <f t="shared" si="6"/>
        <v>0.19478874202053226</v>
      </c>
      <c r="O38">
        <v>36</v>
      </c>
      <c r="P38">
        <v>0.02</v>
      </c>
      <c r="Q38">
        <f t="shared" si="7"/>
        <v>9.8614924123615628E-3</v>
      </c>
      <c r="R38">
        <f t="shared" si="1"/>
        <v>0.35501372684501625</v>
      </c>
      <c r="S38">
        <f t="shared" si="8"/>
        <v>0.51678687179428318</v>
      </c>
      <c r="V38">
        <v>36</v>
      </c>
      <c r="W38">
        <v>4.0000000000000001E-3</v>
      </c>
      <c r="X38">
        <f t="shared" si="9"/>
        <v>3.4764567931065784E-3</v>
      </c>
      <c r="Y38">
        <f t="shared" si="2"/>
        <v>0.12515244455183683</v>
      </c>
      <c r="Z38">
        <f t="shared" si="4"/>
        <v>0.13436225851646158</v>
      </c>
    </row>
    <row r="39" spans="1:26" x14ac:dyDescent="0.25">
      <c r="A39">
        <v>37</v>
      </c>
      <c r="B39">
        <v>0.02</v>
      </c>
      <c r="C39">
        <f t="shared" si="10"/>
        <v>9.664262564114328E-3</v>
      </c>
      <c r="D39">
        <f t="shared" si="0"/>
        <v>0.35757771487223011</v>
      </c>
      <c r="E39">
        <f t="shared" si="5"/>
        <v>0.52645113435839741</v>
      </c>
      <c r="H39">
        <v>37</v>
      </c>
      <c r="I39">
        <v>6.0000000000000001E-3</v>
      </c>
      <c r="J39">
        <f t="shared" si="11"/>
        <v>4.8312675478767936E-3</v>
      </c>
      <c r="K39">
        <f t="shared" si="3"/>
        <v>0.17875689927144137</v>
      </c>
      <c r="L39">
        <f t="shared" si="6"/>
        <v>0.19962000956840906</v>
      </c>
      <c r="O39">
        <v>37</v>
      </c>
      <c r="P39">
        <v>0.02</v>
      </c>
      <c r="Q39">
        <f t="shared" si="7"/>
        <v>9.6642625641143315E-3</v>
      </c>
      <c r="R39">
        <f t="shared" si="1"/>
        <v>0.35757771487223028</v>
      </c>
      <c r="S39">
        <f t="shared" si="8"/>
        <v>0.52645113435839752</v>
      </c>
      <c r="V39">
        <v>37</v>
      </c>
      <c r="W39">
        <v>4.0000000000000001E-3</v>
      </c>
      <c r="X39">
        <f t="shared" si="9"/>
        <v>3.4625509659341521E-3</v>
      </c>
      <c r="Y39">
        <f t="shared" si="2"/>
        <v>0.12811438573956363</v>
      </c>
      <c r="Z39">
        <f t="shared" si="4"/>
        <v>0.13782480948239573</v>
      </c>
    </row>
    <row r="40" spans="1:26" x14ac:dyDescent="0.25">
      <c r="A40">
        <v>38</v>
      </c>
      <c r="B40">
        <v>0.02</v>
      </c>
      <c r="C40">
        <f t="shared" si="10"/>
        <v>9.4709773128320417E-3</v>
      </c>
      <c r="D40">
        <f t="shared" si="0"/>
        <v>0.35989713788761757</v>
      </c>
      <c r="E40">
        <f t="shared" si="5"/>
        <v>0.5359221116712295</v>
      </c>
      <c r="H40">
        <v>38</v>
      </c>
      <c r="I40">
        <v>6.0000000000000001E-3</v>
      </c>
      <c r="J40">
        <f t="shared" si="11"/>
        <v>4.8022799425895329E-3</v>
      </c>
      <c r="K40">
        <f t="shared" si="3"/>
        <v>0.18248663781840224</v>
      </c>
      <c r="L40">
        <f t="shared" si="6"/>
        <v>0.20442228951099858</v>
      </c>
      <c r="O40">
        <v>38</v>
      </c>
      <c r="P40">
        <v>0.02</v>
      </c>
      <c r="Q40">
        <f t="shared" si="7"/>
        <v>9.4709773128320435E-3</v>
      </c>
      <c r="R40">
        <f t="shared" si="1"/>
        <v>0.35989713788761768</v>
      </c>
      <c r="S40">
        <f t="shared" si="8"/>
        <v>0.53592211167122961</v>
      </c>
      <c r="V40">
        <v>38</v>
      </c>
      <c r="W40">
        <v>4.0000000000000001E-3</v>
      </c>
      <c r="X40">
        <f t="shared" si="9"/>
        <v>3.4487007620704153E-3</v>
      </c>
      <c r="Y40">
        <f t="shared" si="2"/>
        <v>0.13105062895867578</v>
      </c>
      <c r="Z40">
        <f t="shared" si="4"/>
        <v>0.14127351024446613</v>
      </c>
    </row>
    <row r="41" spans="1:26" x14ac:dyDescent="0.25">
      <c r="A41">
        <v>39</v>
      </c>
      <c r="B41">
        <v>0.02</v>
      </c>
      <c r="C41">
        <f t="shared" si="10"/>
        <v>9.2815577665754014E-3</v>
      </c>
      <c r="D41">
        <f t="shared" si="0"/>
        <v>0.36198075289644066</v>
      </c>
      <c r="E41">
        <f t="shared" si="5"/>
        <v>0.54520366943780485</v>
      </c>
      <c r="H41">
        <v>39</v>
      </c>
      <c r="I41">
        <v>6.0000000000000001E-3</v>
      </c>
      <c r="J41">
        <f t="shared" si="11"/>
        <v>4.7734662629339954E-3</v>
      </c>
      <c r="K41">
        <f t="shared" si="3"/>
        <v>0.18616518425442583</v>
      </c>
      <c r="L41">
        <f t="shared" si="6"/>
        <v>0.20919575577393257</v>
      </c>
      <c r="O41">
        <v>39</v>
      </c>
      <c r="P41">
        <v>0.02</v>
      </c>
      <c r="Q41">
        <f t="shared" si="7"/>
        <v>9.2815577665754032E-3</v>
      </c>
      <c r="R41">
        <f t="shared" si="1"/>
        <v>0.36198075289644072</v>
      </c>
      <c r="S41">
        <f t="shared" si="8"/>
        <v>0.54520366943780496</v>
      </c>
      <c r="V41">
        <v>39</v>
      </c>
      <c r="W41">
        <v>4.0000000000000001E-3</v>
      </c>
      <c r="X41">
        <f t="shared" si="9"/>
        <v>3.4349059590221341E-3</v>
      </c>
      <c r="Y41">
        <f t="shared" si="2"/>
        <v>0.13396133240186323</v>
      </c>
      <c r="Z41">
        <f t="shared" si="4"/>
        <v>0.14470841620348826</v>
      </c>
    </row>
    <row r="42" spans="1:26" x14ac:dyDescent="0.25">
      <c r="A42">
        <v>40</v>
      </c>
      <c r="B42">
        <v>0.02</v>
      </c>
      <c r="C42">
        <f t="shared" si="10"/>
        <v>9.095926611243893E-3</v>
      </c>
      <c r="D42">
        <f t="shared" si="0"/>
        <v>0.36383706444975572</v>
      </c>
      <c r="E42">
        <f t="shared" si="5"/>
        <v>0.55429959604904877</v>
      </c>
      <c r="H42">
        <v>40</v>
      </c>
      <c r="I42">
        <v>6.0000000000000001E-3</v>
      </c>
      <c r="J42">
        <f t="shared" si="11"/>
        <v>4.7448254653563908E-3</v>
      </c>
      <c r="K42">
        <f t="shared" si="3"/>
        <v>0.18979301861425563</v>
      </c>
      <c r="L42">
        <f t="shared" si="6"/>
        <v>0.21394058123928897</v>
      </c>
      <c r="O42">
        <v>40</v>
      </c>
      <c r="P42">
        <v>0.02</v>
      </c>
      <c r="Q42">
        <f t="shared" si="7"/>
        <v>9.0959266112438947E-3</v>
      </c>
      <c r="R42">
        <f t="shared" si="1"/>
        <v>0.36383706444975578</v>
      </c>
      <c r="S42">
        <f t="shared" si="8"/>
        <v>0.55429959604904888</v>
      </c>
      <c r="V42">
        <v>40</v>
      </c>
      <c r="W42">
        <v>4.0000000000000001E-3</v>
      </c>
      <c r="X42">
        <f t="shared" si="9"/>
        <v>3.4211663351860449E-3</v>
      </c>
      <c r="Y42">
        <f t="shared" si="2"/>
        <v>0.13684665340744179</v>
      </c>
      <c r="Z42">
        <f t="shared" si="4"/>
        <v>0.14812958253867431</v>
      </c>
    </row>
    <row r="43" spans="1:26" x14ac:dyDescent="0.25">
      <c r="A43">
        <v>41</v>
      </c>
      <c r="B43">
        <v>0.02</v>
      </c>
      <c r="C43">
        <f t="shared" si="10"/>
        <v>8.9140080790190146E-3</v>
      </c>
      <c r="D43">
        <f t="shared" si="0"/>
        <v>0.36547433123977957</v>
      </c>
      <c r="E43">
        <f t="shared" si="5"/>
        <v>0.56321360412806776</v>
      </c>
      <c r="H43">
        <v>41</v>
      </c>
      <c r="I43">
        <v>6.0000000000000001E-3</v>
      </c>
      <c r="J43">
        <f t="shared" si="11"/>
        <v>4.716356512564252E-3</v>
      </c>
      <c r="K43">
        <f t="shared" si="3"/>
        <v>0.19337061701513433</v>
      </c>
      <c r="L43">
        <f t="shared" si="6"/>
        <v>0.21865693775185321</v>
      </c>
      <c r="O43">
        <v>41</v>
      </c>
      <c r="P43">
        <v>0.02</v>
      </c>
      <c r="Q43">
        <f t="shared" si="7"/>
        <v>8.9140080790190163E-3</v>
      </c>
      <c r="R43">
        <f t="shared" si="1"/>
        <v>0.36547433123977968</v>
      </c>
      <c r="S43">
        <f t="shared" si="8"/>
        <v>0.56321360412806787</v>
      </c>
      <c r="V43">
        <v>41</v>
      </c>
      <c r="W43">
        <v>4.0000000000000001E-3</v>
      </c>
      <c r="X43">
        <f t="shared" si="9"/>
        <v>3.4074816698453007E-3</v>
      </c>
      <c r="Y43">
        <f t="shared" si="2"/>
        <v>0.13970674846365733</v>
      </c>
      <c r="Z43">
        <f t="shared" si="4"/>
        <v>0.15153706420851962</v>
      </c>
    </row>
    <row r="44" spans="1:26" x14ac:dyDescent="0.25">
      <c r="A44">
        <v>42</v>
      </c>
      <c r="B44">
        <v>0.02</v>
      </c>
      <c r="C44">
        <f t="shared" si="10"/>
        <v>8.7357279174386342E-3</v>
      </c>
      <c r="D44">
        <f t="shared" si="0"/>
        <v>0.36690057253242264</v>
      </c>
      <c r="E44">
        <f t="shared" si="5"/>
        <v>0.57194933204550635</v>
      </c>
      <c r="H44">
        <v>42</v>
      </c>
      <c r="I44">
        <v>6.0000000000000001E-3</v>
      </c>
      <c r="J44">
        <f t="shared" si="11"/>
        <v>4.6880583734888667E-3</v>
      </c>
      <c r="K44">
        <f t="shared" si="3"/>
        <v>0.19689845168653242</v>
      </c>
      <c r="L44">
        <f t="shared" si="6"/>
        <v>0.22334499612534209</v>
      </c>
      <c r="O44">
        <v>42</v>
      </c>
      <c r="P44">
        <v>0.02</v>
      </c>
      <c r="Q44">
        <f t="shared" si="7"/>
        <v>8.7357279174386359E-3</v>
      </c>
      <c r="R44">
        <f t="shared" si="1"/>
        <v>0.3669005725324227</v>
      </c>
      <c r="S44">
        <f t="shared" si="8"/>
        <v>0.57194933204550646</v>
      </c>
      <c r="V44">
        <v>42</v>
      </c>
      <c r="W44">
        <v>4.0000000000000001E-3</v>
      </c>
      <c r="X44">
        <f t="shared" si="9"/>
        <v>3.3938517431659197E-3</v>
      </c>
      <c r="Y44">
        <f t="shared" si="2"/>
        <v>0.14254177321296863</v>
      </c>
      <c r="Z44">
        <f t="shared" si="4"/>
        <v>0.15493091595168554</v>
      </c>
    </row>
    <row r="45" spans="1:26" x14ac:dyDescent="0.25">
      <c r="A45">
        <v>43</v>
      </c>
      <c r="B45">
        <v>0.02</v>
      </c>
      <c r="C45">
        <f t="shared" si="10"/>
        <v>8.5610133590898613E-3</v>
      </c>
      <c r="D45">
        <f t="shared" si="0"/>
        <v>0.36812357444086402</v>
      </c>
      <c r="E45">
        <f t="shared" si="5"/>
        <v>0.58051034540459623</v>
      </c>
      <c r="H45">
        <v>43</v>
      </c>
      <c r="I45">
        <v>6.0000000000000001E-3</v>
      </c>
      <c r="J45">
        <f t="shared" si="11"/>
        <v>4.6599300232479336E-3</v>
      </c>
      <c r="K45">
        <f t="shared" si="3"/>
        <v>0.20037699099966114</v>
      </c>
      <c r="L45">
        <f t="shared" si="6"/>
        <v>0.22800492614859003</v>
      </c>
      <c r="O45">
        <v>43</v>
      </c>
      <c r="P45">
        <v>0.02</v>
      </c>
      <c r="Q45">
        <f t="shared" si="7"/>
        <v>8.561013359089863E-3</v>
      </c>
      <c r="R45">
        <f t="shared" si="1"/>
        <v>0.36812357444086413</v>
      </c>
      <c r="S45">
        <f t="shared" si="8"/>
        <v>0.58051034540459634</v>
      </c>
      <c r="V45">
        <v>43</v>
      </c>
      <c r="W45">
        <v>4.0000000000000001E-3</v>
      </c>
      <c r="X45">
        <f t="shared" si="9"/>
        <v>3.3802763361932557E-3</v>
      </c>
      <c r="Y45">
        <f t="shared" si="2"/>
        <v>0.14535188245631001</v>
      </c>
      <c r="Z45">
        <f t="shared" si="4"/>
        <v>0.15831119228787879</v>
      </c>
    </row>
    <row r="46" spans="1:26" x14ac:dyDescent="0.25">
      <c r="A46">
        <v>44</v>
      </c>
      <c r="B46">
        <v>0.02</v>
      </c>
      <c r="C46">
        <f t="shared" si="10"/>
        <v>8.389793091908064E-3</v>
      </c>
      <c r="D46">
        <f t="shared" si="0"/>
        <v>0.36915089604395479</v>
      </c>
      <c r="E46">
        <f t="shared" si="5"/>
        <v>0.58890013849650424</v>
      </c>
      <c r="H46">
        <v>44</v>
      </c>
      <c r="I46">
        <v>6.0000000000000001E-3</v>
      </c>
      <c r="J46">
        <f t="shared" si="11"/>
        <v>4.6319704431084458E-3</v>
      </c>
      <c r="K46">
        <f t="shared" si="3"/>
        <v>0.2038066994967716</v>
      </c>
      <c r="L46">
        <f t="shared" si="6"/>
        <v>0.23263689659169848</v>
      </c>
      <c r="O46">
        <v>44</v>
      </c>
      <c r="P46">
        <v>0.02</v>
      </c>
      <c r="Q46">
        <f t="shared" si="7"/>
        <v>8.3897930919080658E-3</v>
      </c>
      <c r="R46">
        <f t="shared" si="1"/>
        <v>0.3691508960439549</v>
      </c>
      <c r="S46">
        <f t="shared" si="8"/>
        <v>0.58890013849650436</v>
      </c>
      <c r="V46">
        <v>44</v>
      </c>
      <c r="W46">
        <v>4.0000000000000001E-3</v>
      </c>
      <c r="X46">
        <f t="shared" si="9"/>
        <v>3.3667552308484826E-3</v>
      </c>
      <c r="Y46">
        <f t="shared" si="2"/>
        <v>0.14813723015733324</v>
      </c>
      <c r="Z46">
        <f t="shared" si="4"/>
        <v>0.16167794751872727</v>
      </c>
    </row>
    <row r="47" spans="1:26" x14ac:dyDescent="0.25">
      <c r="A47">
        <v>45</v>
      </c>
      <c r="B47">
        <v>0.02</v>
      </c>
      <c r="C47">
        <f t="shared" si="10"/>
        <v>8.2219972300699024E-3</v>
      </c>
      <c r="D47">
        <f t="shared" si="0"/>
        <v>0.36998987535314559</v>
      </c>
      <c r="E47">
        <f t="shared" si="5"/>
        <v>0.59712213572657413</v>
      </c>
      <c r="H47">
        <v>45</v>
      </c>
      <c r="I47">
        <v>6.0000000000000001E-3</v>
      </c>
      <c r="J47">
        <f t="shared" si="11"/>
        <v>4.6041786204497944E-3</v>
      </c>
      <c r="K47">
        <f t="shared" si="3"/>
        <v>0.20718803792024074</v>
      </c>
      <c r="L47">
        <f t="shared" si="6"/>
        <v>0.23724107521214827</v>
      </c>
      <c r="O47">
        <v>45</v>
      </c>
      <c r="P47">
        <v>0.02</v>
      </c>
      <c r="Q47">
        <f t="shared" si="7"/>
        <v>8.2219972300699041E-3</v>
      </c>
      <c r="R47">
        <f t="shared" si="1"/>
        <v>0.3699898753531457</v>
      </c>
      <c r="S47">
        <f t="shared" si="8"/>
        <v>0.59712213572657424</v>
      </c>
      <c r="V47">
        <v>45</v>
      </c>
      <c r="W47">
        <v>4.0000000000000001E-3</v>
      </c>
      <c r="X47">
        <f t="shared" si="9"/>
        <v>3.3532882099250884E-3</v>
      </c>
      <c r="Y47">
        <f t="shared" si="2"/>
        <v>0.15089796944662898</v>
      </c>
      <c r="Z47">
        <f t="shared" si="4"/>
        <v>0.16503123572865236</v>
      </c>
    </row>
    <row r="48" spans="1:26" x14ac:dyDescent="0.25">
      <c r="A48">
        <v>46</v>
      </c>
      <c r="B48">
        <v>0.02</v>
      </c>
      <c r="C48">
        <f t="shared" si="10"/>
        <v>8.0575572854685047E-3</v>
      </c>
      <c r="D48">
        <f t="shared" si="0"/>
        <v>0.37064763513155119</v>
      </c>
      <c r="E48">
        <f t="shared" si="5"/>
        <v>0.60517969301204266</v>
      </c>
      <c r="H48">
        <v>46</v>
      </c>
      <c r="I48">
        <v>6.0000000000000001E-3</v>
      </c>
      <c r="J48">
        <f t="shared" si="11"/>
        <v>4.5765535487270956E-3</v>
      </c>
      <c r="K48">
        <f t="shared" si="3"/>
        <v>0.21052146324144638</v>
      </c>
      <c r="L48">
        <f t="shared" si="6"/>
        <v>0.24181762876087537</v>
      </c>
      <c r="O48">
        <v>46</v>
      </c>
      <c r="P48">
        <v>0.02</v>
      </c>
      <c r="Q48">
        <f t="shared" si="7"/>
        <v>8.0575572854685064E-3</v>
      </c>
      <c r="R48">
        <f t="shared" si="1"/>
        <v>0.3706476351315513</v>
      </c>
      <c r="S48">
        <f t="shared" si="8"/>
        <v>0.60517969301204277</v>
      </c>
      <c r="V48">
        <v>46</v>
      </c>
      <c r="W48">
        <v>4.0000000000000001E-3</v>
      </c>
      <c r="X48">
        <f t="shared" si="9"/>
        <v>3.339875057085388E-3</v>
      </c>
      <c r="Y48">
        <f t="shared" si="2"/>
        <v>0.15363425262592784</v>
      </c>
      <c r="Z48">
        <f t="shared" si="4"/>
        <v>0.16837111078573774</v>
      </c>
    </row>
    <row r="49" spans="1:26" x14ac:dyDescent="0.25">
      <c r="A49">
        <v>47</v>
      </c>
      <c r="B49">
        <v>0.02</v>
      </c>
      <c r="C49">
        <f t="shared" si="10"/>
        <v>7.8964061397591347E-3</v>
      </c>
      <c r="D49">
        <f t="shared" si="0"/>
        <v>0.37113108856867932</v>
      </c>
      <c r="E49">
        <f t="shared" si="5"/>
        <v>0.61307609915180183</v>
      </c>
      <c r="H49">
        <v>47</v>
      </c>
      <c r="I49">
        <v>6.0000000000000001E-3</v>
      </c>
      <c r="J49">
        <f t="shared" si="11"/>
        <v>4.5490942274347326E-3</v>
      </c>
      <c r="K49">
        <f t="shared" si="3"/>
        <v>0.21380742868943242</v>
      </c>
      <c r="L49">
        <f t="shared" si="6"/>
        <v>0.24636672298831011</v>
      </c>
      <c r="O49">
        <v>47</v>
      </c>
      <c r="P49">
        <v>0.02</v>
      </c>
      <c r="Q49">
        <f t="shared" si="7"/>
        <v>7.8964061397591365E-3</v>
      </c>
      <c r="R49">
        <f t="shared" si="1"/>
        <v>0.37113108856867943</v>
      </c>
      <c r="S49">
        <f t="shared" si="8"/>
        <v>0.61307609915180195</v>
      </c>
      <c r="V49">
        <v>47</v>
      </c>
      <c r="W49">
        <v>4.0000000000000001E-3</v>
      </c>
      <c r="X49">
        <f t="shared" si="9"/>
        <v>3.3265155568570465E-3</v>
      </c>
      <c r="Y49">
        <f t="shared" si="2"/>
        <v>0.15634623117228119</v>
      </c>
      <c r="Z49">
        <f t="shared" si="4"/>
        <v>0.17169762634259478</v>
      </c>
    </row>
    <row r="50" spans="1:26" x14ac:dyDescent="0.25">
      <c r="A50">
        <v>48</v>
      </c>
      <c r="B50">
        <v>0.02</v>
      </c>
      <c r="C50">
        <f t="shared" si="10"/>
        <v>7.738478016963952E-3</v>
      </c>
      <c r="D50">
        <f t="shared" si="0"/>
        <v>0.37144694481426971</v>
      </c>
      <c r="E50">
        <f t="shared" si="5"/>
        <v>0.62081457716876576</v>
      </c>
      <c r="H50">
        <v>48</v>
      </c>
      <c r="I50">
        <v>6.0000000000000001E-3</v>
      </c>
      <c r="J50">
        <f t="shared" si="11"/>
        <v>4.5217996620701244E-3</v>
      </c>
      <c r="K50">
        <f t="shared" si="3"/>
        <v>0.21704638377936597</v>
      </c>
      <c r="L50">
        <f t="shared" si="6"/>
        <v>0.25088852265038025</v>
      </c>
      <c r="O50">
        <v>48</v>
      </c>
      <c r="P50">
        <v>0.02</v>
      </c>
      <c r="Q50">
        <f t="shared" si="7"/>
        <v>7.7384780169639537E-3</v>
      </c>
      <c r="R50">
        <f t="shared" si="1"/>
        <v>0.37144694481426976</v>
      </c>
      <c r="S50">
        <f t="shared" si="8"/>
        <v>0.62081457716876587</v>
      </c>
      <c r="V50">
        <v>48</v>
      </c>
      <c r="W50">
        <v>4.0000000000000001E-3</v>
      </c>
      <c r="X50">
        <f t="shared" si="9"/>
        <v>3.3132094946296182E-3</v>
      </c>
      <c r="Y50">
        <f t="shared" si="2"/>
        <v>0.15903405574222168</v>
      </c>
      <c r="Z50">
        <f t="shared" si="4"/>
        <v>0.1750108358372244</v>
      </c>
    </row>
    <row r="51" spans="1:26" x14ac:dyDescent="0.25">
      <c r="A51">
        <v>49</v>
      </c>
      <c r="B51">
        <v>0.02</v>
      </c>
      <c r="C51">
        <f t="shared" si="10"/>
        <v>7.5837084566246727E-3</v>
      </c>
      <c r="D51">
        <f t="shared" si="0"/>
        <v>0.37160171437460898</v>
      </c>
      <c r="E51">
        <f t="shared" si="5"/>
        <v>0.62839828562539046</v>
      </c>
      <c r="H51">
        <v>49</v>
      </c>
      <c r="I51">
        <v>6.0000000000000001E-3</v>
      </c>
      <c r="J51">
        <f t="shared" si="11"/>
        <v>4.4946688640977034E-3</v>
      </c>
      <c r="K51">
        <f t="shared" si="3"/>
        <v>0.22023877434078748</v>
      </c>
      <c r="L51">
        <f t="shared" si="6"/>
        <v>0.25538319151447797</v>
      </c>
      <c r="O51">
        <v>49</v>
      </c>
      <c r="P51">
        <v>0.02</v>
      </c>
      <c r="Q51">
        <f t="shared" si="7"/>
        <v>7.5837084566246736E-3</v>
      </c>
      <c r="R51">
        <f t="shared" si="1"/>
        <v>0.37160171437460898</v>
      </c>
      <c r="S51">
        <f t="shared" si="8"/>
        <v>0.62839828562539057</v>
      </c>
      <c r="V51">
        <v>49</v>
      </c>
      <c r="W51">
        <v>4.0000000000000001E-3</v>
      </c>
      <c r="X51">
        <f t="shared" si="9"/>
        <v>3.2999566566510995E-3</v>
      </c>
      <c r="Y51">
        <f t="shared" si="2"/>
        <v>0.16169787617590387</v>
      </c>
      <c r="Z51">
        <f t="shared" si="4"/>
        <v>0.17831079249387549</v>
      </c>
    </row>
    <row r="52" spans="1:26" x14ac:dyDescent="0.25">
      <c r="A52">
        <v>50</v>
      </c>
      <c r="B52">
        <v>0.02</v>
      </c>
      <c r="C52">
        <f t="shared" si="10"/>
        <v>7.4320342874921791E-3</v>
      </c>
      <c r="D52">
        <f t="shared" si="0"/>
        <v>0.37160171437460893</v>
      </c>
      <c r="E52">
        <f t="shared" si="5"/>
        <v>0.63583031991288264</v>
      </c>
      <c r="H52">
        <v>50</v>
      </c>
      <c r="I52">
        <v>6.0000000000000001E-3</v>
      </c>
      <c r="J52">
        <f t="shared" si="11"/>
        <v>4.4677008509131167E-3</v>
      </c>
      <c r="K52">
        <f t="shared" si="3"/>
        <v>0.22338504254565583</v>
      </c>
      <c r="L52">
        <f t="shared" si="6"/>
        <v>0.25985089236539111</v>
      </c>
      <c r="O52">
        <v>50</v>
      </c>
      <c r="P52">
        <v>0.02</v>
      </c>
      <c r="Q52">
        <f t="shared" si="7"/>
        <v>7.4320342874921799E-3</v>
      </c>
      <c r="R52">
        <f t="shared" si="1"/>
        <v>0.37160171437460898</v>
      </c>
      <c r="S52">
        <f t="shared" si="8"/>
        <v>0.63583031991288275</v>
      </c>
      <c r="V52">
        <v>50</v>
      </c>
      <c r="W52">
        <v>4.0000000000000001E-3</v>
      </c>
      <c r="X52">
        <f t="shared" si="9"/>
        <v>3.2867568300244954E-3</v>
      </c>
      <c r="Y52">
        <f t="shared" si="2"/>
        <v>0.16433784150122477</v>
      </c>
      <c r="Z52">
        <f t="shared" si="4"/>
        <v>0.18159754932389999</v>
      </c>
    </row>
    <row r="53" spans="1:26" x14ac:dyDescent="0.25">
      <c r="A53">
        <v>51</v>
      </c>
      <c r="B53">
        <v>0.04</v>
      </c>
      <c r="C53">
        <f>(1-B52)*B53*C52/B52</f>
        <v>1.4566787203484671E-2</v>
      </c>
      <c r="D53">
        <f t="shared" si="0"/>
        <v>0.74290614737771821</v>
      </c>
      <c r="E53">
        <f t="shared" si="5"/>
        <v>0.65039710711636733</v>
      </c>
      <c r="H53">
        <v>51</v>
      </c>
      <c r="I53">
        <v>6.0000000000000001E-3</v>
      </c>
      <c r="J53">
        <f t="shared" si="11"/>
        <v>4.4408946458076373E-3</v>
      </c>
      <c r="K53">
        <f t="shared" si="3"/>
        <v>0.22648562693618951</v>
      </c>
      <c r="L53">
        <f t="shared" si="6"/>
        <v>0.26429178701119876</v>
      </c>
      <c r="O53">
        <v>51</v>
      </c>
      <c r="P53">
        <f>P52+$N$3</f>
        <v>3.2500000000000001E-2</v>
      </c>
      <c r="Q53">
        <f t="shared" si="7"/>
        <v>1.1835514602831297E-2</v>
      </c>
      <c r="R53">
        <f t="shared" si="1"/>
        <v>0.6036112447443962</v>
      </c>
      <c r="S53">
        <f t="shared" si="8"/>
        <v>0.64766583451571402</v>
      </c>
      <c r="V53">
        <v>51</v>
      </c>
      <c r="W53">
        <v>4.0000000000000001E-3</v>
      </c>
      <c r="X53">
        <f t="shared" si="9"/>
        <v>3.2736098027043971E-3</v>
      </c>
      <c r="Y53">
        <f t="shared" si="2"/>
        <v>0.16695409993792426</v>
      </c>
      <c r="Z53">
        <f t="shared" si="4"/>
        <v>0.18487115912660437</v>
      </c>
    </row>
    <row r="54" spans="1:26" x14ac:dyDescent="0.25">
      <c r="A54">
        <v>52</v>
      </c>
      <c r="B54">
        <v>0.06</v>
      </c>
      <c r="C54">
        <f>(1-B53)*B54*C53/B53</f>
        <v>2.0976173573017926E-2</v>
      </c>
      <c r="D54">
        <f t="shared" si="0"/>
        <v>1.0907610257969322</v>
      </c>
      <c r="E54">
        <f t="shared" si="5"/>
        <v>0.67137328068938529</v>
      </c>
      <c r="H54">
        <v>52</v>
      </c>
      <c r="I54">
        <v>6.0000000000000001E-3</v>
      </c>
      <c r="J54">
        <f t="shared" si="11"/>
        <v>4.4142492779327908E-3</v>
      </c>
      <c r="K54">
        <f t="shared" si="3"/>
        <v>0.22954096245250513</v>
      </c>
      <c r="L54">
        <f t="shared" si="6"/>
        <v>0.26870603628913153</v>
      </c>
      <c r="O54">
        <v>52</v>
      </c>
      <c r="P54">
        <f>P53+$N$3</f>
        <v>4.4999999999999998E-2</v>
      </c>
      <c r="Q54">
        <f t="shared" si="7"/>
        <v>1.5855037446792848E-2</v>
      </c>
      <c r="R54">
        <f t="shared" si="1"/>
        <v>0.82446194723322808</v>
      </c>
      <c r="S54">
        <f t="shared" si="8"/>
        <v>0.66352087196250686</v>
      </c>
      <c r="V54">
        <v>52</v>
      </c>
      <c r="W54">
        <v>4.0000000000000001E-3</v>
      </c>
      <c r="X54">
        <f t="shared" si="9"/>
        <v>3.2605153634935797E-3</v>
      </c>
      <c r="Y54">
        <f t="shared" si="2"/>
        <v>0.16954679890166616</v>
      </c>
      <c r="Z54">
        <f t="shared" si="4"/>
        <v>0.18813167449009796</v>
      </c>
    </row>
    <row r="55" spans="1:26" x14ac:dyDescent="0.25">
      <c r="A55">
        <v>53</v>
      </c>
      <c r="B55">
        <v>0.08</v>
      </c>
      <c r="C55">
        <f t="shared" ref="C55:C101" si="12">(1-B54)*B55*C54/B54</f>
        <v>2.6290137544849133E-2</v>
      </c>
      <c r="D55">
        <f t="shared" si="0"/>
        <v>1.393377289877004</v>
      </c>
      <c r="E55">
        <f t="shared" si="5"/>
        <v>0.69766341823423439</v>
      </c>
      <c r="H55">
        <v>53</v>
      </c>
      <c r="I55">
        <v>6.0000000000000001E-3</v>
      </c>
      <c r="J55">
        <f t="shared" si="11"/>
        <v>4.3877637822651938E-3</v>
      </c>
      <c r="K55">
        <f t="shared" si="3"/>
        <v>0.23255148046005528</v>
      </c>
      <c r="L55">
        <f t="shared" si="6"/>
        <v>0.27309380007139672</v>
      </c>
      <c r="O55">
        <v>53</v>
      </c>
      <c r="P55">
        <f t="shared" ref="P55:P81" si="13">P54+$N$3</f>
        <v>5.7499999999999996E-2</v>
      </c>
      <c r="Q55">
        <f t="shared" si="7"/>
        <v>1.9347549862155828E-2</v>
      </c>
      <c r="R55">
        <f t="shared" si="1"/>
        <v>1.0254201426942589</v>
      </c>
      <c r="S55">
        <f t="shared" si="8"/>
        <v>0.68286842182466267</v>
      </c>
      <c r="V55">
        <v>53</v>
      </c>
      <c r="W55">
        <v>4.0000000000000001E-3</v>
      </c>
      <c r="X55">
        <f t="shared" si="9"/>
        <v>3.2474733020396054E-3</v>
      </c>
      <c r="Y55">
        <f t="shared" si="2"/>
        <v>0.17211608500809908</v>
      </c>
      <c r="Z55">
        <f t="shared" si="4"/>
        <v>0.19137914779213758</v>
      </c>
    </row>
    <row r="56" spans="1:26" x14ac:dyDescent="0.25">
      <c r="A56">
        <v>54</v>
      </c>
      <c r="B56">
        <v>0.1</v>
      </c>
      <c r="C56">
        <f t="shared" si="12"/>
        <v>3.0233658176576507E-2</v>
      </c>
      <c r="D56">
        <f t="shared" si="0"/>
        <v>1.6326175415351314</v>
      </c>
      <c r="E56">
        <f t="shared" si="5"/>
        <v>0.72789707641081092</v>
      </c>
      <c r="H56">
        <v>54</v>
      </c>
      <c r="I56">
        <v>6.0000000000000001E-3</v>
      </c>
      <c r="J56">
        <f t="shared" si="11"/>
        <v>4.3614371995716024E-3</v>
      </c>
      <c r="K56">
        <f t="shared" si="3"/>
        <v>0.23551760877686653</v>
      </c>
      <c r="L56">
        <f t="shared" si="6"/>
        <v>0.27745523727096832</v>
      </c>
      <c r="O56">
        <v>54</v>
      </c>
      <c r="P56">
        <f t="shared" si="13"/>
        <v>6.9999999999999993E-2</v>
      </c>
      <c r="Q56">
        <f t="shared" si="7"/>
        <v>2.2199210472273578E-2</v>
      </c>
      <c r="R56">
        <f t="shared" si="1"/>
        <v>1.1987573655027732</v>
      </c>
      <c r="S56">
        <f t="shared" si="8"/>
        <v>0.70506763229693625</v>
      </c>
      <c r="V56">
        <v>54</v>
      </c>
      <c r="W56">
        <v>4.0000000000000001E-3</v>
      </c>
      <c r="X56">
        <f t="shared" si="9"/>
        <v>3.2344834088314468E-3</v>
      </c>
      <c r="Y56">
        <f t="shared" si="2"/>
        <v>0.17466210407689814</v>
      </c>
      <c r="Z56">
        <f t="shared" si="4"/>
        <v>0.19461363120096903</v>
      </c>
    </row>
    <row r="57" spans="1:26" x14ac:dyDescent="0.25">
      <c r="A57">
        <v>55</v>
      </c>
      <c r="B57">
        <v>0.12</v>
      </c>
      <c r="C57">
        <f t="shared" si="12"/>
        <v>3.2652350830702628E-2</v>
      </c>
      <c r="D57">
        <f t="shared" si="0"/>
        <v>1.7958792956886445</v>
      </c>
      <c r="E57">
        <f t="shared" si="5"/>
        <v>0.76054942724151353</v>
      </c>
      <c r="H57">
        <v>55</v>
      </c>
      <c r="I57">
        <v>6.0000000000000001E-3</v>
      </c>
      <c r="J57">
        <f t="shared" si="11"/>
        <v>4.3352685763741721E-3</v>
      </c>
      <c r="K57">
        <f t="shared" si="3"/>
        <v>0.23843977170057948</v>
      </c>
      <c r="L57">
        <f t="shared" si="6"/>
        <v>0.2817905058473425</v>
      </c>
      <c r="O57">
        <v>55</v>
      </c>
      <c r="P57">
        <f t="shared" si="13"/>
        <v>8.249999999999999E-2</v>
      </c>
      <c r="Q57">
        <f t="shared" si="7"/>
        <v>2.4331920335502719E-2</v>
      </c>
      <c r="R57">
        <f t="shared" si="1"/>
        <v>1.3382556184526495</v>
      </c>
      <c r="S57">
        <f t="shared" si="8"/>
        <v>0.72939955263243894</v>
      </c>
      <c r="V57">
        <v>55</v>
      </c>
      <c r="W57">
        <v>4.0000000000000001E-3</v>
      </c>
      <c r="X57">
        <f t="shared" si="9"/>
        <v>3.2215454751961209E-3</v>
      </c>
      <c r="Y57">
        <f t="shared" si="2"/>
        <v>0.17718500113578664</v>
      </c>
      <c r="Z57">
        <f t="shared" si="4"/>
        <v>0.19783517667616515</v>
      </c>
    </row>
    <row r="58" spans="1:26" x14ac:dyDescent="0.25">
      <c r="A58" s="23">
        <v>56</v>
      </c>
      <c r="B58" s="23">
        <v>0.14000000000000001</v>
      </c>
      <c r="C58" s="26">
        <f t="shared" si="12"/>
        <v>3.3523080186188041E-2</v>
      </c>
      <c r="D58" s="23">
        <f t="shared" si="0"/>
        <v>1.8772924904265302</v>
      </c>
      <c r="E58" s="23">
        <f t="shared" si="5"/>
        <v>0.79407250742770152</v>
      </c>
      <c r="H58">
        <v>56</v>
      </c>
      <c r="I58">
        <v>6.0000000000000001E-3</v>
      </c>
      <c r="J58">
        <f t="shared" si="11"/>
        <v>4.3092569649159267E-3</v>
      </c>
      <c r="K58">
        <f t="shared" si="3"/>
        <v>0.2413183900352919</v>
      </c>
      <c r="L58">
        <f t="shared" si="6"/>
        <v>0.28609976281225841</v>
      </c>
      <c r="O58">
        <v>56</v>
      </c>
      <c r="P58">
        <f t="shared" si="13"/>
        <v>9.4999999999999987E-2</v>
      </c>
      <c r="Q58">
        <f t="shared" si="7"/>
        <v>2.5707042499918249E-2</v>
      </c>
      <c r="R58">
        <f t="shared" si="1"/>
        <v>1.4395943799954218</v>
      </c>
      <c r="S58">
        <f t="shared" si="8"/>
        <v>0.75510659513235723</v>
      </c>
      <c r="V58">
        <v>56</v>
      </c>
      <c r="W58">
        <v>4.0000000000000001E-3</v>
      </c>
      <c r="X58">
        <f t="shared" si="9"/>
        <v>3.2086592932953364E-3</v>
      </c>
      <c r="Y58">
        <f t="shared" si="2"/>
        <v>0.17968492042453885</v>
      </c>
      <c r="Z58">
        <f t="shared" si="4"/>
        <v>0.20104383596946049</v>
      </c>
    </row>
    <row r="59" spans="1:26" x14ac:dyDescent="0.25">
      <c r="A59" s="23">
        <v>57</v>
      </c>
      <c r="B59" s="23">
        <v>0.16</v>
      </c>
      <c r="C59" s="26">
        <f t="shared" si="12"/>
        <v>3.2948398811567671E-2</v>
      </c>
      <c r="D59" s="23">
        <f t="shared" si="0"/>
        <v>1.8780587322593572</v>
      </c>
      <c r="E59" s="23">
        <f t="shared" si="5"/>
        <v>0.82702090623926916</v>
      </c>
      <c r="F59" s="23" t="s">
        <v>114</v>
      </c>
      <c r="H59">
        <v>57</v>
      </c>
      <c r="I59">
        <v>6.0000000000000001E-3</v>
      </c>
      <c r="J59">
        <f t="shared" si="11"/>
        <v>4.2834014231264306E-3</v>
      </c>
      <c r="K59">
        <f t="shared" si="3"/>
        <v>0.24415388111820654</v>
      </c>
      <c r="L59">
        <f t="shared" si="6"/>
        <v>0.29038316423538485</v>
      </c>
      <c r="O59">
        <v>57</v>
      </c>
      <c r="P59">
        <f t="shared" si="13"/>
        <v>0.10749999999999998</v>
      </c>
      <c r="Q59">
        <f t="shared" si="7"/>
        <v>2.6326041023271542E-2</v>
      </c>
      <c r="R59">
        <f t="shared" si="1"/>
        <v>1.5005843383264779</v>
      </c>
      <c r="S59">
        <f t="shared" si="8"/>
        <v>0.78143263615562875</v>
      </c>
      <c r="V59">
        <v>57</v>
      </c>
      <c r="W59">
        <v>4.0000000000000001E-3</v>
      </c>
      <c r="X59">
        <f t="shared" si="9"/>
        <v>3.1958246561221548E-3</v>
      </c>
      <c r="Y59">
        <f t="shared" si="2"/>
        <v>0.18216200539896282</v>
      </c>
      <c r="Z59">
        <f t="shared" si="4"/>
        <v>0.20423966062558263</v>
      </c>
    </row>
    <row r="60" spans="1:26" x14ac:dyDescent="0.25">
      <c r="A60">
        <v>58</v>
      </c>
      <c r="B60">
        <v>0.18</v>
      </c>
      <c r="C60">
        <f t="shared" si="12"/>
        <v>3.1136236876931449E-2</v>
      </c>
      <c r="D60">
        <f t="shared" si="0"/>
        <v>1.805901738862024</v>
      </c>
      <c r="E60">
        <f t="shared" si="5"/>
        <v>0.85815714311620062</v>
      </c>
      <c r="H60">
        <v>58</v>
      </c>
      <c r="I60">
        <v>6.0000000000000001E-3</v>
      </c>
      <c r="J60">
        <f t="shared" si="11"/>
        <v>4.2577010145876714E-3</v>
      </c>
      <c r="K60">
        <f t="shared" si="3"/>
        <v>0.24694665884608494</v>
      </c>
      <c r="L60">
        <f t="shared" si="6"/>
        <v>0.29464086524997252</v>
      </c>
      <c r="O60">
        <v>58</v>
      </c>
      <c r="P60">
        <f t="shared" si="13"/>
        <v>0.11999999999999998</v>
      </c>
      <c r="Q60">
        <f t="shared" si="7"/>
        <v>2.6228083661324491E-2</v>
      </c>
      <c r="R60">
        <f t="shared" si="1"/>
        <v>1.5212288523568205</v>
      </c>
      <c r="S60">
        <f t="shared" si="8"/>
        <v>0.8076607198169532</v>
      </c>
      <c r="V60">
        <v>58</v>
      </c>
      <c r="W60">
        <v>4.0000000000000001E-3</v>
      </c>
      <c r="X60">
        <f t="shared" si="9"/>
        <v>3.1830413574976666E-3</v>
      </c>
      <c r="Y60">
        <f t="shared" si="2"/>
        <v>0.18461639873486466</v>
      </c>
      <c r="Z60">
        <f t="shared" si="4"/>
        <v>0.2074227019830803</v>
      </c>
    </row>
    <row r="61" spans="1:26" x14ac:dyDescent="0.25">
      <c r="A61">
        <v>59</v>
      </c>
      <c r="B61">
        <v>0.2</v>
      </c>
      <c r="C61">
        <f t="shared" si="12"/>
        <v>2.8368571376759771E-2</v>
      </c>
      <c r="D61">
        <f t="shared" si="0"/>
        <v>1.6737457112288265</v>
      </c>
      <c r="E61">
        <f t="shared" si="5"/>
        <v>0.88652571449296036</v>
      </c>
      <c r="H61">
        <v>59</v>
      </c>
      <c r="I61">
        <v>6.0000000000000001E-3</v>
      </c>
      <c r="J61">
        <f t="shared" si="11"/>
        <v>4.2321548085001454E-3</v>
      </c>
      <c r="K61">
        <f t="shared" si="3"/>
        <v>0.24969713370150859</v>
      </c>
      <c r="L61">
        <f t="shared" si="6"/>
        <v>0.29887302005847266</v>
      </c>
      <c r="O61">
        <v>59</v>
      </c>
      <c r="P61">
        <f t="shared" si="13"/>
        <v>0.13249999999999998</v>
      </c>
      <c r="Q61">
        <f t="shared" si="7"/>
        <v>2.5484954624253632E-2</v>
      </c>
      <c r="R61">
        <f t="shared" si="1"/>
        <v>1.5036123228309644</v>
      </c>
      <c r="S61">
        <f t="shared" si="8"/>
        <v>0.8331456744412068</v>
      </c>
      <c r="V61">
        <v>59</v>
      </c>
      <c r="W61">
        <v>4.0000000000000001E-3</v>
      </c>
      <c r="X61">
        <f t="shared" si="9"/>
        <v>3.1703091920676756E-3</v>
      </c>
      <c r="Y61">
        <f t="shared" si="2"/>
        <v>0.18704824233199285</v>
      </c>
      <c r="Z61">
        <f t="shared" si="4"/>
        <v>0.21059301117514798</v>
      </c>
    </row>
    <row r="62" spans="1:26" x14ac:dyDescent="0.25">
      <c r="A62">
        <v>60</v>
      </c>
      <c r="B62">
        <v>0.22</v>
      </c>
      <c r="C62">
        <f t="shared" si="12"/>
        <v>2.4964342811548603E-2</v>
      </c>
      <c r="D62">
        <f t="shared" si="0"/>
        <v>1.4978605686929163</v>
      </c>
      <c r="E62">
        <f t="shared" si="5"/>
        <v>0.91149005730450894</v>
      </c>
      <c r="H62">
        <v>60</v>
      </c>
      <c r="I62">
        <v>6.0000000000000001E-3</v>
      </c>
      <c r="J62">
        <f t="shared" si="11"/>
        <v>4.2067618796491442E-3</v>
      </c>
      <c r="K62">
        <f t="shared" si="3"/>
        <v>0.25240571277894863</v>
      </c>
      <c r="L62">
        <f t="shared" si="6"/>
        <v>0.3030797819381218</v>
      </c>
      <c r="O62">
        <v>60</v>
      </c>
      <c r="P62">
        <f t="shared" si="13"/>
        <v>0.14499999999999999</v>
      </c>
      <c r="Q62">
        <f t="shared" si="7"/>
        <v>2.4193877206024936E-2</v>
      </c>
      <c r="R62">
        <f t="shared" si="1"/>
        <v>1.4516326323614961</v>
      </c>
      <c r="S62">
        <f t="shared" si="8"/>
        <v>0.85733955164723175</v>
      </c>
      <c r="V62">
        <v>60</v>
      </c>
      <c r="W62">
        <v>4.0000000000000001E-3</v>
      </c>
      <c r="X62">
        <f t="shared" si="9"/>
        <v>3.1576279552994048E-3</v>
      </c>
      <c r="Y62">
        <f t="shared" si="2"/>
        <v>0.18945767731796428</v>
      </c>
      <c r="Z62">
        <f t="shared" si="4"/>
        <v>0.21375063913044737</v>
      </c>
    </row>
    <row r="63" spans="1:26" x14ac:dyDescent="0.25">
      <c r="A63">
        <v>61</v>
      </c>
      <c r="B63">
        <v>0.24</v>
      </c>
      <c r="C63">
        <f t="shared" si="12"/>
        <v>2.1242386246917721E-2</v>
      </c>
      <c r="D63">
        <f t="shared" si="0"/>
        <v>1.2957855610619811</v>
      </c>
      <c r="E63">
        <f t="shared" si="5"/>
        <v>0.9327324435514267</v>
      </c>
      <c r="H63">
        <v>61</v>
      </c>
      <c r="I63">
        <v>6.0000000000000001E-3</v>
      </c>
      <c r="J63">
        <f t="shared" si="11"/>
        <v>4.1815213083712492E-3</v>
      </c>
      <c r="K63">
        <f t="shared" si="3"/>
        <v>0.25507279981064618</v>
      </c>
      <c r="L63">
        <f t="shared" si="6"/>
        <v>0.30726130324649303</v>
      </c>
      <c r="O63">
        <v>61</v>
      </c>
      <c r="P63">
        <f t="shared" si="13"/>
        <v>0.1575</v>
      </c>
      <c r="Q63">
        <f t="shared" si="7"/>
        <v>2.2469020615560917E-2</v>
      </c>
      <c r="R63">
        <f t="shared" si="1"/>
        <v>1.3706102575492161</v>
      </c>
      <c r="S63">
        <f t="shared" si="8"/>
        <v>0.87980857226279263</v>
      </c>
      <c r="V63">
        <v>61</v>
      </c>
      <c r="W63">
        <v>4.0000000000000001E-3</v>
      </c>
      <c r="X63">
        <f t="shared" si="9"/>
        <v>3.1449974434782074E-3</v>
      </c>
      <c r="Y63">
        <f t="shared" si="2"/>
        <v>0.19184484405217064</v>
      </c>
      <c r="Z63">
        <f t="shared" si="4"/>
        <v>0.21689563657392558</v>
      </c>
    </row>
    <row r="64" spans="1:26" x14ac:dyDescent="0.25">
      <c r="A64">
        <v>62</v>
      </c>
      <c r="B64">
        <v>0.26</v>
      </c>
      <c r="C64">
        <f t="shared" si="12"/>
        <v>1.7489564676628926E-2</v>
      </c>
      <c r="D64">
        <f t="shared" si="0"/>
        <v>1.0843530099509935</v>
      </c>
      <c r="E64">
        <f t="shared" si="5"/>
        <v>0.95022200822805558</v>
      </c>
      <c r="H64" s="24">
        <v>62</v>
      </c>
      <c r="I64" s="24">
        <v>6.0000000000000001E-3</v>
      </c>
      <c r="J64" s="24">
        <f t="shared" si="11"/>
        <v>4.1564321805210216E-3</v>
      </c>
      <c r="K64" s="24">
        <f t="shared" si="3"/>
        <v>0.25769879519230332</v>
      </c>
      <c r="L64" s="24">
        <f t="shared" si="6"/>
        <v>0.31141773542701406</v>
      </c>
      <c r="O64">
        <v>62</v>
      </c>
      <c r="P64">
        <f t="shared" si="13"/>
        <v>0.17</v>
      </c>
      <c r="Q64">
        <f t="shared" si="7"/>
        <v>2.0432542715325158E-2</v>
      </c>
      <c r="R64">
        <f t="shared" si="1"/>
        <v>1.2668176483501599</v>
      </c>
      <c r="S64">
        <f t="shared" si="8"/>
        <v>0.90024111497811776</v>
      </c>
      <c r="V64">
        <v>62</v>
      </c>
      <c r="W64">
        <v>4.0000000000000001E-3</v>
      </c>
      <c r="X64">
        <f t="shared" si="9"/>
        <v>3.1324174537042944E-3</v>
      </c>
      <c r="Y64">
        <f t="shared" si="2"/>
        <v>0.19420988212966625</v>
      </c>
      <c r="Z64">
        <f t="shared" si="4"/>
        <v>0.22002805402762987</v>
      </c>
    </row>
    <row r="65" spans="1:26" x14ac:dyDescent="0.25">
      <c r="A65">
        <v>63</v>
      </c>
      <c r="B65">
        <v>0.28000000000000003</v>
      </c>
      <c r="C65">
        <f t="shared" si="12"/>
        <v>1.3937837696144284E-2</v>
      </c>
      <c r="D65">
        <f t="shared" si="0"/>
        <v>0.87808377485708988</v>
      </c>
      <c r="E65">
        <f t="shared" si="5"/>
        <v>0.9641598459241999</v>
      </c>
      <c r="H65" s="24">
        <v>63</v>
      </c>
      <c r="I65" s="24">
        <v>6.0000000000000001E-3</v>
      </c>
      <c r="J65" s="24">
        <f t="shared" si="11"/>
        <v>4.1314935874378952E-3</v>
      </c>
      <c r="K65" s="24">
        <f t="shared" si="3"/>
        <v>0.26028409600858737</v>
      </c>
      <c r="L65" s="24">
        <f t="shared" si="6"/>
        <v>0.31554922901445198</v>
      </c>
      <c r="O65">
        <v>63</v>
      </c>
      <c r="P65">
        <f t="shared" si="13"/>
        <v>0.18250000000000002</v>
      </c>
      <c r="Q65">
        <f t="shared" si="7"/>
        <v>1.8205996516493402E-2</v>
      </c>
      <c r="R65">
        <f t="shared" si="1"/>
        <v>1.1469777805390844</v>
      </c>
      <c r="S65">
        <f t="shared" si="8"/>
        <v>0.91844711149461111</v>
      </c>
      <c r="V65">
        <v>63</v>
      </c>
      <c r="W65">
        <v>4.0000000000000001E-3</v>
      </c>
      <c r="X65">
        <f t="shared" si="9"/>
        <v>3.1198877838894772E-3</v>
      </c>
      <c r="Y65">
        <f t="shared" si="2"/>
        <v>0.19655293038503707</v>
      </c>
      <c r="Z65">
        <f t="shared" si="4"/>
        <v>0.22314794181151934</v>
      </c>
    </row>
    <row r="66" spans="1:26" x14ac:dyDescent="0.25">
      <c r="A66">
        <v>64</v>
      </c>
      <c r="B66">
        <v>0.3</v>
      </c>
      <c r="C66">
        <f t="shared" si="12"/>
        <v>1.0752046222739875E-2</v>
      </c>
      <c r="D66">
        <f t="shared" si="0"/>
        <v>0.68813095825535198</v>
      </c>
      <c r="E66">
        <f t="shared" si="5"/>
        <v>0.97491189214693974</v>
      </c>
      <c r="H66">
        <v>64</v>
      </c>
      <c r="I66">
        <v>6.0000000000000001E-3</v>
      </c>
      <c r="J66">
        <f t="shared" si="11"/>
        <v>4.1067046259132675E-3</v>
      </c>
      <c r="K66">
        <f t="shared" si="3"/>
        <v>0.26282909605844912</v>
      </c>
      <c r="L66">
        <f t="shared" si="6"/>
        <v>0.31965593364036526</v>
      </c>
      <c r="O66">
        <v>64</v>
      </c>
      <c r="P66">
        <f t="shared" si="13"/>
        <v>0.19500000000000003</v>
      </c>
      <c r="Q66">
        <f t="shared" si="7"/>
        <v>1.590281325855071E-2</v>
      </c>
      <c r="R66">
        <f t="shared" si="1"/>
        <v>1.0177800485472455</v>
      </c>
      <c r="S66">
        <f t="shared" si="8"/>
        <v>0.93434992475316181</v>
      </c>
      <c r="V66">
        <v>64</v>
      </c>
      <c r="W66">
        <v>4.0000000000000001E-3</v>
      </c>
      <c r="X66">
        <f t="shared" si="9"/>
        <v>3.1074082327539193E-3</v>
      </c>
      <c r="Y66">
        <f t="shared" si="2"/>
        <v>0.19887412689625084</v>
      </c>
      <c r="Z66">
        <f t="shared" si="4"/>
        <v>0.22625535004427327</v>
      </c>
    </row>
    <row r="67" spans="1:26" x14ac:dyDescent="0.25">
      <c r="A67">
        <v>65</v>
      </c>
      <c r="B67">
        <v>0.32</v>
      </c>
      <c r="C67">
        <f t="shared" si="12"/>
        <v>8.028194512979106E-3</v>
      </c>
      <c r="D67">
        <f t="shared" si="0"/>
        <v>0.52183264334364188</v>
      </c>
      <c r="E67">
        <f t="shared" si="5"/>
        <v>0.98294008665991883</v>
      </c>
      <c r="H67">
        <v>65</v>
      </c>
      <c r="I67">
        <v>6.0000000000000001E-3</v>
      </c>
      <c r="J67">
        <f t="shared" si="11"/>
        <v>4.0820643981577878E-3</v>
      </c>
      <c r="K67">
        <f t="shared" si="3"/>
        <v>0.2653341858802562</v>
      </c>
      <c r="L67">
        <f t="shared" si="6"/>
        <v>0.32373799803852304</v>
      </c>
      <c r="O67">
        <v>65</v>
      </c>
      <c r="P67">
        <f t="shared" si="13"/>
        <v>0.20750000000000005</v>
      </c>
      <c r="Q67">
        <f t="shared" si="7"/>
        <v>1.3622390613718793E-2</v>
      </c>
      <c r="R67">
        <f t="shared" si="1"/>
        <v>0.88545538989172157</v>
      </c>
      <c r="S67">
        <f t="shared" si="8"/>
        <v>0.94797231536688065</v>
      </c>
      <c r="V67">
        <v>65</v>
      </c>
      <c r="W67">
        <v>4.0000000000000001E-3</v>
      </c>
      <c r="X67">
        <f t="shared" si="9"/>
        <v>3.0949785998229036E-3</v>
      </c>
      <c r="Y67">
        <f t="shared" si="2"/>
        <v>0.20117360898848874</v>
      </c>
      <c r="Z67">
        <f t="shared" si="4"/>
        <v>0.22935032864409619</v>
      </c>
    </row>
    <row r="68" spans="1:26" x14ac:dyDescent="0.25">
      <c r="A68">
        <v>66</v>
      </c>
      <c r="B68">
        <v>0.34</v>
      </c>
      <c r="C68">
        <f t="shared" si="12"/>
        <v>5.8003705356274035E-3</v>
      </c>
      <c r="D68">
        <f t="shared" ref="D68:D101" si="14">A68*C68</f>
        <v>0.38282445535140863</v>
      </c>
      <c r="E68">
        <f t="shared" si="5"/>
        <v>0.98874045719554626</v>
      </c>
      <c r="H68">
        <v>66</v>
      </c>
      <c r="I68">
        <v>6.0000000000000001E-3</v>
      </c>
      <c r="J68">
        <f t="shared" si="11"/>
        <v>4.0575720117688409E-3</v>
      </c>
      <c r="K68">
        <f t="shared" si="3"/>
        <v>0.2677997527767435</v>
      </c>
      <c r="L68">
        <f>J68+L67</f>
        <v>0.32779557005029186</v>
      </c>
      <c r="O68">
        <v>66</v>
      </c>
      <c r="P68">
        <f t="shared" si="13"/>
        <v>0.22000000000000006</v>
      </c>
      <c r="Q68">
        <f t="shared" si="7"/>
        <v>1.1446090619286128E-2</v>
      </c>
      <c r="R68">
        <f t="shared" ref="R68:R82" si="15">O68*Q68</f>
        <v>0.7554419808728845</v>
      </c>
      <c r="S68">
        <f t="shared" si="8"/>
        <v>0.95941840598616679</v>
      </c>
      <c r="V68">
        <v>66</v>
      </c>
      <c r="W68">
        <v>4.0000000000000001E-3</v>
      </c>
      <c r="X68">
        <f t="shared" si="9"/>
        <v>3.0825986854236122E-3</v>
      </c>
      <c r="Y68">
        <f t="shared" ref="Y68:Y131" si="16">X68*V68</f>
        <v>0.2034515132379584</v>
      </c>
      <c r="Z68">
        <f t="shared" si="4"/>
        <v>0.23243292732951978</v>
      </c>
    </row>
    <row r="69" spans="1:26" x14ac:dyDescent="0.25">
      <c r="A69">
        <v>67</v>
      </c>
      <c r="B69">
        <v>0.36</v>
      </c>
      <c r="C69">
        <f t="shared" si="12"/>
        <v>4.0534354096031485E-3</v>
      </c>
      <c r="D69">
        <f t="shared" si="14"/>
        <v>0.27158017244341093</v>
      </c>
      <c r="E69">
        <f t="shared" si="5"/>
        <v>0.99279389260514939</v>
      </c>
      <c r="H69">
        <v>67</v>
      </c>
      <c r="I69">
        <v>6.0000000000000001E-3</v>
      </c>
      <c r="J69">
        <f t="shared" si="11"/>
        <v>4.0332265796982278E-3</v>
      </c>
      <c r="K69">
        <f t="shared" ref="K69:K92" si="17">H69*J69</f>
        <v>0.27022618083978128</v>
      </c>
      <c r="L69">
        <f t="shared" si="6"/>
        <v>0.3318287966299901</v>
      </c>
      <c r="O69">
        <v>67</v>
      </c>
      <c r="P69">
        <f t="shared" si="13"/>
        <v>0.23250000000000007</v>
      </c>
      <c r="Q69">
        <f t="shared" si="7"/>
        <v>9.435220608216088E-3</v>
      </c>
      <c r="R69">
        <f t="shared" si="15"/>
        <v>0.63215978075047785</v>
      </c>
      <c r="S69">
        <f t="shared" si="8"/>
        <v>0.9688536265943829</v>
      </c>
      <c r="V69">
        <v>67</v>
      </c>
      <c r="W69">
        <v>4.0000000000000001E-3</v>
      </c>
      <c r="X69">
        <f t="shared" si="9"/>
        <v>3.0702682906819179E-3</v>
      </c>
      <c r="Y69">
        <f t="shared" si="16"/>
        <v>0.2057079754756885</v>
      </c>
      <c r="Z69">
        <f t="shared" ref="Z69:Z132" si="18">Z68+X69</f>
        <v>0.23550319562020169</v>
      </c>
    </row>
    <row r="70" spans="1:26" x14ac:dyDescent="0.25">
      <c r="A70">
        <v>68</v>
      </c>
      <c r="B70">
        <v>0.38</v>
      </c>
      <c r="C70">
        <f t="shared" si="12"/>
        <v>2.738320810043016E-3</v>
      </c>
      <c r="D70">
        <f t="shared" si="14"/>
        <v>0.18620581508292508</v>
      </c>
      <c r="E70">
        <f t="shared" ref="E70:E101" si="19">E69+C70</f>
        <v>0.99553221341519238</v>
      </c>
      <c r="H70">
        <v>68</v>
      </c>
      <c r="I70">
        <v>6.0000000000000001E-3</v>
      </c>
      <c r="J70">
        <f t="shared" si="11"/>
        <v>4.0090272202200385E-3</v>
      </c>
      <c r="K70">
        <f t="shared" si="17"/>
        <v>0.2726138509749626</v>
      </c>
      <c r="L70">
        <f t="shared" ref="L70:L92" si="20">J70+L69</f>
        <v>0.33583782385021016</v>
      </c>
      <c r="O70">
        <v>68</v>
      </c>
      <c r="P70">
        <f t="shared" si="13"/>
        <v>0.24500000000000008</v>
      </c>
      <c r="Q70">
        <f t="shared" ref="Q70:Q82" si="21">Q69/P69*(1-P69)*P70</f>
        <v>7.630861484376055E-3</v>
      </c>
      <c r="R70">
        <f t="shared" si="15"/>
        <v>0.51889858093757169</v>
      </c>
      <c r="S70">
        <f t="shared" ref="S70:S82" si="22">Q70+S69</f>
        <v>0.97648448807875898</v>
      </c>
      <c r="V70">
        <v>68</v>
      </c>
      <c r="W70">
        <v>4.0000000000000001E-3</v>
      </c>
      <c r="X70">
        <f t="shared" ref="X70:X133" si="23">X69/W69*(1-W69)*W70</f>
        <v>3.05798721751919E-3</v>
      </c>
      <c r="Y70">
        <f t="shared" si="16"/>
        <v>0.20794313079130491</v>
      </c>
      <c r="Z70">
        <f t="shared" si="18"/>
        <v>0.23856118283772088</v>
      </c>
    </row>
    <row r="71" spans="1:26" x14ac:dyDescent="0.25">
      <c r="A71">
        <v>69</v>
      </c>
      <c r="B71">
        <v>0.4</v>
      </c>
      <c r="C71">
        <f t="shared" si="12"/>
        <v>1.7871146339228103E-3</v>
      </c>
      <c r="D71">
        <f t="shared" si="14"/>
        <v>0.12331090974067391</v>
      </c>
      <c r="E71">
        <f t="shared" si="19"/>
        <v>0.99731932804911516</v>
      </c>
      <c r="H71">
        <v>69</v>
      </c>
      <c r="I71">
        <v>6.0000000000000001E-3</v>
      </c>
      <c r="J71">
        <f t="shared" si="11"/>
        <v>3.9849730568987185E-3</v>
      </c>
      <c r="K71">
        <f t="shared" si="17"/>
        <v>0.2749631409260116</v>
      </c>
      <c r="L71">
        <f t="shared" si="20"/>
        <v>0.33982279690710887</v>
      </c>
      <c r="O71">
        <v>69</v>
      </c>
      <c r="P71">
        <f t="shared" si="13"/>
        <v>0.25750000000000006</v>
      </c>
      <c r="Q71">
        <f t="shared" si="21"/>
        <v>6.0552443197194267E-3</v>
      </c>
      <c r="R71">
        <f t="shared" si="15"/>
        <v>0.41781185806064042</v>
      </c>
      <c r="S71">
        <f t="shared" si="22"/>
        <v>0.98253973239847836</v>
      </c>
      <c r="V71">
        <v>69</v>
      </c>
      <c r="W71">
        <v>4.0000000000000001E-3</v>
      </c>
      <c r="X71">
        <f t="shared" si="23"/>
        <v>3.0457552686491136E-3</v>
      </c>
      <c r="Y71">
        <f t="shared" si="16"/>
        <v>0.21015711353678884</v>
      </c>
      <c r="Z71">
        <f t="shared" si="18"/>
        <v>0.24160693810636999</v>
      </c>
    </row>
    <row r="72" spans="1:26" x14ac:dyDescent="0.25">
      <c r="A72">
        <v>70</v>
      </c>
      <c r="B72">
        <v>0.42</v>
      </c>
      <c r="C72">
        <f t="shared" si="12"/>
        <v>1.1258822193713704E-3</v>
      </c>
      <c r="D72">
        <f t="shared" si="14"/>
        <v>7.8811755355995924E-2</v>
      </c>
      <c r="E72">
        <f t="shared" si="19"/>
        <v>0.99844521026848654</v>
      </c>
      <c r="H72">
        <v>70</v>
      </c>
      <c r="I72">
        <v>6.0000000000000001E-3</v>
      </c>
      <c r="J72">
        <f t="shared" ref="J72:J92" si="24">(1-I71)*I72*J71/I71</f>
        <v>3.9610632185573258E-3</v>
      </c>
      <c r="K72">
        <f t="shared" si="17"/>
        <v>0.27727442529901281</v>
      </c>
      <c r="L72">
        <f t="shared" si="20"/>
        <v>0.3437838601256662</v>
      </c>
      <c r="O72">
        <v>70</v>
      </c>
      <c r="P72">
        <f t="shared" si="13"/>
        <v>0.27000000000000007</v>
      </c>
      <c r="Q72">
        <f t="shared" si="21"/>
        <v>4.7142722524106872E-3</v>
      </c>
      <c r="R72">
        <f t="shared" si="15"/>
        <v>0.3299990576687481</v>
      </c>
      <c r="S72">
        <f t="shared" si="22"/>
        <v>0.98725400465088908</v>
      </c>
      <c r="V72">
        <v>70</v>
      </c>
      <c r="W72">
        <v>4.0000000000000001E-3</v>
      </c>
      <c r="X72">
        <f t="shared" si="23"/>
        <v>3.0335722475745169E-3</v>
      </c>
      <c r="Y72">
        <f t="shared" si="16"/>
        <v>0.21235005733021617</v>
      </c>
      <c r="Z72">
        <f t="shared" si="18"/>
        <v>0.24464051035394452</v>
      </c>
    </row>
    <row r="73" spans="1:26" x14ac:dyDescent="0.25">
      <c r="A73">
        <v>71</v>
      </c>
      <c r="B73">
        <v>0.44</v>
      </c>
      <c r="C73">
        <f t="shared" si="12"/>
        <v>6.8410748186565175E-4</v>
      </c>
      <c r="D73">
        <f t="shared" si="14"/>
        <v>4.8571631212461275E-2</v>
      </c>
      <c r="E73">
        <f t="shared" si="19"/>
        <v>0.99912931775035219</v>
      </c>
      <c r="H73">
        <v>71</v>
      </c>
      <c r="I73">
        <v>6.0000000000000001E-3</v>
      </c>
      <c r="J73">
        <f t="shared" si="24"/>
        <v>3.9372968392459816E-3</v>
      </c>
      <c r="K73">
        <f t="shared" si="17"/>
        <v>0.27954807558646472</v>
      </c>
      <c r="L73">
        <f t="shared" si="20"/>
        <v>0.34772115696491218</v>
      </c>
      <c r="O73">
        <v>71</v>
      </c>
      <c r="P73">
        <f t="shared" si="13"/>
        <v>0.28250000000000008</v>
      </c>
      <c r="Q73">
        <f t="shared" si="21"/>
        <v>3.6007436861236817E-3</v>
      </c>
      <c r="R73">
        <f t="shared" si="15"/>
        <v>0.25565280171478139</v>
      </c>
      <c r="S73">
        <f t="shared" si="22"/>
        <v>0.99085474833701281</v>
      </c>
      <c r="V73">
        <v>71</v>
      </c>
      <c r="W73">
        <v>4.0000000000000001E-3</v>
      </c>
      <c r="X73">
        <f t="shared" si="23"/>
        <v>3.021437958584219E-3</v>
      </c>
      <c r="Y73">
        <f t="shared" si="16"/>
        <v>0.21452209505947956</v>
      </c>
      <c r="Z73">
        <f t="shared" si="18"/>
        <v>0.24766194831252875</v>
      </c>
    </row>
    <row r="74" spans="1:26" x14ac:dyDescent="0.25">
      <c r="A74">
        <v>72</v>
      </c>
      <c r="B74">
        <v>0.46</v>
      </c>
      <c r="C74">
        <f t="shared" si="12"/>
        <v>4.0051383483770891E-4</v>
      </c>
      <c r="D74">
        <f t="shared" si="14"/>
        <v>2.8836996108315041E-2</v>
      </c>
      <c r="E74">
        <f t="shared" si="19"/>
        <v>0.99952983158518993</v>
      </c>
      <c r="H74">
        <v>72</v>
      </c>
      <c r="I74">
        <v>6.0000000000000001E-3</v>
      </c>
      <c r="J74">
        <f t="shared" si="24"/>
        <v>3.9136730582105053E-3</v>
      </c>
      <c r="K74">
        <f t="shared" si="17"/>
        <v>0.28178446019115638</v>
      </c>
      <c r="L74">
        <f t="shared" si="20"/>
        <v>0.35163483002312268</v>
      </c>
      <c r="O74">
        <v>72</v>
      </c>
      <c r="P74">
        <f t="shared" si="13"/>
        <v>0.2950000000000001</v>
      </c>
      <c r="Q74">
        <f t="shared" si="21"/>
        <v>2.697849240581075E-3</v>
      </c>
      <c r="R74">
        <f t="shared" si="15"/>
        <v>0.1942451453218374</v>
      </c>
      <c r="S74">
        <f t="shared" si="22"/>
        <v>0.99355259757759384</v>
      </c>
      <c r="V74">
        <v>72</v>
      </c>
      <c r="W74">
        <v>4.0000000000000001E-3</v>
      </c>
      <c r="X74">
        <f t="shared" si="23"/>
        <v>3.0093522067498818E-3</v>
      </c>
      <c r="Y74">
        <f t="shared" si="16"/>
        <v>0.21667335888599148</v>
      </c>
      <c r="Z74">
        <f t="shared" si="18"/>
        <v>0.25067130051927861</v>
      </c>
    </row>
    <row r="75" spans="1:26" x14ac:dyDescent="0.25">
      <c r="A75">
        <v>73</v>
      </c>
      <c r="B75">
        <v>0.48</v>
      </c>
      <c r="C75">
        <f t="shared" si="12"/>
        <v>2.2568083910855247E-4</v>
      </c>
      <c r="D75">
        <f t="shared" si="14"/>
        <v>1.6474701254924329E-2</v>
      </c>
      <c r="E75">
        <f t="shared" si="19"/>
        <v>0.9997555124242985</v>
      </c>
      <c r="H75">
        <v>73</v>
      </c>
      <c r="I75">
        <v>6.0000000000000001E-3</v>
      </c>
      <c r="J75">
        <f t="shared" si="24"/>
        <v>3.8901910198612419E-3</v>
      </c>
      <c r="K75">
        <f t="shared" si="17"/>
        <v>0.28398394444987063</v>
      </c>
      <c r="L75">
        <f t="shared" si="20"/>
        <v>0.35552502104298395</v>
      </c>
      <c r="O75">
        <v>73</v>
      </c>
      <c r="P75">
        <f t="shared" si="13"/>
        <v>0.30750000000000011</v>
      </c>
      <c r="Q75">
        <f t="shared" si="21"/>
        <v>1.9825762448897276E-3</v>
      </c>
      <c r="R75">
        <f t="shared" si="15"/>
        <v>0.14472806587695011</v>
      </c>
      <c r="S75">
        <f t="shared" si="22"/>
        <v>0.99553517382248358</v>
      </c>
      <c r="V75">
        <v>73</v>
      </c>
      <c r="W75">
        <v>4.0000000000000001E-3</v>
      </c>
      <c r="X75">
        <f t="shared" si="23"/>
        <v>2.9973147979228823E-3</v>
      </c>
      <c r="Y75">
        <f t="shared" si="16"/>
        <v>0.21880398024837042</v>
      </c>
      <c r="Z75">
        <f t="shared" si="18"/>
        <v>0.25366861531720147</v>
      </c>
    </row>
    <row r="76" spans="1:26" x14ac:dyDescent="0.25">
      <c r="A76">
        <v>74</v>
      </c>
      <c r="B76">
        <v>0.5</v>
      </c>
      <c r="C76">
        <f t="shared" si="12"/>
        <v>1.2224378785046593E-4</v>
      </c>
      <c r="D76">
        <f t="shared" si="14"/>
        <v>9.0460403009344787E-3</v>
      </c>
      <c r="E76">
        <f t="shared" si="19"/>
        <v>0.99987775621214892</v>
      </c>
      <c r="H76">
        <v>74</v>
      </c>
      <c r="I76">
        <f t="shared" ref="I76:I91" si="25">I75+$G$3</f>
        <v>6.6000000000000003E-2</v>
      </c>
      <c r="J76">
        <f t="shared" si="24"/>
        <v>4.2535348611162822E-2</v>
      </c>
      <c r="K76">
        <f t="shared" si="17"/>
        <v>3.1476157972260488</v>
      </c>
      <c r="L76">
        <f t="shared" si="20"/>
        <v>0.39806036965414676</v>
      </c>
      <c r="O76">
        <v>74</v>
      </c>
      <c r="P76">
        <f t="shared" si="13"/>
        <v>0.32000000000000012</v>
      </c>
      <c r="Q76">
        <f t="shared" si="21"/>
        <v>1.4287443768050848E-3</v>
      </c>
      <c r="R76">
        <f t="shared" si="15"/>
        <v>0.10572708388357627</v>
      </c>
      <c r="S76">
        <f t="shared" si="22"/>
        <v>0.99696391819928865</v>
      </c>
      <c r="V76">
        <v>74</v>
      </c>
      <c r="W76">
        <v>4.0000000000000001E-3</v>
      </c>
      <c r="X76">
        <f t="shared" si="23"/>
        <v>2.9853255387311908E-3</v>
      </c>
      <c r="Y76">
        <f t="shared" si="16"/>
        <v>0.22091408986610811</v>
      </c>
      <c r="Z76">
        <f t="shared" si="18"/>
        <v>0.25665394085593268</v>
      </c>
    </row>
    <row r="77" spans="1:26" x14ac:dyDescent="0.25">
      <c r="A77">
        <v>75</v>
      </c>
      <c r="B77">
        <v>0.52</v>
      </c>
      <c r="C77">
        <f t="shared" si="12"/>
        <v>6.3566769682242279E-5</v>
      </c>
      <c r="D77">
        <f t="shared" si="14"/>
        <v>4.7675077261681706E-3</v>
      </c>
      <c r="E77">
        <f t="shared" si="19"/>
        <v>0.99994132298183114</v>
      </c>
      <c r="H77">
        <v>75</v>
      </c>
      <c r="I77">
        <f t="shared" si="25"/>
        <v>0.126</v>
      </c>
      <c r="J77">
        <f t="shared" si="24"/>
        <v>7.5844393423577044E-2</v>
      </c>
      <c r="K77">
        <f t="shared" si="17"/>
        <v>5.6883295067682784</v>
      </c>
      <c r="L77">
        <f t="shared" si="20"/>
        <v>0.47390476307772378</v>
      </c>
      <c r="O77">
        <v>75</v>
      </c>
      <c r="P77">
        <f t="shared" si="13"/>
        <v>0.33250000000000013</v>
      </c>
      <c r="Q77">
        <f t="shared" si="21"/>
        <v>1.0094971987363425E-3</v>
      </c>
      <c r="R77">
        <f t="shared" si="15"/>
        <v>7.5712289905225688E-2</v>
      </c>
      <c r="S77">
        <f t="shared" si="22"/>
        <v>0.99797341539802498</v>
      </c>
      <c r="V77">
        <v>75</v>
      </c>
      <c r="W77">
        <v>4.0000000000000001E-3</v>
      </c>
      <c r="X77">
        <f t="shared" si="23"/>
        <v>2.9733842365762659E-3</v>
      </c>
      <c r="Y77">
        <f t="shared" si="16"/>
        <v>0.22300381774321995</v>
      </c>
      <c r="Z77">
        <f t="shared" si="18"/>
        <v>0.25962732509250896</v>
      </c>
    </row>
    <row r="78" spans="1:26" x14ac:dyDescent="0.25">
      <c r="A78">
        <v>76</v>
      </c>
      <c r="B78">
        <v>0.54</v>
      </c>
      <c r="C78">
        <f t="shared" si="12"/>
        <v>3.1685589810840764E-5</v>
      </c>
      <c r="D78">
        <f t="shared" si="14"/>
        <v>2.4081048256238981E-3</v>
      </c>
      <c r="E78">
        <f t="shared" si="19"/>
        <v>0.99997300857164195</v>
      </c>
      <c r="H78">
        <v>76</v>
      </c>
      <c r="I78">
        <f t="shared" si="25"/>
        <v>0.186</v>
      </c>
      <c r="J78">
        <f t="shared" si="24"/>
        <v>9.7853714067542674E-2</v>
      </c>
      <c r="K78">
        <f t="shared" si="17"/>
        <v>7.4368822691332435</v>
      </c>
      <c r="L78">
        <f t="shared" si="20"/>
        <v>0.5717584771452664</v>
      </c>
      <c r="O78">
        <v>76</v>
      </c>
      <c r="P78">
        <f t="shared" si="13"/>
        <v>0.34500000000000014</v>
      </c>
      <c r="Q78">
        <f t="shared" si="21"/>
        <v>6.9917168768118929E-4</v>
      </c>
      <c r="R78">
        <f t="shared" si="15"/>
        <v>5.3137048263770387E-2</v>
      </c>
      <c r="S78">
        <f t="shared" si="22"/>
        <v>0.99867258708570616</v>
      </c>
      <c r="V78">
        <v>76</v>
      </c>
      <c r="W78">
        <v>4.0000000000000001E-3</v>
      </c>
      <c r="X78">
        <f t="shared" si="23"/>
        <v>2.961490699629961E-3</v>
      </c>
      <c r="Y78">
        <f t="shared" si="16"/>
        <v>0.22507329317187702</v>
      </c>
      <c r="Z78">
        <f t="shared" si="18"/>
        <v>0.26258881579213894</v>
      </c>
    </row>
    <row r="79" spans="1:26" x14ac:dyDescent="0.25">
      <c r="A79">
        <v>77</v>
      </c>
      <c r="B79">
        <v>0.56000000000000005</v>
      </c>
      <c r="C79">
        <f t="shared" si="12"/>
        <v>1.5115199880134408E-5</v>
      </c>
      <c r="D79">
        <f t="shared" si="14"/>
        <v>1.1638703907703495E-3</v>
      </c>
      <c r="E79">
        <f t="shared" si="19"/>
        <v>0.99998812377152213</v>
      </c>
      <c r="H79" s="23">
        <v>77</v>
      </c>
      <c r="I79" s="23">
        <f t="shared" si="25"/>
        <v>0.246</v>
      </c>
      <c r="J79" s="23">
        <f t="shared" si="24"/>
        <v>0.10534741462226353</v>
      </c>
      <c r="K79" s="23">
        <f t="shared" si="17"/>
        <v>8.1117509259142917</v>
      </c>
      <c r="L79" s="23">
        <f t="shared" si="20"/>
        <v>0.67710589176752989</v>
      </c>
      <c r="O79">
        <v>77</v>
      </c>
      <c r="P79">
        <f t="shared" si="13"/>
        <v>0.35750000000000015</v>
      </c>
      <c r="Q79">
        <f t="shared" si="21"/>
        <v>4.7455011685984479E-4</v>
      </c>
      <c r="R79">
        <f t="shared" si="15"/>
        <v>3.6540358998208046E-2</v>
      </c>
      <c r="S79">
        <f t="shared" si="22"/>
        <v>0.99914713720256598</v>
      </c>
      <c r="V79">
        <v>77</v>
      </c>
      <c r="W79">
        <v>4.0000000000000001E-3</v>
      </c>
      <c r="X79">
        <f t="shared" si="23"/>
        <v>2.9496447368314413E-3</v>
      </c>
      <c r="Y79">
        <f t="shared" si="16"/>
        <v>0.22712264473602098</v>
      </c>
      <c r="Z79">
        <f t="shared" si="18"/>
        <v>0.2655384605289704</v>
      </c>
    </row>
    <row r="80" spans="1:26" x14ac:dyDescent="0.25">
      <c r="A80">
        <v>78</v>
      </c>
      <c r="B80">
        <v>0.57999999999999996</v>
      </c>
      <c r="C80">
        <f t="shared" si="12"/>
        <v>6.8882125168041066E-6</v>
      </c>
      <c r="D80">
        <f t="shared" si="14"/>
        <v>5.3728057631072029E-4</v>
      </c>
      <c r="E80">
        <f t="shared" si="19"/>
        <v>0.99999501198403895</v>
      </c>
      <c r="H80">
        <v>78</v>
      </c>
      <c r="I80">
        <f t="shared" si="25"/>
        <v>0.30599999999999999</v>
      </c>
      <c r="J80">
        <f t="shared" si="24"/>
        <v>9.8805597119134683E-2</v>
      </c>
      <c r="K80">
        <f t="shared" si="17"/>
        <v>7.7068365752925052</v>
      </c>
      <c r="L80">
        <f t="shared" si="20"/>
        <v>0.77591148888666461</v>
      </c>
      <c r="O80">
        <v>78</v>
      </c>
      <c r="P80">
        <f t="shared" si="13"/>
        <v>0.37000000000000016</v>
      </c>
      <c r="Q80">
        <f t="shared" si="21"/>
        <v>3.1555923505036804E-4</v>
      </c>
      <c r="R80">
        <f t="shared" si="15"/>
        <v>2.4613620333928707E-2</v>
      </c>
      <c r="S80">
        <f t="shared" si="22"/>
        <v>0.99946269643761632</v>
      </c>
      <c r="V80">
        <v>78</v>
      </c>
      <c r="W80">
        <v>4.0000000000000001E-3</v>
      </c>
      <c r="X80">
        <f t="shared" si="23"/>
        <v>2.9378461578841155E-3</v>
      </c>
      <c r="Y80">
        <f t="shared" si="16"/>
        <v>0.22915200031496102</v>
      </c>
      <c r="Z80">
        <f t="shared" si="18"/>
        <v>0.26847630668685452</v>
      </c>
    </row>
    <row r="81" spans="1:26" x14ac:dyDescent="0.25">
      <c r="A81">
        <v>79</v>
      </c>
      <c r="B81">
        <v>0.6</v>
      </c>
      <c r="C81">
        <f t="shared" si="12"/>
        <v>2.9928095762666121E-6</v>
      </c>
      <c r="D81">
        <f t="shared" si="14"/>
        <v>2.3643195652506236E-4</v>
      </c>
      <c r="E81">
        <f t="shared" si="19"/>
        <v>0.99999800479361522</v>
      </c>
      <c r="H81">
        <v>79</v>
      </c>
      <c r="I81">
        <f t="shared" si="25"/>
        <v>0.36599999999999999</v>
      </c>
      <c r="J81">
        <f t="shared" si="24"/>
        <v>8.2016395067479361E-2</v>
      </c>
      <c r="K81">
        <f t="shared" si="17"/>
        <v>6.4792952103308696</v>
      </c>
      <c r="L81">
        <f t="shared" si="20"/>
        <v>0.85792788395414399</v>
      </c>
      <c r="O81">
        <v>79</v>
      </c>
      <c r="P81">
        <f t="shared" si="13"/>
        <v>0.38250000000000017</v>
      </c>
      <c r="Q81">
        <f t="shared" si="21"/>
        <v>2.0551861261152007E-4</v>
      </c>
      <c r="R81">
        <f t="shared" si="15"/>
        <v>1.6235970396310084E-2</v>
      </c>
      <c r="S81">
        <f t="shared" si="22"/>
        <v>0.99966821505022785</v>
      </c>
      <c r="V81">
        <v>79</v>
      </c>
      <c r="W81">
        <v>4.0000000000000001E-3</v>
      </c>
      <c r="X81">
        <f t="shared" si="23"/>
        <v>2.9260947732525789E-3</v>
      </c>
      <c r="Y81">
        <f t="shared" si="16"/>
        <v>0.23116148708695372</v>
      </c>
      <c r="Z81">
        <f t="shared" si="18"/>
        <v>0.27140240146010708</v>
      </c>
    </row>
    <row r="82" spans="1:26" x14ac:dyDescent="0.25">
      <c r="A82">
        <v>80</v>
      </c>
      <c r="B82">
        <v>0.62</v>
      </c>
      <c r="C82">
        <f t="shared" si="12"/>
        <v>1.2370279581901997E-6</v>
      </c>
      <c r="D82">
        <f t="shared" si="14"/>
        <v>9.8962236655215978E-5</v>
      </c>
      <c r="E82">
        <f t="shared" si="19"/>
        <v>0.9999992418215734</v>
      </c>
      <c r="H82">
        <v>80</v>
      </c>
      <c r="I82">
        <f t="shared" si="25"/>
        <v>0.42599999999999999</v>
      </c>
      <c r="J82">
        <f t="shared" si="24"/>
        <v>6.0522721435533042E-2</v>
      </c>
      <c r="K82">
        <f t="shared" si="17"/>
        <v>4.8418177148426436</v>
      </c>
      <c r="L82">
        <f t="shared" si="20"/>
        <v>0.91845060538967704</v>
      </c>
      <c r="O82">
        <v>80</v>
      </c>
      <c r="P82">
        <v>1</v>
      </c>
      <c r="Q82">
        <f t="shared" si="21"/>
        <v>3.3178494977153871E-4</v>
      </c>
      <c r="R82">
        <f t="shared" si="15"/>
        <v>2.6542795981723096E-2</v>
      </c>
      <c r="S82">
        <f t="shared" si="22"/>
        <v>0.99999999999999933</v>
      </c>
      <c r="V82">
        <v>80</v>
      </c>
      <c r="W82">
        <v>4.0000000000000001E-3</v>
      </c>
      <c r="X82">
        <f t="shared" si="23"/>
        <v>2.9143903941595685E-3</v>
      </c>
      <c r="Y82">
        <f t="shared" si="16"/>
        <v>0.23315123153276548</v>
      </c>
      <c r="Z82">
        <f t="shared" si="18"/>
        <v>0.27431679185426666</v>
      </c>
    </row>
    <row r="83" spans="1:26" x14ac:dyDescent="0.25">
      <c r="A83">
        <v>81</v>
      </c>
      <c r="B83">
        <v>0.64</v>
      </c>
      <c r="C83">
        <f t="shared" si="12"/>
        <v>4.8523419263202673E-7</v>
      </c>
      <c r="D83">
        <f t="shared" si="14"/>
        <v>3.9303969603194168E-5</v>
      </c>
      <c r="E83">
        <f t="shared" si="19"/>
        <v>0.99999972705576601</v>
      </c>
      <c r="H83">
        <v>81</v>
      </c>
      <c r="I83">
        <f t="shared" si="25"/>
        <v>0.48599999999999999</v>
      </c>
      <c r="J83">
        <f t="shared" si="24"/>
        <v>3.963300578061512E-2</v>
      </c>
      <c r="K83">
        <f t="shared" si="17"/>
        <v>3.2102734682298246</v>
      </c>
      <c r="L83">
        <f t="shared" si="20"/>
        <v>0.95808361117029217</v>
      </c>
      <c r="R83" s="22">
        <f>SUM(R3:R82)</f>
        <v>35.265278399630837</v>
      </c>
      <c r="V83">
        <v>81</v>
      </c>
      <c r="W83">
        <v>4.0000000000000001E-3</v>
      </c>
      <c r="X83">
        <f t="shared" si="23"/>
        <v>2.9027328325829304E-3</v>
      </c>
      <c r="Y83">
        <f t="shared" si="16"/>
        <v>0.23512135943921736</v>
      </c>
      <c r="Z83">
        <f t="shared" si="18"/>
        <v>0.27721952468684957</v>
      </c>
    </row>
    <row r="84" spans="1:26" x14ac:dyDescent="0.25">
      <c r="A84">
        <v>82</v>
      </c>
      <c r="B84">
        <v>0.66</v>
      </c>
      <c r="C84">
        <f t="shared" si="12"/>
        <v>1.8014319401463992E-7</v>
      </c>
      <c r="D84">
        <f t="shared" si="14"/>
        <v>1.4771741909200473E-5</v>
      </c>
      <c r="E84">
        <f t="shared" si="19"/>
        <v>0.99999990719896004</v>
      </c>
      <c r="H84">
        <v>82</v>
      </c>
      <c r="I84">
        <f t="shared" si="25"/>
        <v>0.54600000000000004</v>
      </c>
      <c r="J84">
        <f t="shared" si="24"/>
        <v>2.2886348301018416E-2</v>
      </c>
      <c r="K84">
        <f t="shared" si="17"/>
        <v>1.8766805606835102</v>
      </c>
      <c r="L84">
        <f t="shared" si="20"/>
        <v>0.9809699594713106</v>
      </c>
      <c r="Q84">
        <f>1/R83</f>
        <v>2.8356503773141011E-2</v>
      </c>
      <c r="R84">
        <f>1/0.0284</f>
        <v>35.2112676056338</v>
      </c>
      <c r="V84">
        <v>82</v>
      </c>
      <c r="W84">
        <v>4.0000000000000001E-3</v>
      </c>
      <c r="X84">
        <f t="shared" si="23"/>
        <v>2.891121901252599E-3</v>
      </c>
      <c r="Y84">
        <f t="shared" si="16"/>
        <v>0.23707199590271311</v>
      </c>
      <c r="Z84">
        <f t="shared" si="18"/>
        <v>0.2801106465881022</v>
      </c>
    </row>
    <row r="85" spans="1:26" x14ac:dyDescent="0.25">
      <c r="A85">
        <v>83</v>
      </c>
      <c r="B85">
        <v>0.68</v>
      </c>
      <c r="C85">
        <f t="shared" si="12"/>
        <v>6.3104706751795065E-8</v>
      </c>
      <c r="D85">
        <f t="shared" si="14"/>
        <v>5.2376906603989901E-6</v>
      </c>
      <c r="E85">
        <f t="shared" si="19"/>
        <v>0.99999997030366683</v>
      </c>
      <c r="H85">
        <v>83</v>
      </c>
      <c r="I85">
        <f t="shared" si="25"/>
        <v>0.60600000000000009</v>
      </c>
      <c r="J85">
        <f t="shared" si="24"/>
        <v>1.1532204560383499E-2</v>
      </c>
      <c r="K85">
        <f t="shared" si="17"/>
        <v>0.95717297851183047</v>
      </c>
      <c r="L85">
        <f t="shared" si="20"/>
        <v>0.99250216403169411</v>
      </c>
      <c r="V85">
        <v>83</v>
      </c>
      <c r="W85">
        <v>4.0000000000000001E-3</v>
      </c>
      <c r="X85">
        <f t="shared" si="23"/>
        <v>2.8795574136475884E-3</v>
      </c>
      <c r="Y85">
        <f t="shared" si="16"/>
        <v>0.23900326533274985</v>
      </c>
      <c r="Z85">
        <f t="shared" si="18"/>
        <v>0.28299020400174979</v>
      </c>
    </row>
    <row r="86" spans="1:26" x14ac:dyDescent="0.25">
      <c r="A86">
        <v>84</v>
      </c>
      <c r="B86">
        <v>0.7</v>
      </c>
      <c r="C86">
        <f t="shared" si="12"/>
        <v>2.0787432812356015E-8</v>
      </c>
      <c r="D86">
        <f t="shared" si="14"/>
        <v>1.7461443562379054E-6</v>
      </c>
      <c r="E86">
        <f t="shared" si="19"/>
        <v>0.9999999910910996</v>
      </c>
      <c r="H86">
        <v>84</v>
      </c>
      <c r="I86">
        <f t="shared" si="25"/>
        <v>0.66600000000000015</v>
      </c>
      <c r="J86">
        <f t="shared" si="24"/>
        <v>4.9935587548892262E-3</v>
      </c>
      <c r="K86">
        <f t="shared" si="17"/>
        <v>0.41945893541069501</v>
      </c>
      <c r="L86">
        <f t="shared" si="20"/>
        <v>0.99749572278658338</v>
      </c>
      <c r="O86" t="s">
        <v>107</v>
      </c>
      <c r="P86">
        <f>10*9*8/(1*2*3)</f>
        <v>120</v>
      </c>
      <c r="Q86">
        <f>P86*0.02^3*0.98^7</f>
        <v>8.3340051191685112E-4</v>
      </c>
      <c r="V86">
        <v>84</v>
      </c>
      <c r="W86">
        <v>4.0000000000000001E-3</v>
      </c>
      <c r="X86">
        <f t="shared" si="23"/>
        <v>2.8680391839929981E-3</v>
      </c>
      <c r="Y86">
        <f t="shared" si="16"/>
        <v>0.24091529145541185</v>
      </c>
      <c r="Z86">
        <f t="shared" si="18"/>
        <v>0.28585824318574277</v>
      </c>
    </row>
    <row r="87" spans="1:26" x14ac:dyDescent="0.25">
      <c r="A87">
        <v>85</v>
      </c>
      <c r="B87">
        <v>0.72</v>
      </c>
      <c r="C87">
        <f t="shared" si="12"/>
        <v>6.4144078392412867E-9</v>
      </c>
      <c r="D87">
        <f t="shared" si="14"/>
        <v>5.4522466633550932E-7</v>
      </c>
      <c r="E87">
        <f t="shared" si="19"/>
        <v>0.9999999975055075</v>
      </c>
      <c r="H87">
        <v>85</v>
      </c>
      <c r="I87">
        <f t="shared" si="25"/>
        <v>0.7260000000000002</v>
      </c>
      <c r="J87">
        <f t="shared" si="24"/>
        <v>1.8181052569377757E-3</v>
      </c>
      <c r="K87">
        <f t="shared" si="17"/>
        <v>0.15453894683971095</v>
      </c>
      <c r="L87">
        <f t="shared" si="20"/>
        <v>0.9993138280435212</v>
      </c>
      <c r="V87">
        <v>85</v>
      </c>
      <c r="W87">
        <v>4.0000000000000001E-3</v>
      </c>
      <c r="X87">
        <f t="shared" si="23"/>
        <v>2.856567027257026E-3</v>
      </c>
      <c r="Y87">
        <f t="shared" si="16"/>
        <v>0.24280819731684722</v>
      </c>
      <c r="Z87">
        <f t="shared" si="18"/>
        <v>0.28871481021299977</v>
      </c>
    </row>
    <row r="88" spans="1:26" x14ac:dyDescent="0.25">
      <c r="A88">
        <v>86</v>
      </c>
      <c r="B88">
        <v>0.74</v>
      </c>
      <c r="C88">
        <f t="shared" si="12"/>
        <v>1.845924033737215E-9</v>
      </c>
      <c r="D88">
        <f t="shared" si="14"/>
        <v>1.5874946690140048E-7</v>
      </c>
      <c r="E88">
        <f t="shared" si="19"/>
        <v>0.99999999935143158</v>
      </c>
      <c r="H88">
        <v>86</v>
      </c>
      <c r="I88">
        <f t="shared" si="25"/>
        <v>0.78600000000000025</v>
      </c>
      <c r="J88">
        <f t="shared" si="24"/>
        <v>5.3933115778945846E-4</v>
      </c>
      <c r="K88">
        <f t="shared" si="17"/>
        <v>4.6382479569893428E-2</v>
      </c>
      <c r="L88">
        <f t="shared" si="20"/>
        <v>0.99985315920131068</v>
      </c>
      <c r="V88">
        <v>86</v>
      </c>
      <c r="W88">
        <v>4.0000000000000001E-3</v>
      </c>
      <c r="X88">
        <f t="shared" si="23"/>
        <v>2.8451407591479983E-3</v>
      </c>
      <c r="Y88">
        <f t="shared" si="16"/>
        <v>0.24468210528672785</v>
      </c>
      <c r="Z88">
        <f t="shared" si="18"/>
        <v>0.29155995097214776</v>
      </c>
    </row>
    <row r="89" spans="1:26" x14ac:dyDescent="0.25">
      <c r="A89">
        <v>87</v>
      </c>
      <c r="B89">
        <v>0.76</v>
      </c>
      <c r="C89">
        <f t="shared" si="12"/>
        <v>4.9291160684658603E-10</v>
      </c>
      <c r="D89">
        <f t="shared" si="14"/>
        <v>4.2883309795652984E-8</v>
      </c>
      <c r="E89">
        <f t="shared" si="19"/>
        <v>0.99999999984434318</v>
      </c>
      <c r="H89">
        <v>87</v>
      </c>
      <c r="I89">
        <f t="shared" si="25"/>
        <v>0.84600000000000031</v>
      </c>
      <c r="J89">
        <f t="shared" si="24"/>
        <v>1.2422731568808475E-4</v>
      </c>
      <c r="K89">
        <f t="shared" si="17"/>
        <v>1.0807776464863373E-2</v>
      </c>
      <c r="L89">
        <f t="shared" si="20"/>
        <v>0.99997738651699875</v>
      </c>
      <c r="V89">
        <v>87</v>
      </c>
      <c r="W89">
        <v>4.0000000000000001E-3</v>
      </c>
      <c r="X89">
        <f t="shared" si="23"/>
        <v>2.833760196111406E-3</v>
      </c>
      <c r="Y89">
        <f t="shared" si="16"/>
        <v>0.24653713706169234</v>
      </c>
      <c r="Z89">
        <f t="shared" si="18"/>
        <v>0.29439371116825919</v>
      </c>
    </row>
    <row r="90" spans="1:26" x14ac:dyDescent="0.25">
      <c r="A90">
        <v>88</v>
      </c>
      <c r="B90">
        <v>0.78</v>
      </c>
      <c r="C90">
        <f t="shared" si="12"/>
        <v>1.2141191158115908E-10</v>
      </c>
      <c r="D90">
        <f t="shared" si="14"/>
        <v>1.0684248219142E-8</v>
      </c>
      <c r="E90">
        <f t="shared" si="19"/>
        <v>0.99999999996575506</v>
      </c>
      <c r="H90">
        <v>88</v>
      </c>
      <c r="I90">
        <f t="shared" si="25"/>
        <v>0.90600000000000036</v>
      </c>
      <c r="J90">
        <f t="shared" si="24"/>
        <v>2.048781559582069E-5</v>
      </c>
      <c r="K90">
        <f t="shared" si="17"/>
        <v>1.8029277724322208E-3</v>
      </c>
      <c r="L90">
        <f t="shared" si="20"/>
        <v>0.99999787433259457</v>
      </c>
      <c r="V90">
        <v>88</v>
      </c>
      <c r="W90">
        <v>4.0000000000000001E-3</v>
      </c>
      <c r="X90">
        <f t="shared" si="23"/>
        <v>2.8224251553269609E-3</v>
      </c>
      <c r="Y90">
        <f t="shared" si="16"/>
        <v>0.24837341366877255</v>
      </c>
      <c r="Z90">
        <f t="shared" si="18"/>
        <v>0.29721613632358612</v>
      </c>
    </row>
    <row r="91" spans="1:26" x14ac:dyDescent="0.25">
      <c r="A91">
        <v>89</v>
      </c>
      <c r="B91">
        <v>0.8</v>
      </c>
      <c r="C91">
        <f t="shared" si="12"/>
        <v>2.7395508254210253E-11</v>
      </c>
      <c r="D91">
        <f t="shared" si="14"/>
        <v>2.4382002346247123E-9</v>
      </c>
      <c r="E91">
        <f t="shared" si="19"/>
        <v>0.99999999999315059</v>
      </c>
      <c r="H91">
        <v>89</v>
      </c>
      <c r="I91">
        <f t="shared" si="25"/>
        <v>0.96600000000000041</v>
      </c>
      <c r="J91">
        <f t="shared" si="24"/>
        <v>2.0533947101135704E-6</v>
      </c>
      <c r="K91">
        <f t="shared" si="17"/>
        <v>1.8275212920010775E-4</v>
      </c>
      <c r="L91">
        <f t="shared" si="20"/>
        <v>0.99999992772730473</v>
      </c>
      <c r="V91">
        <v>89</v>
      </c>
      <c r="W91">
        <v>4.0000000000000001E-3</v>
      </c>
      <c r="X91">
        <f t="shared" si="23"/>
        <v>2.8111354547056531E-3</v>
      </c>
      <c r="Y91">
        <f t="shared" si="16"/>
        <v>0.2501910554688031</v>
      </c>
      <c r="Z91">
        <f t="shared" si="18"/>
        <v>0.30002727177829175</v>
      </c>
    </row>
    <row r="92" spans="1:26" x14ac:dyDescent="0.25">
      <c r="A92">
        <v>90</v>
      </c>
      <c r="B92">
        <v>0.82</v>
      </c>
      <c r="C92">
        <f t="shared" si="12"/>
        <v>5.6160791921130994E-12</v>
      </c>
      <c r="D92">
        <f t="shared" si="14"/>
        <v>5.0544712729017894E-10</v>
      </c>
      <c r="E92">
        <f t="shared" si="19"/>
        <v>0.99999999999876665</v>
      </c>
      <c r="H92">
        <v>90</v>
      </c>
      <c r="I92">
        <v>1</v>
      </c>
      <c r="J92">
        <f t="shared" si="24"/>
        <v>7.2272691660311091E-8</v>
      </c>
      <c r="K92">
        <f t="shared" si="17"/>
        <v>6.5045422494279985E-6</v>
      </c>
      <c r="L92">
        <f t="shared" si="20"/>
        <v>0.99999999999999634</v>
      </c>
      <c r="V92">
        <v>90</v>
      </c>
      <c r="W92">
        <v>4.0000000000000001E-3</v>
      </c>
      <c r="X92">
        <f t="shared" si="23"/>
        <v>2.7998909128868301E-3</v>
      </c>
      <c r="Y92">
        <f t="shared" si="16"/>
        <v>0.25199018215981472</v>
      </c>
      <c r="Z92">
        <f t="shared" si="18"/>
        <v>0.3028271626911786</v>
      </c>
    </row>
    <row r="93" spans="1:26" x14ac:dyDescent="0.25">
      <c r="A93">
        <v>91</v>
      </c>
      <c r="B93">
        <v>0.84</v>
      </c>
      <c r="C93">
        <f t="shared" si="12"/>
        <v>1.0355502120091474E-12</v>
      </c>
      <c r="D93">
        <f t="shared" si="14"/>
        <v>9.4235069292832412E-11</v>
      </c>
      <c r="E93">
        <f t="shared" si="19"/>
        <v>0.99999999999980216</v>
      </c>
      <c r="K93" s="22">
        <f>SUM(K3:K92)</f>
        <v>62.297332039630682</v>
      </c>
      <c r="V93">
        <v>91</v>
      </c>
      <c r="W93">
        <v>4.0000000000000001E-3</v>
      </c>
      <c r="X93">
        <f t="shared" si="23"/>
        <v>2.7886913492352829E-3</v>
      </c>
      <c r="Y93">
        <f t="shared" si="16"/>
        <v>0.25377091278041075</v>
      </c>
      <c r="Z93">
        <f t="shared" si="18"/>
        <v>0.30561585404041386</v>
      </c>
    </row>
    <row r="94" spans="1:26" x14ac:dyDescent="0.25">
      <c r="A94">
        <v>92</v>
      </c>
      <c r="B94">
        <v>0.86</v>
      </c>
      <c r="C94">
        <f t="shared" si="12"/>
        <v>1.6963298711006988E-13</v>
      </c>
      <c r="D94">
        <f t="shared" si="14"/>
        <v>1.5606234814126428E-11</v>
      </c>
      <c r="E94">
        <f t="shared" si="19"/>
        <v>0.9999999999999718</v>
      </c>
      <c r="K94">
        <f>1/0.016</f>
        <v>62.5</v>
      </c>
      <c r="V94">
        <v>92</v>
      </c>
      <c r="W94">
        <v>4.0000000000000001E-3</v>
      </c>
      <c r="X94">
        <f t="shared" si="23"/>
        <v>2.7775365838383415E-3</v>
      </c>
      <c r="Y94">
        <f t="shared" si="16"/>
        <v>0.2555333657131274</v>
      </c>
      <c r="Z94">
        <f t="shared" si="18"/>
        <v>0.30839339062425219</v>
      </c>
    </row>
    <row r="95" spans="1:26" x14ac:dyDescent="0.25">
      <c r="A95">
        <v>93</v>
      </c>
      <c r="B95">
        <v>0.88</v>
      </c>
      <c r="C95">
        <f t="shared" si="12"/>
        <v>2.4300911641814668E-14</v>
      </c>
      <c r="D95">
        <f t="shared" si="14"/>
        <v>2.2599847826887643E-12</v>
      </c>
      <c r="E95">
        <f t="shared" si="19"/>
        <v>0.99999999999999611</v>
      </c>
      <c r="V95">
        <v>93</v>
      </c>
      <c r="W95">
        <v>4.0000000000000001E-3</v>
      </c>
      <c r="X95">
        <f t="shared" si="23"/>
        <v>2.766426437502988E-3</v>
      </c>
      <c r="Y95">
        <f t="shared" si="16"/>
        <v>0.25727765868777791</v>
      </c>
      <c r="Z95">
        <f t="shared" si="18"/>
        <v>0.31115981706175516</v>
      </c>
    </row>
    <row r="96" spans="1:26" x14ac:dyDescent="0.25">
      <c r="A96">
        <v>94</v>
      </c>
      <c r="B96">
        <v>0.9</v>
      </c>
      <c r="C96">
        <f t="shared" si="12"/>
        <v>2.9823846105863458E-15</v>
      </c>
      <c r="D96">
        <f t="shared" si="14"/>
        <v>2.8034415339511649E-13</v>
      </c>
      <c r="E96">
        <f t="shared" si="19"/>
        <v>0.99999999999999911</v>
      </c>
      <c r="V96">
        <v>94</v>
      </c>
      <c r="W96">
        <v>4.0000000000000001E-3</v>
      </c>
      <c r="X96">
        <f t="shared" si="23"/>
        <v>2.755360731752976E-3</v>
      </c>
      <c r="Y96">
        <f t="shared" si="16"/>
        <v>0.25900390878477975</v>
      </c>
      <c r="Z96">
        <f t="shared" si="18"/>
        <v>0.31391517779350814</v>
      </c>
    </row>
    <row r="97" spans="1:26" x14ac:dyDescent="0.25">
      <c r="A97">
        <v>95</v>
      </c>
      <c r="B97">
        <v>0.92</v>
      </c>
      <c r="C97">
        <f t="shared" si="12"/>
        <v>3.0486598241549307E-16</v>
      </c>
      <c r="D97">
        <f t="shared" si="14"/>
        <v>2.8962268329471839E-14</v>
      </c>
      <c r="E97">
        <f t="shared" si="19"/>
        <v>0.99999999999999944</v>
      </c>
      <c r="V97">
        <v>95</v>
      </c>
      <c r="W97">
        <v>4.0000000000000001E-3</v>
      </c>
      <c r="X97">
        <f t="shared" si="23"/>
        <v>2.7443392888259642E-3</v>
      </c>
      <c r="Y97">
        <f t="shared" si="16"/>
        <v>0.26071223243846658</v>
      </c>
      <c r="Z97">
        <f t="shared" si="18"/>
        <v>0.31665951708233409</v>
      </c>
    </row>
    <row r="98" spans="1:26" x14ac:dyDescent="0.25">
      <c r="A98">
        <v>96</v>
      </c>
      <c r="B98">
        <v>0.94</v>
      </c>
      <c r="C98">
        <f t="shared" si="12"/>
        <v>2.4919480301788114E-17</v>
      </c>
      <c r="D98">
        <f t="shared" si="14"/>
        <v>2.3922701089716588E-15</v>
      </c>
      <c r="E98">
        <f t="shared" si="19"/>
        <v>0.99999999999999944</v>
      </c>
      <c r="V98">
        <v>96</v>
      </c>
      <c r="W98">
        <v>4.0000000000000001E-3</v>
      </c>
      <c r="X98">
        <f t="shared" si="23"/>
        <v>2.73336193167066E-3</v>
      </c>
      <c r="Y98">
        <f t="shared" si="16"/>
        <v>0.26240274544038333</v>
      </c>
      <c r="Z98">
        <f t="shared" si="18"/>
        <v>0.31939287901400476</v>
      </c>
    </row>
    <row r="99" spans="1:26" x14ac:dyDescent="0.25">
      <c r="A99">
        <v>97</v>
      </c>
      <c r="B99">
        <v>0.96</v>
      </c>
      <c r="C99">
        <f t="shared" si="12"/>
        <v>1.5269809206202092E-18</v>
      </c>
      <c r="D99">
        <f t="shared" si="14"/>
        <v>1.481171493001603E-16</v>
      </c>
      <c r="E99">
        <f t="shared" si="19"/>
        <v>0.99999999999999944</v>
      </c>
      <c r="V99">
        <v>97</v>
      </c>
      <c r="W99">
        <v>4.0000000000000001E-3</v>
      </c>
      <c r="X99">
        <f t="shared" si="23"/>
        <v>2.7224284839439776E-3</v>
      </c>
      <c r="Y99">
        <f t="shared" si="16"/>
        <v>0.26407556294256584</v>
      </c>
      <c r="Z99">
        <f t="shared" si="18"/>
        <v>0.32211530749794876</v>
      </c>
    </row>
    <row r="100" spans="1:26" x14ac:dyDescent="0.25">
      <c r="A100">
        <v>98</v>
      </c>
      <c r="B100">
        <v>0.98</v>
      </c>
      <c r="C100">
        <f t="shared" si="12"/>
        <v>6.235172092532526E-20</v>
      </c>
      <c r="D100">
        <f t="shared" si="14"/>
        <v>6.1104686506818753E-18</v>
      </c>
      <c r="E100">
        <f t="shared" si="19"/>
        <v>0.99999999999999944</v>
      </c>
      <c r="V100">
        <v>98</v>
      </c>
      <c r="W100">
        <v>4.0000000000000001E-3</v>
      </c>
      <c r="X100">
        <f t="shared" si="23"/>
        <v>2.7115387700082016E-3</v>
      </c>
      <c r="Y100">
        <f t="shared" si="16"/>
        <v>0.26573079946080375</v>
      </c>
      <c r="Z100">
        <f t="shared" si="18"/>
        <v>0.32482684626795694</v>
      </c>
    </row>
    <row r="101" spans="1:26" x14ac:dyDescent="0.25">
      <c r="A101">
        <v>99</v>
      </c>
      <c r="B101">
        <v>1</v>
      </c>
      <c r="C101">
        <f t="shared" si="12"/>
        <v>1.2724841005168433E-21</v>
      </c>
      <c r="D101">
        <f t="shared" si="14"/>
        <v>1.2597592595116749E-19</v>
      </c>
      <c r="E101">
        <f t="shared" si="19"/>
        <v>0.99999999999999944</v>
      </c>
      <c r="V101">
        <v>99</v>
      </c>
      <c r="W101">
        <v>4.0000000000000001E-3</v>
      </c>
      <c r="X101">
        <f t="shared" si="23"/>
        <v>2.7006926149281689E-3</v>
      </c>
      <c r="Y101">
        <f t="shared" si="16"/>
        <v>0.26736856887788873</v>
      </c>
      <c r="Z101">
        <f t="shared" si="18"/>
        <v>0.32752753888288511</v>
      </c>
    </row>
    <row r="102" spans="1:26" x14ac:dyDescent="0.25">
      <c r="D102" s="22">
        <f>SUM(D3:D101)</f>
        <v>34.5945549352098</v>
      </c>
      <c r="V102">
        <v>100</v>
      </c>
      <c r="W102">
        <v>4.0000000000000001E-3</v>
      </c>
      <c r="X102">
        <f t="shared" si="23"/>
        <v>2.6898898444684561E-3</v>
      </c>
      <c r="Y102">
        <f t="shared" si="16"/>
        <v>0.2689889844468456</v>
      </c>
      <c r="Z102">
        <f t="shared" si="18"/>
        <v>0.33021742872735355</v>
      </c>
    </row>
    <row r="103" spans="1:26" x14ac:dyDescent="0.25">
      <c r="V103">
        <v>101</v>
      </c>
      <c r="W103">
        <v>4.0000000000000001E-3</v>
      </c>
      <c r="X103">
        <f t="shared" si="23"/>
        <v>2.6791302850905823E-3</v>
      </c>
      <c r="Y103">
        <f t="shared" si="16"/>
        <v>0.27059215879414883</v>
      </c>
      <c r="Z103">
        <f t="shared" si="18"/>
        <v>0.33289655901244414</v>
      </c>
    </row>
    <row r="104" spans="1:26" x14ac:dyDescent="0.25">
      <c r="V104">
        <v>102</v>
      </c>
      <c r="W104">
        <v>4.0000000000000001E-3</v>
      </c>
      <c r="X104">
        <f t="shared" si="23"/>
        <v>2.6684137639502196E-3</v>
      </c>
      <c r="Y104">
        <f t="shared" si="16"/>
        <v>0.27217820392292241</v>
      </c>
      <c r="Z104">
        <f t="shared" si="18"/>
        <v>0.33556497277639435</v>
      </c>
    </row>
    <row r="105" spans="1:26" x14ac:dyDescent="0.25">
      <c r="V105">
        <v>103</v>
      </c>
      <c r="W105">
        <v>4.0000000000000001E-3</v>
      </c>
      <c r="X105">
        <f t="shared" si="23"/>
        <v>2.6577401088944187E-3</v>
      </c>
      <c r="Y105">
        <f t="shared" si="16"/>
        <v>0.2737472312161251</v>
      </c>
      <c r="Z105">
        <f t="shared" si="18"/>
        <v>0.33822271288528877</v>
      </c>
    </row>
    <row r="106" spans="1:26" x14ac:dyDescent="0.25">
      <c r="V106">
        <v>104</v>
      </c>
      <c r="W106">
        <v>4.0000000000000001E-3</v>
      </c>
      <c r="X106">
        <f t="shared" si="23"/>
        <v>2.6471091484588411E-3</v>
      </c>
      <c r="Y106">
        <f t="shared" si="16"/>
        <v>0.27529935143971945</v>
      </c>
      <c r="Z106">
        <f t="shared" si="18"/>
        <v>0.3408698220337476</v>
      </c>
    </row>
    <row r="107" spans="1:26" x14ac:dyDescent="0.25">
      <c r="V107">
        <v>105</v>
      </c>
      <c r="W107">
        <v>4.0000000000000001E-3</v>
      </c>
      <c r="X107">
        <f t="shared" si="23"/>
        <v>2.6365207118650056E-3</v>
      </c>
      <c r="Y107">
        <f t="shared" si="16"/>
        <v>0.27683467474582557</v>
      </c>
      <c r="Z107">
        <f t="shared" si="18"/>
        <v>0.34350634274561259</v>
      </c>
    </row>
    <row r="108" spans="1:26" x14ac:dyDescent="0.25">
      <c r="V108">
        <v>106</v>
      </c>
      <c r="W108">
        <v>4.0000000000000001E-3</v>
      </c>
      <c r="X108">
        <f t="shared" si="23"/>
        <v>2.6259746290175456E-3</v>
      </c>
      <c r="Y108">
        <f t="shared" si="16"/>
        <v>0.27835331067585983</v>
      </c>
      <c r="Z108">
        <f t="shared" si="18"/>
        <v>0.34613231737463013</v>
      </c>
    </row>
    <row r="109" spans="1:26" x14ac:dyDescent="0.25">
      <c r="V109">
        <v>107</v>
      </c>
      <c r="W109">
        <v>4.0000000000000001E-3</v>
      </c>
      <c r="X109">
        <f t="shared" si="23"/>
        <v>2.6154707305014752E-3</v>
      </c>
      <c r="Y109">
        <f t="shared" si="16"/>
        <v>0.27985536816365786</v>
      </c>
      <c r="Z109">
        <f t="shared" si="18"/>
        <v>0.34874778810513163</v>
      </c>
    </row>
    <row r="110" spans="1:26" x14ac:dyDescent="0.25">
      <c r="V110">
        <v>108</v>
      </c>
      <c r="W110">
        <v>4.0000000000000001E-3</v>
      </c>
      <c r="X110">
        <f t="shared" si="23"/>
        <v>2.6050088475794691E-3</v>
      </c>
      <c r="Y110">
        <f t="shared" si="16"/>
        <v>0.28134095553858268</v>
      </c>
      <c r="Z110">
        <f t="shared" si="18"/>
        <v>0.3513527969527111</v>
      </c>
    </row>
    <row r="111" spans="1:26" x14ac:dyDescent="0.25">
      <c r="V111">
        <v>109</v>
      </c>
      <c r="W111">
        <v>4.0000000000000001E-3</v>
      </c>
      <c r="X111">
        <f t="shared" si="23"/>
        <v>2.5945888121891511E-3</v>
      </c>
      <c r="Y111">
        <f t="shared" si="16"/>
        <v>0.28281018052861745</v>
      </c>
      <c r="Z111">
        <f t="shared" si="18"/>
        <v>0.35394738576490026</v>
      </c>
    </row>
    <row r="112" spans="1:26" x14ac:dyDescent="0.25">
      <c r="V112">
        <v>110</v>
      </c>
      <c r="W112">
        <v>4.0000000000000001E-3</v>
      </c>
      <c r="X112">
        <f t="shared" si="23"/>
        <v>2.5842104569403948E-3</v>
      </c>
      <c r="Y112">
        <f t="shared" si="16"/>
        <v>0.28426315026344345</v>
      </c>
      <c r="Z112">
        <f t="shared" si="18"/>
        <v>0.35653159622184066</v>
      </c>
    </row>
    <row r="113" spans="22:26" x14ac:dyDescent="0.25">
      <c r="V113">
        <v>111</v>
      </c>
      <c r="W113">
        <v>4.0000000000000001E-3</v>
      </c>
      <c r="X113">
        <f t="shared" si="23"/>
        <v>2.5738736151126331E-3</v>
      </c>
      <c r="Y113">
        <f t="shared" si="16"/>
        <v>0.2856999712775023</v>
      </c>
      <c r="Z113">
        <f t="shared" si="18"/>
        <v>0.35910546983695329</v>
      </c>
    </row>
    <row r="114" spans="22:26" x14ac:dyDescent="0.25">
      <c r="V114">
        <v>112</v>
      </c>
      <c r="W114">
        <v>4.0000000000000001E-3</v>
      </c>
      <c r="X114">
        <f t="shared" si="23"/>
        <v>2.5635781206521826E-3</v>
      </c>
      <c r="Y114">
        <f t="shared" si="16"/>
        <v>0.28712074951304445</v>
      </c>
      <c r="Z114">
        <f t="shared" si="18"/>
        <v>0.36166904795760546</v>
      </c>
    </row>
    <row r="115" spans="22:26" x14ac:dyDescent="0.25">
      <c r="V115">
        <v>113</v>
      </c>
      <c r="W115">
        <v>4.0000000000000001E-3</v>
      </c>
      <c r="X115">
        <f t="shared" si="23"/>
        <v>2.5533238081695739E-3</v>
      </c>
      <c r="Y115">
        <f t="shared" si="16"/>
        <v>0.28852559032316183</v>
      </c>
      <c r="Z115">
        <f t="shared" si="18"/>
        <v>0.36422237176577504</v>
      </c>
    </row>
    <row r="116" spans="22:26" x14ac:dyDescent="0.25">
      <c r="V116">
        <v>114</v>
      </c>
      <c r="W116">
        <v>4.0000000000000001E-3</v>
      </c>
      <c r="X116">
        <f t="shared" si="23"/>
        <v>2.5431105129368956E-3</v>
      </c>
      <c r="Y116">
        <f t="shared" si="16"/>
        <v>0.28991459847480611</v>
      </c>
      <c r="Z116">
        <f t="shared" si="18"/>
        <v>0.36676548227871192</v>
      </c>
    </row>
    <row r="117" spans="22:26" x14ac:dyDescent="0.25">
      <c r="V117">
        <v>115</v>
      </c>
      <c r="W117">
        <v>4.0000000000000001E-3</v>
      </c>
      <c r="X117">
        <f t="shared" si="23"/>
        <v>2.5329380708851482E-3</v>
      </c>
      <c r="Y117">
        <f t="shared" si="16"/>
        <v>0.29128787815179202</v>
      </c>
      <c r="Z117">
        <f t="shared" si="18"/>
        <v>0.36929842034959709</v>
      </c>
    </row>
    <row r="118" spans="22:26" x14ac:dyDescent="0.25">
      <c r="V118">
        <v>116</v>
      </c>
      <c r="W118">
        <v>4.0000000000000001E-3</v>
      </c>
      <c r="X118">
        <f t="shared" si="23"/>
        <v>2.5228063186016076E-3</v>
      </c>
      <c r="Y118">
        <f t="shared" si="16"/>
        <v>0.2926455329577865</v>
      </c>
      <c r="Z118">
        <f t="shared" si="18"/>
        <v>0.37182122666819872</v>
      </c>
    </row>
    <row r="119" spans="22:26" x14ac:dyDescent="0.25">
      <c r="V119">
        <v>117</v>
      </c>
      <c r="W119">
        <v>4.0000000000000001E-3</v>
      </c>
      <c r="X119">
        <f t="shared" si="23"/>
        <v>2.512715093327201E-3</v>
      </c>
      <c r="Y119">
        <f t="shared" si="16"/>
        <v>0.29398766591928249</v>
      </c>
      <c r="Z119">
        <f t="shared" si="18"/>
        <v>0.3743339417615259</v>
      </c>
    </row>
    <row r="120" spans="22:26" x14ac:dyDescent="0.25">
      <c r="V120">
        <v>118</v>
      </c>
      <c r="W120">
        <v>4.0000000000000001E-3</v>
      </c>
      <c r="X120">
        <f t="shared" si="23"/>
        <v>2.5026642329538927E-3</v>
      </c>
      <c r="Y120">
        <f t="shared" si="16"/>
        <v>0.29531437948855932</v>
      </c>
      <c r="Z120">
        <f t="shared" si="18"/>
        <v>0.37683660599447977</v>
      </c>
    </row>
    <row r="121" spans="22:26" x14ac:dyDescent="0.25">
      <c r="V121">
        <v>119</v>
      </c>
      <c r="W121">
        <v>4.0000000000000001E-3</v>
      </c>
      <c r="X121">
        <f t="shared" si="23"/>
        <v>2.4926535760220769E-3</v>
      </c>
      <c r="Y121">
        <f t="shared" si="16"/>
        <v>0.29662577554662717</v>
      </c>
      <c r="Z121">
        <f t="shared" si="18"/>
        <v>0.37932925957050184</v>
      </c>
    </row>
    <row r="122" spans="22:26" x14ac:dyDescent="0.25">
      <c r="V122">
        <v>120</v>
      </c>
      <c r="W122">
        <v>4.0000000000000001E-3</v>
      </c>
      <c r="X122">
        <f t="shared" si="23"/>
        <v>2.4826829617179886E-3</v>
      </c>
      <c r="Y122">
        <f t="shared" si="16"/>
        <v>0.29792195540615862</v>
      </c>
      <c r="Z122">
        <f t="shared" si="18"/>
        <v>0.38181194253221984</v>
      </c>
    </row>
    <row r="123" spans="22:26" x14ac:dyDescent="0.25">
      <c r="V123" s="24">
        <v>121</v>
      </c>
      <c r="W123" s="24">
        <v>4.0000000000000001E-3</v>
      </c>
      <c r="X123" s="24">
        <f t="shared" si="23"/>
        <v>2.4727522298711169E-3</v>
      </c>
      <c r="Y123" s="24">
        <f t="shared" si="16"/>
        <v>0.29920301981440511</v>
      </c>
      <c r="Z123" s="24">
        <f t="shared" si="18"/>
        <v>0.38428469476209093</v>
      </c>
    </row>
    <row r="124" spans="22:26" x14ac:dyDescent="0.25">
      <c r="V124">
        <v>122</v>
      </c>
      <c r="W124">
        <v>4.0000000000000001E-3</v>
      </c>
      <c r="X124">
        <f t="shared" si="23"/>
        <v>2.4628612209516322E-3</v>
      </c>
      <c r="Y124">
        <f t="shared" si="16"/>
        <v>0.30046906895609915</v>
      </c>
      <c r="Z124">
        <f t="shared" si="18"/>
        <v>0.38674755598304256</v>
      </c>
    </row>
    <row r="125" spans="22:26" x14ac:dyDescent="0.25">
      <c r="V125">
        <v>123</v>
      </c>
      <c r="W125">
        <v>4.0000000000000001E-3</v>
      </c>
      <c r="X125">
        <f t="shared" si="23"/>
        <v>2.4530097760678258E-3</v>
      </c>
      <c r="Y125">
        <f t="shared" si="16"/>
        <v>0.30172020245634257</v>
      </c>
      <c r="Z125">
        <f t="shared" si="18"/>
        <v>0.38920056575911038</v>
      </c>
    </row>
    <row r="126" spans="22:26" x14ac:dyDescent="0.25">
      <c r="V126">
        <v>124</v>
      </c>
      <c r="W126">
        <v>4.0000000000000001E-3</v>
      </c>
      <c r="X126">
        <f t="shared" si="23"/>
        <v>2.4431977369635542E-3</v>
      </c>
      <c r="Y126">
        <f t="shared" si="16"/>
        <v>0.30295651938348073</v>
      </c>
      <c r="Z126">
        <f t="shared" si="18"/>
        <v>0.39164376349607394</v>
      </c>
    </row>
    <row r="127" spans="22:26" x14ac:dyDescent="0.25">
      <c r="V127">
        <v>125</v>
      </c>
      <c r="W127">
        <v>4.0000000000000001E-3</v>
      </c>
      <c r="X127">
        <f t="shared" si="23"/>
        <v>2.4334249460157002E-3</v>
      </c>
      <c r="Y127">
        <f t="shared" si="16"/>
        <v>0.3041781182519625</v>
      </c>
      <c r="Z127">
        <f t="shared" si="18"/>
        <v>0.39407718844208967</v>
      </c>
    </row>
    <row r="128" spans="22:26" x14ac:dyDescent="0.25">
      <c r="V128">
        <v>126</v>
      </c>
      <c r="W128">
        <v>4.0000000000000001E-3</v>
      </c>
      <c r="X128">
        <f t="shared" si="23"/>
        <v>2.423691246231637E-3</v>
      </c>
      <c r="Y128">
        <f t="shared" si="16"/>
        <v>0.30538509702518629</v>
      </c>
      <c r="Z128">
        <f t="shared" si="18"/>
        <v>0.39650087968832132</v>
      </c>
    </row>
    <row r="129" spans="22:26" x14ac:dyDescent="0.25">
      <c r="V129">
        <v>127</v>
      </c>
      <c r="W129">
        <v>4.0000000000000001E-3</v>
      </c>
      <c r="X129">
        <f t="shared" si="23"/>
        <v>2.4139964812467107E-3</v>
      </c>
      <c r="Y129">
        <f t="shared" si="16"/>
        <v>0.30657755311833224</v>
      </c>
      <c r="Z129">
        <f t="shared" si="18"/>
        <v>0.398914876169568</v>
      </c>
    </row>
    <row r="130" spans="22:26" x14ac:dyDescent="0.25">
      <c r="V130">
        <v>128</v>
      </c>
      <c r="W130">
        <v>4.0000000000000001E-3</v>
      </c>
      <c r="X130">
        <f t="shared" si="23"/>
        <v>2.4043404953217238E-3</v>
      </c>
      <c r="Y130">
        <f t="shared" si="16"/>
        <v>0.30775558340118064</v>
      </c>
      <c r="Z130">
        <f t="shared" si="18"/>
        <v>0.40131921666488973</v>
      </c>
    </row>
    <row r="131" spans="22:26" x14ac:dyDescent="0.25">
      <c r="V131">
        <v>129</v>
      </c>
      <c r="W131">
        <v>4.0000000000000001E-3</v>
      </c>
      <c r="X131">
        <f t="shared" si="23"/>
        <v>2.3947231333404369E-3</v>
      </c>
      <c r="Y131">
        <f t="shared" si="16"/>
        <v>0.30891928420091636</v>
      </c>
      <c r="Z131">
        <f t="shared" si="18"/>
        <v>0.40371393979823017</v>
      </c>
    </row>
    <row r="132" spans="22:26" x14ac:dyDescent="0.25">
      <c r="V132">
        <v>130</v>
      </c>
      <c r="W132">
        <v>4.0000000000000001E-3</v>
      </c>
      <c r="X132">
        <f t="shared" si="23"/>
        <v>2.3851442408070753E-3</v>
      </c>
      <c r="Y132">
        <f t="shared" ref="Y132:Y182" si="26">X132*V132</f>
        <v>0.31006875130491979</v>
      </c>
      <c r="Z132">
        <f t="shared" si="18"/>
        <v>0.40609908403903727</v>
      </c>
    </row>
    <row r="133" spans="22:26" x14ac:dyDescent="0.25">
      <c r="V133">
        <v>131</v>
      </c>
      <c r="W133">
        <v>4.0000000000000001E-3</v>
      </c>
      <c r="X133">
        <f t="shared" si="23"/>
        <v>2.3756036638438471E-3</v>
      </c>
      <c r="Y133">
        <f t="shared" si="26"/>
        <v>0.31120407996354399</v>
      </c>
      <c r="Z133">
        <f t="shared" ref="Z133:Z182" si="27">Z132+X133</f>
        <v>0.40847468770288115</v>
      </c>
    </row>
    <row r="134" spans="22:26" x14ac:dyDescent="0.25">
      <c r="V134">
        <v>132</v>
      </c>
      <c r="W134">
        <v>4.0000000000000001E-3</v>
      </c>
      <c r="X134">
        <f t="shared" ref="X134:X182" si="28">X133/W133*(1-W133)*W134</f>
        <v>2.3661012491884717E-3</v>
      </c>
      <c r="Y134">
        <f t="shared" si="26"/>
        <v>0.31232536489287827</v>
      </c>
      <c r="Z134">
        <f t="shared" si="27"/>
        <v>0.4108407889520696</v>
      </c>
    </row>
    <row r="135" spans="22:26" x14ac:dyDescent="0.25">
      <c r="V135">
        <v>133</v>
      </c>
      <c r="W135">
        <v>4.0000000000000001E-3</v>
      </c>
      <c r="X135">
        <f t="shared" si="28"/>
        <v>2.3566368441917179E-3</v>
      </c>
      <c r="Y135">
        <f t="shared" si="26"/>
        <v>0.31343270027749848</v>
      </c>
      <c r="Z135">
        <f t="shared" si="27"/>
        <v>0.41319742579626134</v>
      </c>
    </row>
    <row r="136" spans="22:26" x14ac:dyDescent="0.25">
      <c r="V136">
        <v>134</v>
      </c>
      <c r="W136">
        <v>4.0000000000000001E-3</v>
      </c>
      <c r="X136">
        <f t="shared" si="28"/>
        <v>2.3472102968149508E-3</v>
      </c>
      <c r="Y136">
        <f t="shared" si="26"/>
        <v>0.31452617977320341</v>
      </c>
      <c r="Z136">
        <f t="shared" si="27"/>
        <v>0.41554463609307629</v>
      </c>
    </row>
    <row r="137" spans="22:26" x14ac:dyDescent="0.25">
      <c r="V137">
        <v>135</v>
      </c>
      <c r="W137">
        <v>4.0000000000000001E-3</v>
      </c>
      <c r="X137">
        <f t="shared" si="28"/>
        <v>2.3378214556276913E-3</v>
      </c>
      <c r="Y137">
        <f t="shared" si="26"/>
        <v>0.3156058965097383</v>
      </c>
      <c r="Z137">
        <f t="shared" si="27"/>
        <v>0.41788245754870396</v>
      </c>
    </row>
    <row r="138" spans="22:26" x14ac:dyDescent="0.25">
      <c r="V138">
        <v>136</v>
      </c>
      <c r="W138">
        <v>4.0000000000000001E-3</v>
      </c>
      <c r="X138">
        <f t="shared" si="28"/>
        <v>2.3284701698051804E-3</v>
      </c>
      <c r="Y138">
        <f t="shared" si="26"/>
        <v>0.31667194309350455</v>
      </c>
      <c r="Z138">
        <f t="shared" si="27"/>
        <v>0.42021092771850915</v>
      </c>
    </row>
    <row r="139" spans="22:26" x14ac:dyDescent="0.25">
      <c r="V139">
        <v>137</v>
      </c>
      <c r="W139">
        <v>4.0000000000000001E-3</v>
      </c>
      <c r="X139">
        <f t="shared" si="28"/>
        <v>2.3191562891259595E-3</v>
      </c>
      <c r="Y139">
        <f t="shared" si="26"/>
        <v>0.31772441161025644</v>
      </c>
      <c r="Z139">
        <f t="shared" si="27"/>
        <v>0.42253008400763509</v>
      </c>
    </row>
    <row r="140" spans="22:26" x14ac:dyDescent="0.25">
      <c r="V140">
        <v>138</v>
      </c>
      <c r="W140">
        <v>4.0000000000000001E-3</v>
      </c>
      <c r="X140">
        <f t="shared" si="28"/>
        <v>2.3098796639694557E-3</v>
      </c>
      <c r="Y140">
        <f t="shared" si="26"/>
        <v>0.31876339362778489</v>
      </c>
      <c r="Z140">
        <f t="shared" si="27"/>
        <v>0.42483996367160454</v>
      </c>
    </row>
    <row r="141" spans="22:26" x14ac:dyDescent="0.25">
      <c r="V141">
        <v>139</v>
      </c>
      <c r="W141">
        <v>4.0000000000000001E-3</v>
      </c>
      <c r="X141">
        <f t="shared" si="28"/>
        <v>2.3006401453135781E-3</v>
      </c>
      <c r="Y141">
        <f t="shared" si="26"/>
        <v>0.31978898019858737</v>
      </c>
      <c r="Z141">
        <f t="shared" si="27"/>
        <v>0.4271406038169181</v>
      </c>
    </row>
    <row r="142" spans="22:26" x14ac:dyDescent="0.25">
      <c r="V142">
        <v>140</v>
      </c>
      <c r="W142">
        <v>4.0000000000000001E-3</v>
      </c>
      <c r="X142">
        <f t="shared" si="28"/>
        <v>2.2914375847323237E-3</v>
      </c>
      <c r="Y142">
        <f t="shared" si="26"/>
        <v>0.32080126186252533</v>
      </c>
      <c r="Z142">
        <f t="shared" si="27"/>
        <v>0.42943204140165042</v>
      </c>
    </row>
    <row r="143" spans="22:26" x14ac:dyDescent="0.25">
      <c r="V143">
        <v>141</v>
      </c>
      <c r="W143">
        <v>4.0000000000000001E-3</v>
      </c>
      <c r="X143">
        <f t="shared" si="28"/>
        <v>2.282271834393394E-3</v>
      </c>
      <c r="Y143">
        <f t="shared" si="26"/>
        <v>0.32180032864946856</v>
      </c>
      <c r="Z143">
        <f t="shared" si="27"/>
        <v>0.43171431323604381</v>
      </c>
    </row>
    <row r="144" spans="22:26" x14ac:dyDescent="0.25">
      <c r="V144">
        <v>142</v>
      </c>
      <c r="W144">
        <v>4.0000000000000001E-3</v>
      </c>
      <c r="X144">
        <f t="shared" si="28"/>
        <v>2.2731427470558205E-3</v>
      </c>
      <c r="Y144">
        <f t="shared" si="26"/>
        <v>0.32278627008192651</v>
      </c>
      <c r="Z144">
        <f t="shared" si="27"/>
        <v>0.43398745598309962</v>
      </c>
    </row>
    <row r="145" spans="22:26" x14ac:dyDescent="0.25">
      <c r="V145">
        <v>143</v>
      </c>
      <c r="W145">
        <v>4.0000000000000001E-3</v>
      </c>
      <c r="X145">
        <f t="shared" si="28"/>
        <v>2.2640501760675972E-3</v>
      </c>
      <c r="Y145">
        <f t="shared" si="26"/>
        <v>0.32375917517766639</v>
      </c>
      <c r="Z145">
        <f t="shared" si="27"/>
        <v>0.43625150615916725</v>
      </c>
    </row>
    <row r="146" spans="22:26" x14ac:dyDescent="0.25">
      <c r="V146">
        <v>144</v>
      </c>
      <c r="W146">
        <v>4.0000000000000001E-3</v>
      </c>
      <c r="X146">
        <f t="shared" si="28"/>
        <v>2.2549939753633268E-3</v>
      </c>
      <c r="Y146">
        <f t="shared" si="26"/>
        <v>0.32471913245231909</v>
      </c>
      <c r="Z146">
        <f t="shared" si="27"/>
        <v>0.43850650013453057</v>
      </c>
    </row>
    <row r="147" spans="22:26" x14ac:dyDescent="0.25">
      <c r="V147">
        <v>145</v>
      </c>
      <c r="W147">
        <v>4.0000000000000001E-3</v>
      </c>
      <c r="X147">
        <f t="shared" si="28"/>
        <v>2.2459739994618736E-3</v>
      </c>
      <c r="Y147">
        <f t="shared" si="26"/>
        <v>0.32566622992197169</v>
      </c>
      <c r="Z147">
        <f t="shared" si="27"/>
        <v>0.44075247413399243</v>
      </c>
    </row>
    <row r="148" spans="22:26" x14ac:dyDescent="0.25">
      <c r="V148">
        <v>146</v>
      </c>
      <c r="W148">
        <v>4.0000000000000001E-3</v>
      </c>
      <c r="X148">
        <f t="shared" si="28"/>
        <v>2.2369901034640259E-3</v>
      </c>
      <c r="Y148">
        <f t="shared" si="26"/>
        <v>0.32660055510574776</v>
      </c>
      <c r="Z148">
        <f t="shared" si="27"/>
        <v>0.44298946423745644</v>
      </c>
    </row>
    <row r="149" spans="22:26" x14ac:dyDescent="0.25">
      <c r="V149">
        <v>147</v>
      </c>
      <c r="W149">
        <v>4.0000000000000001E-3</v>
      </c>
      <c r="X149">
        <f t="shared" si="28"/>
        <v>2.2280421430501698E-3</v>
      </c>
      <c r="Y149">
        <f t="shared" si="26"/>
        <v>0.32752219502837493</v>
      </c>
      <c r="Z149">
        <f t="shared" si="27"/>
        <v>0.44521750638050661</v>
      </c>
    </row>
    <row r="150" spans="22:26" x14ac:dyDescent="0.25">
      <c r="V150">
        <v>148</v>
      </c>
      <c r="W150">
        <v>4.0000000000000001E-3</v>
      </c>
      <c r="X150">
        <f t="shared" si="28"/>
        <v>2.219129974477969E-3</v>
      </c>
      <c r="Y150">
        <f t="shared" si="26"/>
        <v>0.3284312362227394</v>
      </c>
      <c r="Z150">
        <f t="shared" si="27"/>
        <v>0.4474366363549846</v>
      </c>
    </row>
    <row r="151" spans="22:26" x14ac:dyDescent="0.25">
      <c r="V151">
        <v>149</v>
      </c>
      <c r="W151">
        <v>4.0000000000000001E-3</v>
      </c>
      <c r="X151">
        <f t="shared" si="28"/>
        <v>2.2102534545800573E-3</v>
      </c>
      <c r="Y151">
        <f t="shared" si="26"/>
        <v>0.32932776473242853</v>
      </c>
      <c r="Z151">
        <f t="shared" si="27"/>
        <v>0.44964688980956463</v>
      </c>
    </row>
    <row r="152" spans="22:26" x14ac:dyDescent="0.25">
      <c r="V152">
        <v>150</v>
      </c>
      <c r="W152">
        <v>4.0000000000000001E-3</v>
      </c>
      <c r="X152">
        <f t="shared" si="28"/>
        <v>2.2014124407617373E-3</v>
      </c>
      <c r="Y152">
        <f t="shared" si="26"/>
        <v>0.33021186611426057</v>
      </c>
      <c r="Z152">
        <f t="shared" si="27"/>
        <v>0.45184830225032635</v>
      </c>
    </row>
    <row r="153" spans="22:26" x14ac:dyDescent="0.25">
      <c r="V153">
        <v>151</v>
      </c>
      <c r="W153">
        <v>4.0000000000000001E-3</v>
      </c>
      <c r="X153">
        <f t="shared" si="28"/>
        <v>2.1926067909986903E-3</v>
      </c>
      <c r="Y153">
        <f t="shared" si="26"/>
        <v>0.33108362544080222</v>
      </c>
      <c r="Z153">
        <f t="shared" si="27"/>
        <v>0.45404090904132505</v>
      </c>
    </row>
    <row r="154" spans="22:26" x14ac:dyDescent="0.25">
      <c r="V154">
        <v>152</v>
      </c>
      <c r="W154">
        <v>4.0000000000000001E-3</v>
      </c>
      <c r="X154">
        <f t="shared" si="28"/>
        <v>2.1838363638346956E-3</v>
      </c>
      <c r="Y154">
        <f t="shared" si="26"/>
        <v>0.33194312730287373</v>
      </c>
      <c r="Z154">
        <f t="shared" si="27"/>
        <v>0.45622474540515973</v>
      </c>
    </row>
    <row r="155" spans="22:26" x14ac:dyDescent="0.25">
      <c r="V155">
        <v>153</v>
      </c>
      <c r="W155">
        <v>4.0000000000000001E-3</v>
      </c>
      <c r="X155">
        <f t="shared" si="28"/>
        <v>2.1751010183793571E-3</v>
      </c>
      <c r="Y155">
        <f t="shared" si="26"/>
        <v>0.33279045581204164</v>
      </c>
      <c r="Z155">
        <f t="shared" si="27"/>
        <v>0.45839984642353909</v>
      </c>
    </row>
    <row r="156" spans="22:26" x14ac:dyDescent="0.25">
      <c r="V156">
        <v>154</v>
      </c>
      <c r="W156">
        <v>4.0000000000000001E-3</v>
      </c>
      <c r="X156">
        <f t="shared" si="28"/>
        <v>2.1664006143058395E-3</v>
      </c>
      <c r="Y156">
        <f t="shared" si="26"/>
        <v>0.33362569460309927</v>
      </c>
      <c r="Z156">
        <f t="shared" si="27"/>
        <v>0.46056624703784493</v>
      </c>
    </row>
    <row r="157" spans="22:26" x14ac:dyDescent="0.25">
      <c r="V157">
        <v>155</v>
      </c>
      <c r="W157">
        <v>4.0000000000000001E-3</v>
      </c>
      <c r="X157">
        <f t="shared" si="28"/>
        <v>2.1577350118486163E-3</v>
      </c>
      <c r="Y157">
        <f t="shared" si="26"/>
        <v>0.33444892683653554</v>
      </c>
      <c r="Z157">
        <f t="shared" si="27"/>
        <v>0.46272398204969356</v>
      </c>
    </row>
    <row r="158" spans="22:26" x14ac:dyDescent="0.25">
      <c r="V158">
        <v>156</v>
      </c>
      <c r="W158">
        <v>4.0000000000000001E-3</v>
      </c>
      <c r="X158">
        <f t="shared" si="28"/>
        <v>2.1491040718012219E-3</v>
      </c>
      <c r="Y158">
        <f t="shared" si="26"/>
        <v>0.33526023520099063</v>
      </c>
      <c r="Z158">
        <f t="shared" si="27"/>
        <v>0.46487308612149481</v>
      </c>
    </row>
    <row r="159" spans="22:26" x14ac:dyDescent="0.25">
      <c r="V159">
        <v>157</v>
      </c>
      <c r="W159">
        <v>4.0000000000000001E-3</v>
      </c>
      <c r="X159">
        <f t="shared" si="28"/>
        <v>2.140507655514017E-3</v>
      </c>
      <c r="Y159">
        <f t="shared" si="26"/>
        <v>0.33605970191570067</v>
      </c>
      <c r="Z159">
        <f t="shared" si="27"/>
        <v>0.4670135937770088</v>
      </c>
    </row>
    <row r="160" spans="22:26" x14ac:dyDescent="0.25">
      <c r="V160">
        <v>158</v>
      </c>
      <c r="W160">
        <v>4.0000000000000001E-3</v>
      </c>
      <c r="X160">
        <f t="shared" si="28"/>
        <v>2.1319456248919608E-3</v>
      </c>
      <c r="Y160">
        <f t="shared" si="26"/>
        <v>0.33684740873292979</v>
      </c>
      <c r="Z160">
        <f t="shared" si="27"/>
        <v>0.46914553940190074</v>
      </c>
    </row>
    <row r="161" spans="22:26" x14ac:dyDescent="0.25">
      <c r="V161">
        <v>159</v>
      </c>
      <c r="W161">
        <v>4.0000000000000001E-3</v>
      </c>
      <c r="X161">
        <f t="shared" si="28"/>
        <v>2.1234178423923931E-3</v>
      </c>
      <c r="Y161">
        <f t="shared" si="26"/>
        <v>0.33762343694039049</v>
      </c>
      <c r="Z161">
        <f t="shared" si="27"/>
        <v>0.47126895724429313</v>
      </c>
    </row>
    <row r="162" spans="22:26" x14ac:dyDescent="0.25">
      <c r="V162">
        <v>160</v>
      </c>
      <c r="W162">
        <v>4.0000000000000001E-3</v>
      </c>
      <c r="X162">
        <f t="shared" si="28"/>
        <v>2.1149241710228233E-3</v>
      </c>
      <c r="Y162">
        <f t="shared" si="26"/>
        <v>0.33838786736365173</v>
      </c>
      <c r="Z162">
        <f t="shared" si="27"/>
        <v>0.47338388141531595</v>
      </c>
    </row>
    <row r="163" spans="22:26" x14ac:dyDescent="0.25">
      <c r="V163">
        <v>161</v>
      </c>
      <c r="W163">
        <f>W162+$U$3</f>
        <v>5.3800000000000001E-2</v>
      </c>
      <c r="X163">
        <f t="shared" si="28"/>
        <v>2.8331947179855942E-2</v>
      </c>
      <c r="Y163">
        <f t="shared" si="26"/>
        <v>4.5614434959568069</v>
      </c>
      <c r="Z163">
        <f t="shared" si="27"/>
        <v>0.50171582859517194</v>
      </c>
    </row>
    <row r="164" spans="22:26" x14ac:dyDescent="0.25">
      <c r="V164">
        <v>162</v>
      </c>
      <c r="W164">
        <f t="shared" ref="W164:W181" si="29">W163+$U$3</f>
        <v>0.1036</v>
      </c>
      <c r="X164">
        <f t="shared" si="28"/>
        <v>5.1622240157540078E-2</v>
      </c>
      <c r="Y164">
        <f t="shared" si="26"/>
        <v>8.3628029055214927</v>
      </c>
      <c r="Z164">
        <f t="shared" si="27"/>
        <v>0.55333806875271208</v>
      </c>
    </row>
    <row r="165" spans="22:26" x14ac:dyDescent="0.25">
      <c r="V165">
        <v>163</v>
      </c>
      <c r="W165">
        <f t="shared" si="29"/>
        <v>0.15339999999999998</v>
      </c>
      <c r="X165">
        <f t="shared" si="28"/>
        <v>6.8517940253333812E-2</v>
      </c>
      <c r="Y165">
        <f t="shared" si="26"/>
        <v>11.168424261293412</v>
      </c>
      <c r="Z165">
        <f t="shared" si="27"/>
        <v>0.62185600900604587</v>
      </c>
    </row>
    <row r="166" spans="22:26" x14ac:dyDescent="0.25">
      <c r="V166" s="23">
        <v>164</v>
      </c>
      <c r="W166" s="23">
        <f t="shared" si="29"/>
        <v>0.20319999999999999</v>
      </c>
      <c r="X166" s="23">
        <f t="shared" si="28"/>
        <v>7.683885896997128E-2</v>
      </c>
      <c r="Y166" s="23">
        <f t="shared" si="26"/>
        <v>12.601572871075289</v>
      </c>
      <c r="Z166" s="23">
        <f t="shared" si="27"/>
        <v>0.69869486797601721</v>
      </c>
    </row>
    <row r="167" spans="22:26" x14ac:dyDescent="0.25">
      <c r="V167" s="23">
        <v>165</v>
      </c>
      <c r="W167" s="23">
        <f t="shared" si="29"/>
        <v>0.253</v>
      </c>
      <c r="X167" s="23">
        <f t="shared" si="28"/>
        <v>7.623019840206742E-2</v>
      </c>
      <c r="Y167" s="23">
        <f t="shared" si="26"/>
        <v>12.577982736341124</v>
      </c>
      <c r="Z167" s="23">
        <f t="shared" si="27"/>
        <v>0.77492506637808467</v>
      </c>
    </row>
    <row r="168" spans="22:26" x14ac:dyDescent="0.25">
      <c r="V168">
        <v>166</v>
      </c>
      <c r="W168">
        <f t="shared" si="29"/>
        <v>0.30280000000000001</v>
      </c>
      <c r="X168">
        <f t="shared" si="28"/>
        <v>6.8152689900715699E-2</v>
      </c>
      <c r="Y168">
        <f t="shared" si="26"/>
        <v>11.313346523518806</v>
      </c>
      <c r="Z168">
        <f t="shared" si="27"/>
        <v>0.84307775627880033</v>
      </c>
    </row>
    <row r="169" spans="22:26" x14ac:dyDescent="0.25">
      <c r="V169">
        <v>167</v>
      </c>
      <c r="W169">
        <f t="shared" si="29"/>
        <v>0.35260000000000002</v>
      </c>
      <c r="X169">
        <f t="shared" si="28"/>
        <v>5.5330783136094686E-2</v>
      </c>
      <c r="Y169">
        <f t="shared" si="26"/>
        <v>9.2402407837278133</v>
      </c>
      <c r="Z169">
        <f t="shared" si="27"/>
        <v>0.89840853941489507</v>
      </c>
    </row>
    <row r="170" spans="22:26" x14ac:dyDescent="0.25">
      <c r="V170">
        <v>168</v>
      </c>
      <c r="W170">
        <f t="shared" si="29"/>
        <v>0.40240000000000004</v>
      </c>
      <c r="X170">
        <f t="shared" si="28"/>
        <v>4.0880403739445882E-2</v>
      </c>
      <c r="Y170">
        <f t="shared" si="26"/>
        <v>6.8679078282269082</v>
      </c>
      <c r="Z170">
        <f t="shared" si="27"/>
        <v>0.93928894315434097</v>
      </c>
    </row>
    <row r="171" spans="22:26" x14ac:dyDescent="0.25">
      <c r="V171">
        <v>169</v>
      </c>
      <c r="W171">
        <f t="shared" si="29"/>
        <v>0.45220000000000005</v>
      </c>
      <c r="X171">
        <f t="shared" si="28"/>
        <v>2.7453539905606634E-2</v>
      </c>
      <c r="Y171">
        <f t="shared" si="26"/>
        <v>4.6396482440475211</v>
      </c>
      <c r="Z171">
        <f t="shared" si="27"/>
        <v>0.96674248305994759</v>
      </c>
    </row>
    <row r="172" spans="22:26" x14ac:dyDescent="0.25">
      <c r="V172">
        <v>170</v>
      </c>
      <c r="W172">
        <f t="shared" si="29"/>
        <v>0.502</v>
      </c>
      <c r="X172">
        <f t="shared" si="28"/>
        <v>1.6695273503905879E-2</v>
      </c>
      <c r="Y172">
        <f t="shared" si="26"/>
        <v>2.8381964956639996</v>
      </c>
      <c r="Z172">
        <f t="shared" si="27"/>
        <v>0.98343775656385346</v>
      </c>
    </row>
    <row r="173" spans="22:26" x14ac:dyDescent="0.25">
      <c r="V173">
        <v>171</v>
      </c>
      <c r="W173">
        <f t="shared" si="29"/>
        <v>0.55179999999999996</v>
      </c>
      <c r="X173">
        <f t="shared" si="28"/>
        <v>9.1390459280651822E-3</v>
      </c>
      <c r="Y173">
        <f t="shared" si="26"/>
        <v>1.5627768536991462</v>
      </c>
      <c r="Z173">
        <f t="shared" si="27"/>
        <v>0.9925768024919186</v>
      </c>
    </row>
    <row r="174" spans="22:26" x14ac:dyDescent="0.25">
      <c r="V174">
        <v>172</v>
      </c>
      <c r="W174">
        <f t="shared" si="29"/>
        <v>0.60159999999999991</v>
      </c>
      <c r="X174">
        <f t="shared" si="28"/>
        <v>4.4657956208612225E-3</v>
      </c>
      <c r="Y174">
        <f t="shared" si="26"/>
        <v>0.7681168467881303</v>
      </c>
      <c r="Z174">
        <f t="shared" si="27"/>
        <v>0.99704259811277984</v>
      </c>
    </row>
    <row r="175" spans="22:26" x14ac:dyDescent="0.25">
      <c r="V175">
        <v>173</v>
      </c>
      <c r="W175">
        <f t="shared" si="29"/>
        <v>0.65139999999999987</v>
      </c>
      <c r="X175">
        <f t="shared" si="28"/>
        <v>1.9264515893346306E-3</v>
      </c>
      <c r="Y175">
        <f t="shared" si="26"/>
        <v>0.33327612495489112</v>
      </c>
      <c r="Z175">
        <f t="shared" si="27"/>
        <v>0.99896904970211442</v>
      </c>
    </row>
    <row r="176" spans="22:26" x14ac:dyDescent="0.25">
      <c r="V176">
        <v>174</v>
      </c>
      <c r="W176">
        <f t="shared" si="29"/>
        <v>0.70119999999999982</v>
      </c>
      <c r="X176">
        <f t="shared" si="28"/>
        <v>7.2290234887670746E-4</v>
      </c>
      <c r="Y176">
        <f t="shared" si="26"/>
        <v>0.12578500870454709</v>
      </c>
      <c r="Z176">
        <f t="shared" si="27"/>
        <v>0.99969195205099115</v>
      </c>
    </row>
    <row r="177" spans="22:26" x14ac:dyDescent="0.25">
      <c r="V177">
        <v>175</v>
      </c>
      <c r="W177">
        <f t="shared" si="29"/>
        <v>0.75099999999999978</v>
      </c>
      <c r="X177">
        <f t="shared" si="28"/>
        <v>2.3134400970495521E-4</v>
      </c>
      <c r="Y177">
        <f t="shared" si="26"/>
        <v>4.0485201698367161E-2</v>
      </c>
      <c r="Z177">
        <f t="shared" si="27"/>
        <v>0.99992329606069608</v>
      </c>
    </row>
    <row r="178" spans="22:26" x14ac:dyDescent="0.25">
      <c r="V178">
        <v>176</v>
      </c>
      <c r="W178">
        <f t="shared" si="29"/>
        <v>0.80079999999999973</v>
      </c>
      <c r="X178">
        <f t="shared" si="28"/>
        <v>6.1424514593822022E-5</v>
      </c>
      <c r="Y178">
        <f t="shared" si="26"/>
        <v>1.0810714568512675E-2</v>
      </c>
      <c r="Z178">
        <f t="shared" si="27"/>
        <v>0.99998472057528986</v>
      </c>
    </row>
    <row r="179" spans="22:26" x14ac:dyDescent="0.25">
      <c r="V179">
        <v>177</v>
      </c>
      <c r="W179">
        <f t="shared" si="29"/>
        <v>0.85059999999999969</v>
      </c>
      <c r="X179">
        <f t="shared" si="28"/>
        <v>1.2996678657605159E-5</v>
      </c>
      <c r="Y179">
        <f t="shared" si="26"/>
        <v>2.3004121223961132E-3</v>
      </c>
      <c r="Z179">
        <f t="shared" si="27"/>
        <v>0.99999771725394748</v>
      </c>
    </row>
    <row r="180" spans="22:26" x14ac:dyDescent="0.25">
      <c r="V180">
        <v>178</v>
      </c>
      <c r="W180">
        <f t="shared" si="29"/>
        <v>0.90039999999999965</v>
      </c>
      <c r="X180">
        <f t="shared" si="28"/>
        <v>2.055384544813275E-6</v>
      </c>
      <c r="Y180">
        <f t="shared" si="26"/>
        <v>3.6585844897676293E-4</v>
      </c>
      <c r="Z180">
        <f t="shared" si="27"/>
        <v>0.99999977263849227</v>
      </c>
    </row>
    <row r="181" spans="22:26" x14ac:dyDescent="0.25">
      <c r="V181">
        <v>179</v>
      </c>
      <c r="W181">
        <f t="shared" si="29"/>
        <v>0.9501999999999996</v>
      </c>
      <c r="X181">
        <f t="shared" si="28"/>
        <v>2.1603890369876214E-7</v>
      </c>
      <c r="Y181">
        <f t="shared" si="26"/>
        <v>3.8670963762078424E-5</v>
      </c>
      <c r="Z181">
        <f t="shared" si="27"/>
        <v>0.99999998867739592</v>
      </c>
    </row>
    <row r="182" spans="22:26" x14ac:dyDescent="0.25">
      <c r="V182">
        <v>180</v>
      </c>
      <c r="W182">
        <v>1</v>
      </c>
      <c r="X182">
        <f t="shared" si="28"/>
        <v>1.132260303535934E-8</v>
      </c>
      <c r="Y182">
        <f t="shared" si="26"/>
        <v>2.0380685463646812E-6</v>
      </c>
      <c r="Z182">
        <f t="shared" si="27"/>
        <v>0.999999999999999</v>
      </c>
    </row>
    <row r="183" spans="22:26" x14ac:dyDescent="0.25">
      <c r="Y183" s="22">
        <f>SUM(Y3:Y182)</f>
        <v>121.10291525567017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Calculation</vt:lpstr>
      <vt:lpstr>Optimalization</vt:lpstr>
      <vt:lpstr>Possibility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2024-09-25T07:53:25Z</dcterms:modified>
</cp:coreProperties>
</file>