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设备因素评价" sheetId="1" r:id="rId1"/>
    <sheet name="管理因素评价" sheetId="2" r:id="rId2"/>
    <sheet name="环境因素评价" sheetId="4" r:id="rId3"/>
    <sheet name="Sheet3" sheetId="3" r:id="rId4"/>
    <sheet name="Sheet5" sheetId="5" state="hidden" r:id="rId5"/>
    <sheet name="Sheet6" sheetId="6" state="hidden" r:id="rId6"/>
  </sheets>
  <definedNames>
    <definedName name="_xlnm._FilterDatabase" localSheetId="0" hidden="1">设备因素评价!$C$3:$K$38</definedName>
  </definedNames>
  <calcPr calcId="144525"/>
</workbook>
</file>

<file path=xl/sharedStrings.xml><?xml version="1.0" encoding="utf-8"?>
<sst xmlns="http://schemas.openxmlformats.org/spreadsheetml/2006/main" count="678" uniqueCount="296">
  <si>
    <t>泵站配水间设备因素评价表</t>
  </si>
  <si>
    <t>泵站</t>
  </si>
  <si>
    <t>措施结果</t>
  </si>
  <si>
    <t>名称</t>
  </si>
  <si>
    <t>位号</t>
  </si>
  <si>
    <t>组件功能</t>
  </si>
  <si>
    <t>潜在失效模式</t>
  </si>
  <si>
    <t>失效模式的原因</t>
  </si>
  <si>
    <t>失效模式的后果</t>
  </si>
  <si>
    <t>影响程度</t>
  </si>
  <si>
    <t>严重度S</t>
  </si>
  <si>
    <t>频度O</t>
  </si>
  <si>
    <t>探测度D</t>
  </si>
  <si>
    <t>RPN</t>
  </si>
  <si>
    <t>现行措施（预防）</t>
  </si>
  <si>
    <t>现行措施（探测）</t>
  </si>
  <si>
    <t>责任目标和完成日期</t>
  </si>
  <si>
    <t>采取的措施</t>
  </si>
  <si>
    <t>S</t>
  </si>
  <si>
    <t>O</t>
  </si>
  <si>
    <t>D</t>
  </si>
  <si>
    <t>如何进行评价：
1.根据现场实际情况统计各个设备状态
2.根据各个设备状态在相应的状态后面带有颜色的单元格中填入“1”
3.如何目标评价单位没有该种设备，空着不填写即可</t>
  </si>
  <si>
    <t>高压离心式注水泵</t>
  </si>
  <si>
    <t>2，4</t>
  </si>
  <si>
    <t>泵送流体，增加压力</t>
  </si>
  <si>
    <t>停泵</t>
  </si>
  <si>
    <t>停电</t>
  </si>
  <si>
    <t>无</t>
  </si>
  <si>
    <t>危险</t>
  </si>
  <si>
    <t>依照停电紧急处理规程 处理</t>
  </si>
  <si>
    <t>与当地供电部门及时沟通，对于提前知晓计划停电检修</t>
  </si>
  <si>
    <t>换泵启动</t>
  </si>
  <si>
    <t>安全</t>
  </si>
  <si>
    <t>正常工况</t>
  </si>
  <si>
    <t>高压柱塞泵</t>
  </si>
  <si>
    <t>1，3，5</t>
  </si>
  <si>
    <t>更换柱塞</t>
  </si>
  <si>
    <t>干压降低</t>
  </si>
  <si>
    <t>大修</t>
  </si>
  <si>
    <t>电机烧毁</t>
  </si>
  <si>
    <t>管道停输</t>
  </si>
  <si>
    <t>熔断保险丝要与设备进行匹配不得随意加大</t>
  </si>
  <si>
    <t>按时巡检每2小时一次，发现问题及时上报</t>
  </si>
  <si>
    <t>加强巡检，设置电气设备的保养日期，达到规定年限的设备进行更换.设定事故相应的应对措施。</t>
  </si>
  <si>
    <t>电源跳闸</t>
  </si>
  <si>
    <t>及时查明电源短路跳闸原因，尽快检修</t>
  </si>
  <si>
    <t>连杆脱落</t>
  </si>
  <si>
    <t>泵失效</t>
  </si>
  <si>
    <t>《高压柱塞泵操作流程》</t>
  </si>
  <si>
    <t>按照规定对设备进行及时维护，对于不再适合服役的设备进行及早的更换处理</t>
  </si>
  <si>
    <t>日常维修</t>
  </si>
  <si>
    <t>日常保养</t>
  </si>
  <si>
    <t>盘根压盖脱落</t>
  </si>
  <si>
    <t>在检修时进行记录，以备停泵检修</t>
  </si>
  <si>
    <t>按照保养手册进行保养，在保养期间进行检查</t>
  </si>
  <si>
    <t>除按时保养外，加强日常检查</t>
  </si>
  <si>
    <t>皮带断裂</t>
  </si>
  <si>
    <t>排量过低</t>
  </si>
  <si>
    <t>泵不正常工作</t>
  </si>
  <si>
    <t>刺水</t>
  </si>
  <si>
    <t>泵效率严重降低</t>
  </si>
  <si>
    <t>对输送介质定期进行检查</t>
  </si>
  <si>
    <t>按照启泵前相关规范手册进行操作</t>
  </si>
  <si>
    <t>加强巡检，对于在巡检中发现的事故隐患及时汇报，并联系相关人员进行维修</t>
  </si>
  <si>
    <t>外部管道泄漏</t>
  </si>
  <si>
    <t>管线停输</t>
  </si>
  <si>
    <t>电机温度过高</t>
  </si>
  <si>
    <t>操作人员按时巡线</t>
  </si>
  <si>
    <t>设置相应的检测报警设备</t>
  </si>
  <si>
    <t>皮带松动</t>
  </si>
  <si>
    <t>电机跳闸</t>
  </si>
  <si>
    <t>补焊过滤器</t>
  </si>
  <si>
    <t>外部设备故障</t>
  </si>
  <si>
    <t>更换/维修电动阀门</t>
  </si>
  <si>
    <t>补焊过滤罐</t>
  </si>
  <si>
    <t>超压负荷</t>
  </si>
  <si>
    <t>停输</t>
  </si>
  <si>
    <t>泄露</t>
  </si>
  <si>
    <t>补焊</t>
  </si>
  <si>
    <t>泵效率降低</t>
  </si>
  <si>
    <t>异响</t>
  </si>
  <si>
    <t>上游过滤罐出现沙眼</t>
  </si>
  <si>
    <t>泵效率降低，磨损</t>
  </si>
  <si>
    <t>高压外输管线</t>
  </si>
  <si>
    <t>流体流动的路径</t>
  </si>
  <si>
    <t>堵塞</t>
  </si>
  <si>
    <t>改为地面管线</t>
  </si>
  <si>
    <t>管线暂时停输</t>
  </si>
  <si>
    <t>更换高压管线</t>
  </si>
  <si>
    <t>回流管线穿孔</t>
  </si>
  <si>
    <t>可能会造成人员受伤</t>
  </si>
  <si>
    <t>在巡线或在控制室发现管线发生穿孔，按照突发事件应急处置卡进行处置</t>
  </si>
  <si>
    <t>对管线的高后果区进行识别</t>
  </si>
  <si>
    <t>渗漏</t>
  </si>
  <si>
    <t>仪表测量出现误差</t>
  </si>
  <si>
    <t>高压阀组</t>
  </si>
  <si>
    <t>调压</t>
  </si>
  <si>
    <t>无法关闭</t>
  </si>
  <si>
    <t>高压阀组3#出口闸门闸板掉，维修后抽挡板</t>
  </si>
  <si>
    <t>无法关闭阀门</t>
  </si>
  <si>
    <t>拉水管线闸门闸板掉</t>
  </si>
  <si>
    <t>损坏</t>
  </si>
  <si>
    <t>无法正常操作</t>
  </si>
  <si>
    <t>在日常巡检过程中分批次对阀组进行测试，对于发现问题的阀组进行及时更换</t>
  </si>
  <si>
    <t>压力表和远传仪表</t>
  </si>
  <si>
    <t>测量参数</t>
  </si>
  <si>
    <t>仪表不准</t>
  </si>
  <si>
    <t>数据、参数失效</t>
  </si>
  <si>
    <t>数据记录偏差</t>
  </si>
  <si>
    <t>配电柜</t>
  </si>
  <si>
    <t>为电机提供合适电压</t>
  </si>
  <si>
    <t>接地电阻失灵</t>
  </si>
  <si>
    <t>人员触电</t>
  </si>
  <si>
    <t>人员生命安全</t>
  </si>
  <si>
    <t>接地电阻，人员按规范穿戴防护设备</t>
  </si>
  <si>
    <t>增加配电柜接地不良报警装置，当出现接地不良时及时由专业人员进行维修</t>
  </si>
  <si>
    <t>注水罐</t>
  </si>
  <si>
    <t>储存水</t>
  </si>
  <si>
    <t>环境污染、人员中毒窒息</t>
  </si>
  <si>
    <t>环境安全人员安全威胁</t>
  </si>
  <si>
    <t>定期对注水罐的水质，储存容量以及时间进行巡检。在巡检时分布式检测注水罐的壁厚以及连接处的焊接情况</t>
  </si>
  <si>
    <t>喂水泵</t>
  </si>
  <si>
    <t>盘根漏失量大</t>
  </si>
  <si>
    <t>水碱较严重</t>
  </si>
  <si>
    <t>容易造成穿孔</t>
  </si>
  <si>
    <t>检测水质</t>
  </si>
  <si>
    <t>对喂水泵的输送介质进行处理，并且设置备用喂水泵，两台泵组在一次维护保养期间间歇工作。对喂水泵内部进行防腐蚀处理</t>
  </si>
  <si>
    <t>清水泵</t>
  </si>
  <si>
    <t>漏斗堵塞</t>
  </si>
  <si>
    <t>泵前加过滤装置</t>
  </si>
  <si>
    <t>流量减小</t>
  </si>
  <si>
    <t>对每日工作流量进行记录，在流量下降之初对泵组进行清扫等维护操作</t>
  </si>
  <si>
    <t>漏失量大</t>
  </si>
  <si>
    <t>噪声</t>
  </si>
  <si>
    <t>声音异常</t>
  </si>
  <si>
    <t>潜在零件损坏</t>
  </si>
  <si>
    <t>配水间</t>
  </si>
  <si>
    <t>分水器</t>
  </si>
  <si>
    <t>无具体损坏事故数据</t>
  </si>
  <si>
    <t>管汇</t>
  </si>
  <si>
    <t>缓渗</t>
  </si>
  <si>
    <t>缺乏有力的监控</t>
  </si>
  <si>
    <t>穿孔的潜在危险</t>
  </si>
  <si>
    <t>对整条配水间所属管汇进行高后果区的风险识别，对高后果区的管段重点进行日常检查</t>
  </si>
  <si>
    <t>穿孔</t>
  </si>
  <si>
    <t>造成人员受伤等危险情况</t>
  </si>
  <si>
    <t>管壁减薄</t>
  </si>
  <si>
    <t>杂质等腐蚀情况</t>
  </si>
  <si>
    <t>管理人为因素评价表格</t>
  </si>
  <si>
    <t>承包商安全管理是否到位</t>
  </si>
  <si>
    <t>生产运行安全管理是否细致</t>
  </si>
  <si>
    <t>制度建设是否充分</t>
  </si>
  <si>
    <t>安全风险管控是否足够</t>
  </si>
  <si>
    <t>教育培训是否达标</t>
  </si>
  <si>
    <t>是</t>
  </si>
  <si>
    <t>否</t>
  </si>
  <si>
    <t>承包商使用设备材料是否有详细的出库使用记录</t>
  </si>
  <si>
    <t>生产操作规程是否编制完善，并根据设备更新换代进行更正</t>
  </si>
  <si>
    <t>站场是否有完整结构的安全质检部门，设立质量安全管理处以及下设各个二级部门</t>
  </si>
  <si>
    <t>是否对整体注水系统进行高风险高后果区识别</t>
  </si>
  <si>
    <t>是否定期组织员工进行安全规章制度的学习考核</t>
  </si>
  <si>
    <t>承包商对使用的设备材料进行检查是否满足设计指标</t>
  </si>
  <si>
    <t>工作班组交接岗前，班组内部是否进行安全提示并检查劳保用品的穿戴</t>
  </si>
  <si>
    <t>在主要工作流程节点是否设有操作流程指示牌，和应急事件处置卡</t>
  </si>
  <si>
    <t>是否按着规章制度进行及时巡线</t>
  </si>
  <si>
    <t>是否对于专业人员进行专业性考试</t>
  </si>
  <si>
    <t xml:space="preserve">如何进行评价：
1.根据现场实际情况统计实际状况
2.根据实际情况在各个细则中进行是否的选择，如果这一条为是即在该条对应为 是 的单元格中填“1”。否同理
</t>
  </si>
  <si>
    <t>甲方对承包商的安全资质进行查验</t>
  </si>
  <si>
    <t>现场的普通工作人员是否进行普适性的安全考核，专业人员是否进行专业考核并持证上岗</t>
  </si>
  <si>
    <t>是否在厂区设置醒目的安全标语进行宣传</t>
  </si>
  <si>
    <t>站场工作人员在巡线过程中发现安全隐患按时上报后是否能及时处理</t>
  </si>
  <si>
    <t>员工培训考核合格率是否达到80%以上</t>
  </si>
  <si>
    <t>承包商对施工的操作规程是否严格执行</t>
  </si>
  <si>
    <t>现场对于高发危险区域和设备是否设立警示标志</t>
  </si>
  <si>
    <t>是否对班组的安全生产的具有奖惩制度</t>
  </si>
  <si>
    <t>生产操作规程制度是否随着整体站场使用时限延长进行更新</t>
  </si>
  <si>
    <t>专业人员的专业考核优良率是否在80%以上</t>
  </si>
  <si>
    <t>承包商是否定期举行安全应急演习和培训</t>
  </si>
  <si>
    <t>现场每日班组生产运行台账是否进行详细记录并及时整理</t>
  </si>
  <si>
    <t>事都落实安全生产责任制度，细化问责到班组个人岗位</t>
  </si>
  <si>
    <t>是否对于消防，电路等辅助生产系统定期进行检查</t>
  </si>
  <si>
    <t>每年举办安全宣传讲座的次数是否达到4次以上</t>
  </si>
  <si>
    <t>承包商对所雇佣的施工人员是否进行安全培训</t>
  </si>
  <si>
    <t>现场班组生产工作时对设备安全检查是否进行</t>
  </si>
  <si>
    <t>是否对工作人员的常规操作进行JSA分析</t>
  </si>
  <si>
    <t>工作人员是否能在出现危险事故时，做出正确的操作最大程度上减少人员的伤亡损失</t>
  </si>
  <si>
    <t>厂区内部是否进行安全宣传，进行安全教育</t>
  </si>
  <si>
    <t>承包商对施工作业中的人员是否采取了防护措施</t>
  </si>
  <si>
    <t>是否每日都有值班领导和应急预案对生产安全进行监督</t>
  </si>
  <si>
    <t>对员工是否有职业健康管理</t>
  </si>
  <si>
    <t>对于无人值守的注水系统设备放置地，是否定期检查远传仪表等检测元件确保中控室可以实时掌握情况</t>
  </si>
  <si>
    <t>班组交接班前是否由班组长进行安全讲话</t>
  </si>
  <si>
    <t>承包商是否对人员进行工前培训教育</t>
  </si>
  <si>
    <t>是否在工区内的高后果区设置监控，并与主控制室相连</t>
  </si>
  <si>
    <t>对供销部门的采购入库设备材料等与后续生产环节的设备材料使用情况是否得到联合反馈</t>
  </si>
  <si>
    <t>是否定期（每3年）对整体注水系统进行重新的风险评估划分高后果区</t>
  </si>
  <si>
    <t>是否定期组织人员外出学习交流不断完善操作规程以及工艺流程</t>
  </si>
  <si>
    <t>安全生产运行执行是否得力</t>
  </si>
  <si>
    <t>安全组织结构是否健全</t>
  </si>
  <si>
    <t>应急事件处置是否到位</t>
  </si>
  <si>
    <t>施工作业安全控制是否良好</t>
  </si>
  <si>
    <t>职业健康管理是否充足</t>
  </si>
  <si>
    <t>工作人员是否能正确穿戴劳保用品并清除了解操作规程</t>
  </si>
  <si>
    <t>安全组织结构是否完善</t>
  </si>
  <si>
    <t>是否有多种应对不同紧急事件的预案</t>
  </si>
  <si>
    <t>在施工作业前是否进行JSA（作业安全分析）确保施工作业的安全性</t>
  </si>
  <si>
    <t>是否根据国家相关法律法规制定高危工种人员的职业健康管理档案</t>
  </si>
  <si>
    <t>工作人员是否能按时进行各项操作活动比如巡线等</t>
  </si>
  <si>
    <t>项目经理和各个分项目安全员是否具有从事相关行业的经验</t>
  </si>
  <si>
    <t>与站场周围的消防，医院等紧急救援部门是否举行过联合演习</t>
  </si>
  <si>
    <t>在施工作业前是否查验第三方施工单位的作业许可</t>
  </si>
  <si>
    <t>是否对高危工种人员定期进行健康体检半年一次</t>
  </si>
  <si>
    <t>班组工作中，班组长是否能对班组成员的生产活动起到指导和监督的作用</t>
  </si>
  <si>
    <t>承包人和分包人的责任是否明确</t>
  </si>
  <si>
    <t>在事故中时各个单位之间是否配合良好</t>
  </si>
  <si>
    <t>是否在施工过程中雇佣第三方专业的监理公司进行施工作业安全监督</t>
  </si>
  <si>
    <t>对高危工种的工作环境是否设立仪器进行检测</t>
  </si>
  <si>
    <t>工作人员是否能及时识别并且处置异常工况</t>
  </si>
  <si>
    <t>是否审定安全生产规划和年度计划，保证单位安全生产投入有效实施</t>
  </si>
  <si>
    <t>事故之后是否进行事故复盘进行总结和追责</t>
  </si>
  <si>
    <t>是否对注水井等节点进行施工的安全监督</t>
  </si>
  <si>
    <t>高危工种的防护用品是否定期进行检查保证达到相关行业和国家标准</t>
  </si>
  <si>
    <t>对重要的动静设备保养是否及时和充分</t>
  </si>
  <si>
    <t>是否有专门的安全员针对新建，扩建等施工监督其“三同时”</t>
  </si>
  <si>
    <t>站场工作间内部是否具有自动检测报警装置</t>
  </si>
  <si>
    <t>是否严格按照施工作业流程进行安全交底</t>
  </si>
  <si>
    <t>在高危工作环境中是否设置标志等警示所有工作人员</t>
  </si>
  <si>
    <t>工作人员是否能遵守安全禁令，做的令行禁止</t>
  </si>
  <si>
    <t>安全管理办公室是否对安全生产责任制度进行监督</t>
  </si>
  <si>
    <t>是否按照国家应急管理部的相关法律，按照危化品和油气运输管理部门编制预案，并抄送给各级政府部门</t>
  </si>
  <si>
    <t>最后验收阶段是否验收全部合格，并且良好率达到80%以上</t>
  </si>
  <si>
    <t>是否对高危工种人员在岗前进行培训等告知其职业危险</t>
  </si>
  <si>
    <t>在开工或班组交接班时是否对负责区域的设备以及管线进行检查其运行状况，如实记录。在出现状况时及时上报。做好对接工作</t>
  </si>
  <si>
    <t>现场工作人员是否坚持“四不放过原则”并报上级部门，待上机部门批准后执行</t>
  </si>
  <si>
    <t>发生事故时，现场消防医护等一线人员是否能及时到位，对周围群众的疏散等后勤工作是否能得到保障</t>
  </si>
  <si>
    <t>施工工作人员是否考取相关的职业证书</t>
  </si>
  <si>
    <t>是否设置专门的职业卫生管理领导小组</t>
  </si>
  <si>
    <t>是否定期发布安全生产运行情况报告给各个单位互相借鉴学习</t>
  </si>
  <si>
    <t>是否设置技术负责人对操作流程工艺以及设备（仪表）负领导性责任</t>
  </si>
  <si>
    <t>事故发生后是否能及时做出事故调查和报告</t>
  </si>
  <si>
    <t>是否对冒险作业进行管控</t>
  </si>
  <si>
    <t>是否对高危岗位制定相应的职业安全卫生操作规程</t>
  </si>
  <si>
    <t>环境因素评价表格</t>
  </si>
  <si>
    <t>站内环境因素LTA</t>
  </si>
  <si>
    <t>站外环境因素LTA</t>
  </si>
  <si>
    <t>根据“站场环境风险评估”相关规范可以得出站场外部环境因素属于E3级别，可以认为站外环境因素为低风险</t>
  </si>
  <si>
    <t>是否具有有效的紧急关断措施</t>
  </si>
  <si>
    <t>是否有雨水收集措施</t>
  </si>
  <si>
    <t>是否建设事故污水收集系统</t>
  </si>
  <si>
    <t>如何进行评价：
1.根据现场实际情况统计实际状况
2.根据实际情况在各个细则中进行是否的选择，如果这一条为是即在该条对应为 是 的单元格中填“1”。否同理</t>
  </si>
  <si>
    <t>事故水储存能力是否充足</t>
  </si>
  <si>
    <t>低风险</t>
  </si>
  <si>
    <t>转输能力是否足够</t>
  </si>
  <si>
    <t>是否有事故污染物的处置措施</t>
  </si>
  <si>
    <t>是否环境风险物质泄漏监测措施符合要求</t>
  </si>
  <si>
    <t>生产设施是否没有临近水源</t>
  </si>
  <si>
    <t>因素</t>
  </si>
  <si>
    <t>风险等级</t>
  </si>
  <si>
    <t>管理因素+人为因素</t>
  </si>
  <si>
    <t>设备因素</t>
  </si>
  <si>
    <t>环境因素</t>
  </si>
  <si>
    <t>定期检修电力设备</t>
  </si>
  <si>
    <t>定期进行泵设备的检修与保养</t>
  </si>
  <si>
    <t>介质中添加缓蚀剂</t>
  </si>
  <si>
    <t>对管线的高后果区进行识别， 及时维修</t>
  </si>
  <si>
    <t>定期对高压阀组的检修与保养</t>
  </si>
  <si>
    <t>定期进行注水罐的检修与保养</t>
  </si>
  <si>
    <t>流量计</t>
  </si>
  <si>
    <t xml:space="preserve">          一级指标
二级指标</t>
  </si>
  <si>
    <t>规章制度LTA</t>
  </si>
  <si>
    <t>制度实施LTA</t>
  </si>
  <si>
    <t>人员危险认识LTA</t>
  </si>
  <si>
    <t>总权值</t>
  </si>
  <si>
    <t>承包商安全管理LTA</t>
  </si>
  <si>
    <t>生产运行安全管理LTA</t>
  </si>
  <si>
    <t>制度建设LTA</t>
  </si>
  <si>
    <t>安全风险管控LTA</t>
  </si>
  <si>
    <t>安全生产运行执行LTA</t>
  </si>
  <si>
    <t>安全组织结构LTA</t>
  </si>
  <si>
    <t>应急事件处置LTA</t>
  </si>
  <si>
    <t>施工作业安全控制LTA</t>
  </si>
  <si>
    <t>教育培训LTA</t>
  </si>
  <si>
    <t>职业健康管理LTA</t>
  </si>
  <si>
    <t>泵站设备LTA</t>
  </si>
  <si>
    <t>配水间设备LTA</t>
  </si>
  <si>
    <t>高压离心注水泵LTA</t>
  </si>
  <si>
    <t>高压外输管线LTA</t>
  </si>
  <si>
    <t>高压阀组LTA</t>
  </si>
  <si>
    <t>配电柜LTA</t>
  </si>
  <si>
    <t>注水罐LTA</t>
  </si>
  <si>
    <t>高压柱塞泵LTA</t>
  </si>
  <si>
    <r>
      <rPr>
        <sz val="11"/>
        <color rgb="FF000000"/>
        <rFont val="宋体"/>
        <charset val="134"/>
      </rPr>
      <t>现场以及远传仪表</t>
    </r>
    <r>
      <rPr>
        <sz val="11"/>
        <color rgb="FF000000"/>
        <rFont val="宋体"/>
        <charset val="134"/>
      </rPr>
      <t>LTA</t>
    </r>
  </si>
  <si>
    <t>高压管汇LTA</t>
  </si>
  <si>
    <t>站场外部环境LTA</t>
  </si>
  <si>
    <t>站场内部环境LTA</t>
  </si>
  <si>
    <t>管理人为因素</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</si>
</sst>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0.00_ "/>
  </numFmts>
  <fonts count="30">
    <font>
      <sz val="11"/>
      <color theme="1"/>
      <name val="宋体"/>
      <charset val="134"/>
      <scheme val="minor"/>
    </font>
    <font>
      <sz val="11"/>
      <color rgb="FF000000"/>
      <name val="宋体"/>
      <charset val="134"/>
    </font>
    <font>
      <sz val="9"/>
      <color theme="1"/>
      <name val="宋体"/>
      <charset val="134"/>
      <scheme val="minor"/>
    </font>
    <font>
      <sz val="9"/>
      <name val="宋体"/>
      <charset val="134"/>
    </font>
    <font>
      <sz val="9"/>
      <color theme="1"/>
      <name val="华文中宋"/>
      <charset val="134"/>
    </font>
    <font>
      <sz val="9"/>
      <color theme="1"/>
      <name val="宋体"/>
      <charset val="134"/>
    </font>
    <font>
      <sz val="9"/>
      <color rgb="FF000000"/>
      <name val="宋体"/>
      <charset val="134"/>
      <scheme val="minor"/>
    </font>
    <font>
      <sz val="24"/>
      <color theme="1"/>
      <name val="宋体"/>
      <charset val="134"/>
      <scheme val="minor"/>
    </font>
    <font>
      <sz val="36"/>
      <color theme="1"/>
      <name val="宋体"/>
      <charset val="134"/>
      <scheme val="minor"/>
    </font>
    <font>
      <sz val="14"/>
      <color theme="1"/>
      <name val="宋体"/>
      <charset val="134"/>
      <scheme val="minor"/>
    </font>
    <font>
      <sz val="11"/>
      <color theme="1"/>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sz val="11"/>
      <color theme="0"/>
      <name val="宋体"/>
      <charset val="0"/>
      <scheme val="minor"/>
    </font>
    <font>
      <sz val="11"/>
      <color theme="1"/>
      <name val="Tahom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4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bgColor indexed="64"/>
      </patternFill>
    </fill>
    <fill>
      <patternFill patternType="solid">
        <fgColor rgb="FF0070C0"/>
        <bgColor indexed="64"/>
      </patternFill>
    </fill>
    <fill>
      <patternFill patternType="solid">
        <fgColor theme="9" tint="0.799981688894314"/>
        <bgColor indexed="64"/>
      </patternFill>
    </fill>
    <fill>
      <patternFill patternType="solid">
        <fgColor rgb="FF00B0F0"/>
        <bgColor indexed="64"/>
      </patternFill>
    </fill>
    <fill>
      <patternFill patternType="solid">
        <fgColor rgb="FF00B050"/>
        <bgColor indexed="64"/>
      </patternFill>
    </fill>
    <fill>
      <patternFill patternType="solid">
        <fgColor rgb="FF7030A0"/>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92D050"/>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s>
  <borders count="25">
    <border>
      <left/>
      <right/>
      <top/>
      <bottom/>
      <diagonal/>
    </border>
    <border diagonalDown="1">
      <left style="thin">
        <color auto="1"/>
      </left>
      <right style="thin">
        <color auto="1"/>
      </right>
      <top style="thin">
        <color auto="1"/>
      </top>
      <bottom/>
      <diagonal style="thin">
        <color auto="1"/>
      </diagonal>
    </border>
    <border>
      <left style="thin">
        <color auto="1"/>
      </left>
      <right style="thin">
        <color auto="1"/>
      </right>
      <top style="thin">
        <color auto="1"/>
      </top>
      <bottom style="thin">
        <color auto="1"/>
      </bottom>
      <diagonal/>
    </border>
    <border diagonalDown="1">
      <left style="thin">
        <color auto="1"/>
      </left>
      <right style="thin">
        <color auto="1"/>
      </right>
      <top/>
      <bottom style="thin">
        <color auto="1"/>
      </bottom>
      <diagonal style="thin">
        <color auto="1"/>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right style="thin">
        <color auto="1"/>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0" fillId="19" borderId="0" applyNumberFormat="0" applyBorder="0" applyAlignment="0" applyProtection="0">
      <alignment vertical="center"/>
    </xf>
    <xf numFmtId="0" fontId="13" fillId="16"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22" borderId="0" applyNumberFormat="0" applyBorder="0" applyAlignment="0" applyProtection="0">
      <alignment vertical="center"/>
    </xf>
    <xf numFmtId="0" fontId="11" fillId="15" borderId="0" applyNumberFormat="0" applyBorder="0" applyAlignment="0" applyProtection="0">
      <alignment vertical="center"/>
    </xf>
    <xf numFmtId="43" fontId="0" fillId="0" borderId="0" applyFont="0" applyFill="0" applyBorder="0" applyAlignment="0" applyProtection="0">
      <alignment vertical="center"/>
    </xf>
    <xf numFmtId="0" fontId="15" fillId="25"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6" borderId="19" applyNumberFormat="0" applyFont="0" applyAlignment="0" applyProtection="0">
      <alignment vertical="center"/>
    </xf>
    <xf numFmtId="0" fontId="15" fillId="18"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20" applyNumberFormat="0" applyFill="0" applyAlignment="0" applyProtection="0">
      <alignment vertical="center"/>
    </xf>
    <xf numFmtId="0" fontId="23" fillId="0" borderId="20" applyNumberFormat="0" applyFill="0" applyAlignment="0" applyProtection="0">
      <alignment vertical="center"/>
    </xf>
    <xf numFmtId="0" fontId="15" fillId="29" borderId="0" applyNumberFormat="0" applyBorder="0" applyAlignment="0" applyProtection="0">
      <alignment vertical="center"/>
    </xf>
    <xf numFmtId="0" fontId="12" fillId="0" borderId="21" applyNumberFormat="0" applyFill="0" applyAlignment="0" applyProtection="0">
      <alignment vertical="center"/>
    </xf>
    <xf numFmtId="0" fontId="15" fillId="28" borderId="0" applyNumberFormat="0" applyBorder="0" applyAlignment="0" applyProtection="0">
      <alignment vertical="center"/>
    </xf>
    <xf numFmtId="0" fontId="25" fillId="30" borderId="23" applyNumberFormat="0" applyAlignment="0" applyProtection="0">
      <alignment vertical="center"/>
    </xf>
    <xf numFmtId="0" fontId="26" fillId="30" borderId="17" applyNumberFormat="0" applyAlignment="0" applyProtection="0">
      <alignment vertical="center"/>
    </xf>
    <xf numFmtId="0" fontId="27" fillId="36" borderId="24" applyNumberFormat="0" applyAlignment="0" applyProtection="0">
      <alignment vertical="center"/>
    </xf>
    <xf numFmtId="0" fontId="10" fillId="6" borderId="0" applyNumberFormat="0" applyBorder="0" applyAlignment="0" applyProtection="0">
      <alignment vertical="center"/>
    </xf>
    <xf numFmtId="0" fontId="15" fillId="35" borderId="0" applyNumberFormat="0" applyBorder="0" applyAlignment="0" applyProtection="0">
      <alignment vertical="center"/>
    </xf>
    <xf numFmtId="0" fontId="14" fillId="0" borderId="18" applyNumberFormat="0" applyFill="0" applyAlignment="0" applyProtection="0">
      <alignment vertical="center"/>
    </xf>
    <xf numFmtId="0" fontId="24" fillId="0" borderId="22" applyNumberFormat="0" applyFill="0" applyAlignment="0" applyProtection="0">
      <alignment vertical="center"/>
    </xf>
    <xf numFmtId="0" fontId="28" fillId="37" borderId="0" applyNumberFormat="0" applyBorder="0" applyAlignment="0" applyProtection="0">
      <alignment vertical="center"/>
    </xf>
    <xf numFmtId="0" fontId="29" fillId="38" borderId="0" applyNumberFormat="0" applyBorder="0" applyAlignment="0" applyProtection="0">
      <alignment vertical="center"/>
    </xf>
    <xf numFmtId="0" fontId="10" fillId="34" borderId="0" applyNumberFormat="0" applyBorder="0" applyAlignment="0" applyProtection="0">
      <alignment vertical="center"/>
    </xf>
    <xf numFmtId="0" fontId="15" fillId="3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7" borderId="0" applyNumberFormat="0" applyBorder="0" applyAlignment="0" applyProtection="0">
      <alignment vertical="center"/>
    </xf>
    <xf numFmtId="0" fontId="10" fillId="24" borderId="0" applyNumberFormat="0" applyBorder="0" applyAlignment="0" applyProtection="0">
      <alignment vertical="center"/>
    </xf>
    <xf numFmtId="0" fontId="15" fillId="4" borderId="0" applyNumberFormat="0" applyBorder="0" applyAlignment="0" applyProtection="0">
      <alignment vertical="center"/>
    </xf>
    <xf numFmtId="0" fontId="15" fillId="27" borderId="0" applyNumberFormat="0" applyBorder="0" applyAlignment="0" applyProtection="0">
      <alignment vertical="center"/>
    </xf>
    <xf numFmtId="0" fontId="10" fillId="13" borderId="0" applyNumberFormat="0" applyBorder="0" applyAlignment="0" applyProtection="0">
      <alignment vertical="center"/>
    </xf>
    <xf numFmtId="0" fontId="10" fillId="21" borderId="0" applyNumberFormat="0" applyBorder="0" applyAlignment="0" applyProtection="0">
      <alignment vertical="center"/>
    </xf>
    <xf numFmtId="0" fontId="15" fillId="33" borderId="0" applyNumberFormat="0" applyBorder="0" applyAlignment="0" applyProtection="0">
      <alignment vertical="center"/>
    </xf>
    <xf numFmtId="0" fontId="10" fillId="10" borderId="0" applyNumberFormat="0" applyBorder="0" applyAlignment="0" applyProtection="0">
      <alignment vertical="center"/>
    </xf>
    <xf numFmtId="0" fontId="15" fillId="20" borderId="0" applyNumberFormat="0" applyBorder="0" applyAlignment="0" applyProtection="0">
      <alignment vertical="center"/>
    </xf>
    <xf numFmtId="0" fontId="15" fillId="23" borderId="0" applyNumberFormat="0" applyBorder="0" applyAlignment="0" applyProtection="0">
      <alignment vertical="center"/>
    </xf>
    <xf numFmtId="0" fontId="10" fillId="32" borderId="0" applyNumberFormat="0" applyBorder="0" applyAlignment="0" applyProtection="0">
      <alignment vertical="center"/>
    </xf>
    <xf numFmtId="0" fontId="15" fillId="39" borderId="0" applyNumberFormat="0" applyBorder="0" applyAlignment="0" applyProtection="0">
      <alignment vertical="center"/>
    </xf>
    <xf numFmtId="0" fontId="16" fillId="0" borderId="0"/>
  </cellStyleXfs>
  <cellXfs count="139">
    <xf numFmtId="0" fontId="0" fillId="0" borderId="0" xfId="0">
      <alignment vertical="center"/>
    </xf>
    <xf numFmtId="0" fontId="0" fillId="0" borderId="1" xfId="0" applyBorder="1" applyAlignment="1">
      <alignment horizontal="left" vertical="center" wrapText="1"/>
    </xf>
    <xf numFmtId="0" fontId="0" fillId="0" borderId="2" xfId="0" applyBorder="1">
      <alignment vertical="center"/>
    </xf>
    <xf numFmtId="0" fontId="0" fillId="0" borderId="3" xfId="0" applyBorder="1" applyAlignment="1">
      <alignment horizontal="left" vertical="center"/>
    </xf>
    <xf numFmtId="0" fontId="0" fillId="0" borderId="2" xfId="0" applyBorder="1" applyAlignment="1">
      <alignment horizontal="center" vertical="center"/>
    </xf>
    <xf numFmtId="0" fontId="1" fillId="0" borderId="2" xfId="0" applyFont="1" applyBorder="1" applyAlignment="1">
      <alignment horizontal="left" vertical="center"/>
    </xf>
    <xf numFmtId="0" fontId="1" fillId="0" borderId="2" xfId="0" applyFont="1" applyBorder="1" applyAlignment="1">
      <alignment horizontal="justify" vertical="center"/>
    </xf>
    <xf numFmtId="176" fontId="0" fillId="0" borderId="2" xfId="0" applyNumberFormat="1" applyBorder="1">
      <alignmen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2" fillId="0" borderId="2" xfId="0" applyFont="1" applyBorder="1" applyAlignment="1">
      <alignment horizontal="left" vertical="center"/>
    </xf>
    <xf numFmtId="0" fontId="3" fillId="0" borderId="6" xfId="0" applyFont="1" applyFill="1" applyBorder="1" applyAlignment="1">
      <alignment horizontal="left" vertical="center"/>
    </xf>
    <xf numFmtId="0" fontId="2" fillId="0" borderId="6" xfId="0" applyFont="1" applyBorder="1" applyAlignment="1">
      <alignment horizontal="left" vertical="center"/>
    </xf>
    <xf numFmtId="0" fontId="2" fillId="2" borderId="2" xfId="0" applyFont="1" applyFill="1" applyBorder="1" applyAlignment="1">
      <alignment horizontal="left" vertical="center"/>
    </xf>
    <xf numFmtId="0" fontId="3" fillId="0" borderId="7" xfId="0" applyFont="1" applyFill="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4" fillId="0" borderId="2" xfId="0" applyFont="1" applyBorder="1" applyAlignment="1">
      <alignment horizontal="left" vertical="center"/>
    </xf>
    <xf numFmtId="0" fontId="3" fillId="0" borderId="8" xfId="0" applyFont="1" applyFill="1" applyBorder="1" applyAlignment="1">
      <alignment horizontal="left" vertical="center"/>
    </xf>
    <xf numFmtId="0" fontId="4" fillId="2" borderId="2" xfId="0" applyFont="1" applyFill="1" applyBorder="1" applyAlignment="1">
      <alignment horizontal="left" vertical="center"/>
    </xf>
    <xf numFmtId="0" fontId="4" fillId="0" borderId="2" xfId="0" applyFont="1" applyFill="1" applyBorder="1" applyAlignment="1">
      <alignment horizontal="left" vertical="center"/>
    </xf>
    <xf numFmtId="0" fontId="2" fillId="0" borderId="2" xfId="0" applyFont="1" applyFill="1" applyBorder="1" applyAlignment="1">
      <alignment horizontal="left" vertical="center"/>
    </xf>
    <xf numFmtId="0" fontId="5" fillId="0" borderId="2" xfId="49" applyFont="1" applyBorder="1" applyAlignment="1">
      <alignment horizontal="left" vertical="center" wrapText="1"/>
    </xf>
    <xf numFmtId="0" fontId="6" fillId="0" borderId="6" xfId="0" applyFont="1" applyBorder="1" applyAlignment="1">
      <alignment horizontal="left" vertical="center"/>
    </xf>
    <xf numFmtId="0" fontId="6" fillId="0" borderId="8" xfId="0" applyFont="1" applyBorder="1" applyAlignment="1">
      <alignment horizontal="left" vertical="center"/>
    </xf>
    <xf numFmtId="0" fontId="6" fillId="0" borderId="7" xfId="0" applyFont="1" applyBorder="1" applyAlignment="1">
      <alignment horizontal="left" vertical="center"/>
    </xf>
    <xf numFmtId="0" fontId="2" fillId="2" borderId="4" xfId="0" applyFont="1" applyFill="1" applyBorder="1" applyAlignment="1">
      <alignment horizontal="left" vertical="center"/>
    </xf>
    <xf numFmtId="0" fontId="5" fillId="0" borderId="2" xfId="0" applyFont="1" applyFill="1" applyBorder="1" applyAlignment="1">
      <alignment horizontal="left" vertical="center" wrapText="1"/>
    </xf>
    <xf numFmtId="0" fontId="3" fillId="0" borderId="2" xfId="0" applyFont="1" applyBorder="1" applyAlignment="1">
      <alignment horizontal="left" vertical="center"/>
    </xf>
    <xf numFmtId="0" fontId="3" fillId="0" borderId="6" xfId="0" applyFont="1" applyBorder="1" applyAlignment="1">
      <alignment horizontal="left" vertical="center"/>
    </xf>
    <xf numFmtId="0" fontId="2" fillId="0" borderId="6" xfId="0" applyFont="1" applyFill="1" applyBorder="1" applyAlignment="1">
      <alignment horizontal="left" vertical="center"/>
    </xf>
    <xf numFmtId="0" fontId="3" fillId="2" borderId="6" xfId="0" applyFont="1" applyFill="1" applyBorder="1" applyAlignment="1">
      <alignment horizontal="left" vertical="center"/>
    </xf>
    <xf numFmtId="0" fontId="2" fillId="2" borderId="6" xfId="0" applyFont="1" applyFill="1" applyBorder="1" applyAlignment="1">
      <alignment horizontal="left" vertical="center"/>
    </xf>
    <xf numFmtId="0" fontId="2" fillId="2" borderId="9" xfId="0" applyFont="1" applyFill="1" applyBorder="1" applyAlignment="1">
      <alignment horizontal="left" vertical="center"/>
    </xf>
    <xf numFmtId="0" fontId="3" fillId="2" borderId="2" xfId="0" applyFont="1" applyFill="1" applyBorder="1" applyAlignment="1">
      <alignment horizontal="left" vertical="center" wrapText="1"/>
    </xf>
    <xf numFmtId="0" fontId="3" fillId="0" borderId="2" xfId="0" applyFont="1" applyBorder="1" applyAlignment="1">
      <alignment horizontal="left" vertical="center" wrapText="1"/>
    </xf>
    <xf numFmtId="0" fontId="2" fillId="0" borderId="0" xfId="0" applyFont="1" applyBorder="1" applyAlignment="1">
      <alignment horizontal="left" vertical="center"/>
    </xf>
    <xf numFmtId="0" fontId="5" fillId="0" borderId="7" xfId="0" applyFont="1" applyFill="1" applyBorder="1" applyAlignment="1">
      <alignment horizontal="left" vertical="center" wrapText="1"/>
    </xf>
    <xf numFmtId="0" fontId="2" fillId="0" borderId="10" xfId="0" applyFont="1" applyBorder="1" applyAlignment="1">
      <alignment horizontal="left" vertical="center"/>
    </xf>
    <xf numFmtId="0" fontId="2" fillId="0" borderId="4" xfId="0" applyFont="1" applyFill="1" applyBorder="1" applyAlignment="1">
      <alignment horizontal="left" vertical="center"/>
    </xf>
    <xf numFmtId="0" fontId="2" fillId="0" borderId="11" xfId="0" applyFont="1" applyBorder="1" applyAlignment="1">
      <alignment horizontal="left" vertical="center"/>
    </xf>
    <xf numFmtId="0" fontId="2" fillId="0" borderId="9" xfId="0" applyFont="1" applyBorder="1" applyAlignment="1">
      <alignment horizontal="left" vertical="center"/>
    </xf>
    <xf numFmtId="0" fontId="2" fillId="0" borderId="12" xfId="0" applyFont="1" applyBorder="1" applyAlignment="1">
      <alignment horizontal="left" vertical="center"/>
    </xf>
    <xf numFmtId="0" fontId="2" fillId="0" borderId="13" xfId="0" applyFont="1" applyBorder="1" applyAlignment="1">
      <alignment horizontal="left" vertical="center"/>
    </xf>
    <xf numFmtId="0" fontId="7"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justify"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ill="1" applyBorder="1">
      <alignment vertical="center"/>
    </xf>
    <xf numFmtId="0" fontId="0" fillId="3" borderId="0" xfId="0" applyFill="1">
      <alignment vertical="center"/>
    </xf>
    <xf numFmtId="0" fontId="8" fillId="0" borderId="0" xfId="0" applyFont="1" applyAlignment="1">
      <alignment horizontal="center" vertical="center"/>
    </xf>
    <xf numFmtId="0" fontId="0" fillId="0" borderId="2" xfId="0" applyFont="1" applyBorder="1" applyAlignment="1">
      <alignment horizontal="justify" vertical="center"/>
    </xf>
    <xf numFmtId="0" fontId="0" fillId="0" borderId="2" xfId="0" applyFont="1" applyBorder="1">
      <alignment vertical="center"/>
    </xf>
    <xf numFmtId="0" fontId="0" fillId="2" borderId="2" xfId="0"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lignment vertical="center"/>
    </xf>
    <xf numFmtId="0" fontId="0" fillId="5" borderId="2" xfId="0" applyFill="1" applyBorder="1" applyAlignment="1">
      <alignment horizontal="center" vertical="center"/>
    </xf>
    <xf numFmtId="0" fontId="0" fillId="5" borderId="2" xfId="0" applyFill="1" applyBorder="1">
      <alignment vertical="center"/>
    </xf>
    <xf numFmtId="0" fontId="0" fillId="3" borderId="2" xfId="0" applyFill="1" applyBorder="1">
      <alignment vertical="center"/>
    </xf>
    <xf numFmtId="0" fontId="9" fillId="0" borderId="0" xfId="0" applyFont="1" applyAlignment="1">
      <alignment horizontal="left" vertical="center" wrapText="1"/>
    </xf>
    <xf numFmtId="0" fontId="0" fillId="0" borderId="0" xfId="0" applyAlignment="1">
      <alignment horizontal="justify" vertical="center"/>
    </xf>
    <xf numFmtId="0" fontId="0" fillId="0" borderId="0" xfId="0" applyAlignment="1">
      <alignment horizontal="center" vertical="center"/>
    </xf>
    <xf numFmtId="0" fontId="0" fillId="0" borderId="0" xfId="0" applyBorder="1" applyAlignment="1">
      <alignment horizontal="justify" vertical="center"/>
    </xf>
    <xf numFmtId="0" fontId="0" fillId="0" borderId="0" xfId="0" applyAlignment="1">
      <alignment horizontal="left" vertical="center"/>
    </xf>
    <xf numFmtId="0" fontId="7" fillId="0" borderId="0" xfId="0" applyFont="1" applyAlignment="1">
      <alignment horizontal="center" vertical="center"/>
    </xf>
    <xf numFmtId="0" fontId="2" fillId="0" borderId="10" xfId="0" applyFont="1" applyBorder="1" applyAlignment="1">
      <alignment horizontal="center" vertical="center"/>
    </xf>
    <xf numFmtId="0" fontId="2" fillId="0" borderId="14" xfId="0" applyFont="1" applyBorder="1" applyAlignment="1">
      <alignment horizontal="center" vertical="center"/>
    </xf>
    <xf numFmtId="0" fontId="3" fillId="0" borderId="6" xfId="0" applyFont="1" applyFill="1" applyBorder="1" applyAlignment="1">
      <alignment horizontal="center" vertical="center"/>
    </xf>
    <xf numFmtId="0" fontId="2" fillId="0" borderId="6" xfId="0" applyFont="1" applyBorder="1" applyAlignment="1">
      <alignment horizontal="center" vertical="center"/>
    </xf>
    <xf numFmtId="0" fontId="2" fillId="0" borderId="6" xfId="0" applyFont="1" applyBorder="1" applyAlignment="1">
      <alignment horizontal="justify" vertical="center"/>
    </xf>
    <xf numFmtId="0" fontId="2" fillId="0" borderId="2" xfId="0" applyFont="1" applyFill="1" applyBorder="1" applyAlignment="1">
      <alignment horizontal="left" vertical="center"/>
    </xf>
    <xf numFmtId="0" fontId="3" fillId="0" borderId="8" xfId="0" applyFont="1" applyFill="1" applyBorder="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justify" vertical="center"/>
    </xf>
    <xf numFmtId="0" fontId="2" fillId="0" borderId="2" xfId="0" applyFont="1" applyFill="1" applyBorder="1" applyAlignment="1">
      <alignment horizontal="left" vertical="center"/>
    </xf>
    <xf numFmtId="0" fontId="4" fillId="0" borderId="2" xfId="0" applyFont="1" applyFill="1" applyBorder="1" applyAlignment="1">
      <alignment horizontal="left" vertical="center"/>
    </xf>
    <xf numFmtId="0" fontId="4" fillId="0" borderId="2" xfId="0" applyFont="1" applyFill="1" applyBorder="1" applyAlignment="1">
      <alignment horizontal="left" vertical="center"/>
    </xf>
    <xf numFmtId="0" fontId="3" fillId="0" borderId="7" xfId="0" applyFont="1" applyFill="1" applyBorder="1" applyAlignment="1">
      <alignment horizontal="center" vertical="center"/>
    </xf>
    <xf numFmtId="0" fontId="5" fillId="0" borderId="6" xfId="49" applyFont="1" applyBorder="1" applyAlignment="1">
      <alignment horizontal="center" vertical="center" wrapText="1"/>
    </xf>
    <xf numFmtId="0" fontId="5" fillId="0" borderId="8" xfId="49" applyFont="1" applyBorder="1" applyAlignment="1">
      <alignment horizontal="center" vertical="center" wrapText="1"/>
    </xf>
    <xf numFmtId="0" fontId="2" fillId="0" borderId="11" xfId="0" applyFont="1" applyFill="1" applyBorder="1" applyAlignment="1">
      <alignment horizontal="left" vertical="center"/>
    </xf>
    <xf numFmtId="0" fontId="6" fillId="0" borderId="6" xfId="0" applyFont="1" applyBorder="1" applyAlignment="1">
      <alignment horizontal="center" vertical="center"/>
    </xf>
    <xf numFmtId="0" fontId="2" fillId="0" borderId="6" xfId="0" applyFont="1" applyBorder="1" applyAlignment="1">
      <alignment horizontal="center" vertical="center"/>
    </xf>
    <xf numFmtId="0" fontId="6" fillId="0" borderId="8" xfId="0" applyFont="1" applyBorder="1" applyAlignment="1">
      <alignment horizontal="center" vertical="center"/>
    </xf>
    <xf numFmtId="0" fontId="2" fillId="0" borderId="8" xfId="0" applyFont="1" applyBorder="1" applyAlignment="1">
      <alignment horizontal="center" vertical="center"/>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center" vertical="center"/>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2" fillId="0" borderId="6" xfId="0" applyFont="1" applyFill="1" applyBorder="1" applyAlignment="1">
      <alignment horizontal="center" vertical="center"/>
    </xf>
    <xf numFmtId="0" fontId="2" fillId="0" borderId="6" xfId="0" applyFont="1" applyFill="1" applyBorder="1" applyAlignment="1">
      <alignment horizontal="justify" vertical="center"/>
    </xf>
    <xf numFmtId="0" fontId="2" fillId="0" borderId="7" xfId="0" applyFont="1" applyFill="1" applyBorder="1" applyAlignment="1">
      <alignment horizontal="center" vertical="center"/>
    </xf>
    <xf numFmtId="0" fontId="2" fillId="0" borderId="7" xfId="0" applyFont="1" applyFill="1" applyBorder="1" applyAlignment="1">
      <alignment horizontal="justify"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3" fillId="0" borderId="6" xfId="0" applyFont="1" applyBorder="1" applyAlignment="1">
      <alignment horizontal="center" vertical="center"/>
    </xf>
    <xf numFmtId="0" fontId="3" fillId="0" borderId="2" xfId="0" applyFont="1" applyFill="1" applyBorder="1" applyAlignment="1">
      <alignment horizontal="left" vertical="center"/>
    </xf>
    <xf numFmtId="0" fontId="3" fillId="0" borderId="8" xfId="0" applyFont="1" applyBorder="1" applyAlignment="1">
      <alignment horizontal="center" vertical="center"/>
    </xf>
    <xf numFmtId="0" fontId="3" fillId="0" borderId="6" xfId="0" applyFont="1" applyFill="1" applyBorder="1" applyAlignment="1">
      <alignment horizontal="left" vertical="center"/>
    </xf>
    <xf numFmtId="0" fontId="3" fillId="0" borderId="2"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Fill="1" applyBorder="1" applyAlignment="1">
      <alignment horizontal="left" vertical="center" wrapText="1"/>
    </xf>
    <xf numFmtId="0" fontId="2" fillId="0" borderId="0" xfId="0" applyFont="1" applyBorder="1" applyAlignment="1">
      <alignment horizontal="center" vertical="center"/>
    </xf>
    <xf numFmtId="0" fontId="5" fillId="0" borderId="8" xfId="0" applyFont="1" applyFill="1" applyBorder="1" applyAlignment="1">
      <alignment horizontal="center" vertical="center" wrapText="1"/>
    </xf>
    <xf numFmtId="0" fontId="0" fillId="0" borderId="0" xfId="0" applyBorder="1" applyAlignment="1">
      <alignment horizontal="left" vertical="center"/>
    </xf>
    <xf numFmtId="0" fontId="0" fillId="0" borderId="15" xfId="0" applyBorder="1" applyAlignment="1">
      <alignment horizontal="center" vertical="center"/>
    </xf>
    <xf numFmtId="0" fontId="0" fillId="0" borderId="7" xfId="0" applyFont="1" applyBorder="1" applyAlignment="1">
      <alignment horizontal="justify" vertical="center"/>
    </xf>
    <xf numFmtId="0" fontId="0" fillId="6" borderId="2" xfId="0" applyFill="1" applyBorder="1" applyAlignment="1">
      <alignment horizontal="justify" vertical="center"/>
    </xf>
    <xf numFmtId="0" fontId="0" fillId="6" borderId="0" xfId="0" applyFill="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7" borderId="2" xfId="0" applyFill="1" applyBorder="1" applyAlignment="1">
      <alignment horizontal="justify" vertical="center"/>
    </xf>
    <xf numFmtId="0" fontId="0" fillId="7" borderId="12" xfId="0" applyFill="1" applyBorder="1" applyAlignment="1">
      <alignment horizontal="center" vertical="center"/>
    </xf>
    <xf numFmtId="0" fontId="0" fillId="7" borderId="15" xfId="0" applyFill="1" applyBorder="1" applyAlignment="1">
      <alignment horizontal="center" vertical="center"/>
    </xf>
    <xf numFmtId="0" fontId="0" fillId="7" borderId="13" xfId="0" applyFill="1" applyBorder="1" applyAlignment="1">
      <alignment horizontal="center" vertical="center"/>
    </xf>
    <xf numFmtId="0" fontId="0" fillId="8" borderId="2" xfId="0" applyFill="1" applyBorder="1" applyAlignment="1">
      <alignment horizontal="justify" vertical="center"/>
    </xf>
    <xf numFmtId="0" fontId="0" fillId="8" borderId="0" xfId="0" applyFill="1" applyAlignment="1">
      <alignment horizontal="center" vertical="center"/>
    </xf>
    <xf numFmtId="0" fontId="0" fillId="9" borderId="2" xfId="0" applyFill="1" applyBorder="1" applyAlignment="1">
      <alignment horizontal="justify" vertical="center"/>
    </xf>
    <xf numFmtId="0" fontId="0" fillId="9" borderId="0" xfId="0" applyFill="1" applyAlignment="1">
      <alignment horizontal="center" vertical="center"/>
    </xf>
    <xf numFmtId="0" fontId="0" fillId="10" borderId="2" xfId="0" applyFill="1" applyBorder="1" applyAlignment="1">
      <alignment horizontal="justify" vertical="center"/>
    </xf>
    <xf numFmtId="0" fontId="0" fillId="10" borderId="0" xfId="0" applyFill="1" applyAlignment="1">
      <alignment horizontal="center" vertical="center"/>
    </xf>
    <xf numFmtId="0" fontId="0" fillId="11" borderId="2" xfId="0" applyFill="1" applyBorder="1" applyAlignment="1">
      <alignment horizontal="justify" vertical="center"/>
    </xf>
    <xf numFmtId="0" fontId="0" fillId="11" borderId="0" xfId="0" applyFill="1" applyAlignment="1">
      <alignment horizontal="center" vertical="center"/>
    </xf>
    <xf numFmtId="0" fontId="0" fillId="4" borderId="2" xfId="0" applyFill="1" applyBorder="1" applyAlignment="1">
      <alignment horizontal="justify" vertical="center"/>
    </xf>
    <xf numFmtId="0" fontId="0" fillId="4" borderId="0" xfId="0" applyFill="1" applyAlignment="1">
      <alignment horizontal="center" vertical="center"/>
    </xf>
    <xf numFmtId="0" fontId="0" fillId="2" borderId="2" xfId="0" applyFill="1" applyBorder="1" applyAlignment="1">
      <alignment horizontal="justify" vertical="center"/>
    </xf>
    <xf numFmtId="0" fontId="0" fillId="2" borderId="0" xfId="0" applyFill="1" applyAlignment="1">
      <alignment horizontal="center" vertical="center"/>
    </xf>
    <xf numFmtId="0" fontId="0" fillId="12" borderId="2" xfId="0" applyFill="1" applyBorder="1" applyAlignment="1">
      <alignment horizontal="justify" vertical="center"/>
    </xf>
    <xf numFmtId="0" fontId="0" fillId="12" borderId="0" xfId="0" applyFill="1" applyAlignment="1">
      <alignment horizontal="center" vertical="center"/>
    </xf>
    <xf numFmtId="0" fontId="0" fillId="0" borderId="16" xfId="0" applyBorder="1" applyAlignment="1">
      <alignment horizontal="center" vertical="center"/>
    </xf>
    <xf numFmtId="0" fontId="0" fillId="13" borderId="2" xfId="0" applyFill="1" applyBorder="1" applyAlignment="1">
      <alignment horizontal="justify" vertical="center"/>
    </xf>
    <xf numFmtId="0" fontId="0" fillId="13" borderId="0" xfId="0" applyFill="1" applyAlignment="1">
      <alignment horizontal="center" vertical="center"/>
    </xf>
    <xf numFmtId="0" fontId="0" fillId="0" borderId="0" xfId="0" applyAlignment="1">
      <alignment horizontal="left" vertical="center" wrapText="1"/>
    </xf>
    <xf numFmtId="0" fontId="0" fillId="3" borderId="0" xfId="0" applyFill="1" applyAlignment="1">
      <alignment horizontal="justify" vertical="center"/>
    </xf>
    <xf numFmtId="0" fontId="0" fillId="0" borderId="7" xfId="0" applyBorder="1" applyAlignment="1">
      <alignment horizontal="justify"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98"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V165"/>
  <sheetViews>
    <sheetView tabSelected="1" topLeftCell="B1" workbookViewId="0">
      <selection activeCell="G39" sqref="G39:G40"/>
    </sheetView>
  </sheetViews>
  <sheetFormatPr defaultColWidth="9" defaultRowHeight="14.4"/>
  <cols>
    <col min="1" max="2" width="9" style="62"/>
    <col min="3" max="3" width="23.3333333333333" style="62" customWidth="1"/>
    <col min="4" max="4" width="9" style="62"/>
    <col min="5" max="5" width="15" style="62" customWidth="1"/>
    <col min="6" max="6" width="12.8888888888889" style="62" customWidth="1"/>
    <col min="7" max="7" width="33.1111111111111" style="63" customWidth="1"/>
    <col min="8" max="8" width="14.4444444444444" style="62" hidden="1" customWidth="1"/>
    <col min="9" max="11" width="9" style="62" hidden="1" customWidth="1"/>
    <col min="12" max="12" width="9" style="64" hidden="1" customWidth="1"/>
    <col min="13" max="13" width="9" style="62" hidden="1" customWidth="1"/>
    <col min="14" max="14" width="24.8888888888889" style="65" hidden="1" customWidth="1"/>
    <col min="15" max="15" width="13.8888888888889" style="65" hidden="1" customWidth="1"/>
    <col min="16" max="16" width="11.3333333333333" style="62" hidden="1" customWidth="1"/>
    <col min="17" max="17" width="36.2222222222222" style="65" hidden="1" customWidth="1"/>
    <col min="18" max="21" width="9" style="62" hidden="1" customWidth="1"/>
    <col min="22" max="22" width="9" style="47"/>
    <col min="23" max="34" width="12.8888888888889" style="62" hidden="1" customWidth="1"/>
    <col min="35" max="43" width="9" style="62" hidden="1" customWidth="1"/>
    <col min="44" max="16384" width="9" style="62"/>
  </cols>
  <sheetData>
    <row r="1" spans="2:22">
      <c r="B1" s="66" t="s">
        <v>0</v>
      </c>
      <c r="C1" s="63"/>
      <c r="D1" s="63"/>
      <c r="E1" s="63"/>
      <c r="F1" s="63"/>
      <c r="G1" s="63"/>
      <c r="H1" s="63"/>
      <c r="I1" s="63"/>
      <c r="J1" s="63"/>
      <c r="K1" s="63"/>
      <c r="L1" s="63"/>
      <c r="M1" s="63"/>
      <c r="N1" s="63"/>
      <c r="O1" s="63"/>
      <c r="P1" s="63"/>
      <c r="Q1" s="63"/>
      <c r="R1" s="63"/>
      <c r="S1" s="63"/>
      <c r="T1" s="63"/>
      <c r="U1" s="63"/>
      <c r="V1" s="108"/>
    </row>
    <row r="2" ht="47" customHeight="1" spans="2:22">
      <c r="B2" s="63"/>
      <c r="C2" s="63"/>
      <c r="D2" s="63"/>
      <c r="E2" s="63"/>
      <c r="F2" s="63"/>
      <c r="G2" s="63"/>
      <c r="H2" s="63"/>
      <c r="I2" s="63"/>
      <c r="J2" s="63"/>
      <c r="K2" s="63"/>
      <c r="L2" s="63"/>
      <c r="M2" s="63"/>
      <c r="N2" s="63"/>
      <c r="O2" s="63"/>
      <c r="P2" s="63"/>
      <c r="Q2" s="63"/>
      <c r="R2" s="63"/>
      <c r="S2" s="63"/>
      <c r="T2" s="63"/>
      <c r="U2" s="63"/>
      <c r="V2" s="108"/>
    </row>
    <row r="3" spans="3:31">
      <c r="C3" s="67" t="s">
        <v>1</v>
      </c>
      <c r="D3" s="68"/>
      <c r="E3" s="68"/>
      <c r="F3" s="68"/>
      <c r="G3" s="68"/>
      <c r="H3" s="68"/>
      <c r="I3" s="68"/>
      <c r="J3" s="10"/>
      <c r="K3" s="10"/>
      <c r="L3" s="37"/>
      <c r="M3" s="10"/>
      <c r="N3" s="10"/>
      <c r="O3" s="10"/>
      <c r="P3" s="10"/>
      <c r="Q3" s="16" t="s">
        <v>2</v>
      </c>
      <c r="R3" s="16"/>
      <c r="S3" s="16"/>
      <c r="T3" s="16"/>
      <c r="U3" s="39"/>
      <c r="V3" s="109"/>
      <c r="W3" s="62">
        <f>0.6205*W4</f>
        <v>0.0213244609164421</v>
      </c>
      <c r="X3" s="62">
        <f t="shared" ref="X3:AE3" si="0">0.6205*X4</f>
        <v>0.406001010781671</v>
      </c>
      <c r="Y3" s="62">
        <f t="shared" si="0"/>
        <v>0.0367951482479784</v>
      </c>
      <c r="Z3" s="62">
        <f t="shared" si="0"/>
        <v>0.0129619272237197</v>
      </c>
      <c r="AA3" s="62">
        <f t="shared" si="0"/>
        <v>0.00167250673854447</v>
      </c>
      <c r="AB3" s="62">
        <f t="shared" si="0"/>
        <v>0.0418126684636119</v>
      </c>
      <c r="AC3" s="62">
        <f t="shared" si="0"/>
        <v>0.0526839622641509</v>
      </c>
      <c r="AD3" s="62">
        <f t="shared" si="0"/>
        <v>0.0213244609164421</v>
      </c>
      <c r="AE3" s="62">
        <f t="shared" si="0"/>
        <v>0.0259238544474394</v>
      </c>
    </row>
    <row r="4" ht="43.05" customHeight="1" spans="3:48">
      <c r="C4" s="11" t="s">
        <v>3</v>
      </c>
      <c r="D4" s="11" t="s">
        <v>4</v>
      </c>
      <c r="E4" s="11" t="s">
        <v>5</v>
      </c>
      <c r="F4" s="11" t="s">
        <v>6</v>
      </c>
      <c r="G4" s="11" t="s">
        <v>7</v>
      </c>
      <c r="H4" s="11" t="s">
        <v>8</v>
      </c>
      <c r="I4" s="11" t="s">
        <v>9</v>
      </c>
      <c r="J4" s="11" t="s">
        <v>10</v>
      </c>
      <c r="K4" s="8" t="s">
        <v>11</v>
      </c>
      <c r="L4" s="11" t="s">
        <v>12</v>
      </c>
      <c r="M4" s="41" t="s">
        <v>13</v>
      </c>
      <c r="N4" s="11" t="s">
        <v>14</v>
      </c>
      <c r="O4" s="11" t="s">
        <v>15</v>
      </c>
      <c r="P4" s="11" t="s">
        <v>16</v>
      </c>
      <c r="Q4" s="11" t="s">
        <v>17</v>
      </c>
      <c r="R4" s="11" t="s">
        <v>18</v>
      </c>
      <c r="S4" s="11" t="s">
        <v>19</v>
      </c>
      <c r="T4" s="11" t="s">
        <v>20</v>
      </c>
      <c r="U4" s="8" t="s">
        <v>13</v>
      </c>
      <c r="W4">
        <f>51/1484</f>
        <v>0.034366576819407</v>
      </c>
      <c r="X4" s="62">
        <f>971/1484</f>
        <v>0.654312668463612</v>
      </c>
      <c r="Y4" s="62">
        <f>88/1484</f>
        <v>0.0592991913746631</v>
      </c>
      <c r="Z4" s="62">
        <f>31/1484</f>
        <v>0.0208894878706199</v>
      </c>
      <c r="AA4" s="62">
        <f>4/1484</f>
        <v>0.00269541778975741</v>
      </c>
      <c r="AB4" s="62">
        <f>100/1484</f>
        <v>0.0673854447439353</v>
      </c>
      <c r="AC4" s="62">
        <f>126/1484</f>
        <v>0.0849056603773585</v>
      </c>
      <c r="AD4" s="62">
        <f>51/1484</f>
        <v>0.034366576819407</v>
      </c>
      <c r="AE4" s="62">
        <f>62/1484</f>
        <v>0.0417789757412399</v>
      </c>
      <c r="AT4" s="136" t="s">
        <v>21</v>
      </c>
      <c r="AU4" s="65"/>
      <c r="AV4" s="65"/>
    </row>
    <row r="5" spans="3:48">
      <c r="C5" s="69" t="s">
        <v>22</v>
      </c>
      <c r="D5" s="70" t="s">
        <v>23</v>
      </c>
      <c r="E5" s="71" t="s">
        <v>24</v>
      </c>
      <c r="F5" s="13" t="s">
        <v>25</v>
      </c>
      <c r="G5" s="72" t="s">
        <v>26</v>
      </c>
      <c r="H5" s="14" t="s">
        <v>27</v>
      </c>
      <c r="I5" s="14" t="s">
        <v>28</v>
      </c>
      <c r="J5" s="11">
        <v>8</v>
      </c>
      <c r="K5" s="8">
        <v>2</v>
      </c>
      <c r="L5" s="11">
        <v>3</v>
      </c>
      <c r="M5" s="41">
        <f>J5*K5*L5</f>
        <v>48</v>
      </c>
      <c r="N5" s="11" t="s">
        <v>29</v>
      </c>
      <c r="O5" s="11" t="s">
        <v>27</v>
      </c>
      <c r="P5" s="11"/>
      <c r="Q5" s="11" t="s">
        <v>30</v>
      </c>
      <c r="R5" s="11">
        <v>8</v>
      </c>
      <c r="S5" s="11">
        <v>1</v>
      </c>
      <c r="T5" s="11">
        <v>1</v>
      </c>
      <c r="U5" s="8">
        <f>T5*S5*R5</f>
        <v>8</v>
      </c>
      <c r="V5" s="110"/>
      <c r="W5" s="111" t="b">
        <f>IF(V5=1,M5,IF(V6=1,M6,IF(V7=1,M7)))</f>
        <v>0</v>
      </c>
      <c r="X5" s="112" t="str">
        <f>IF(W5=FALSE,"低风险",IF((W5)&lt;=17,"低风险",IF(W5&lt;=63,"中风险",IF(W5&gt;=64,"高风险"))))</f>
        <v>低风险</v>
      </c>
      <c r="Y5" s="63">
        <f>IF(X5="高风险",0,IF(X5="中风险",0,IF(X5="低风险",1)))</f>
        <v>1</v>
      </c>
      <c r="Z5" s="63">
        <f>IF(X5="高风险",0,IF(X5="中风险",1,IF(X5="低风险",0)))</f>
        <v>0</v>
      </c>
      <c r="AA5" s="63">
        <f>IF(X5="高风险",1,IF(X5="中风险",0,IF(X5="低风险",0)))</f>
        <v>0</v>
      </c>
      <c r="AH5" s="62">
        <v>0.6205</v>
      </c>
      <c r="AI5" s="62">
        <v>0.3795</v>
      </c>
      <c r="AT5" s="65"/>
      <c r="AU5" s="65"/>
      <c r="AV5" s="65"/>
    </row>
    <row r="6" spans="3:48">
      <c r="C6" s="73"/>
      <c r="D6" s="74"/>
      <c r="E6" s="75"/>
      <c r="F6" s="16"/>
      <c r="G6" s="76" t="s">
        <v>31</v>
      </c>
      <c r="H6" s="11" t="s">
        <v>27</v>
      </c>
      <c r="I6" s="11" t="s">
        <v>32</v>
      </c>
      <c r="J6" s="11">
        <v>1</v>
      </c>
      <c r="K6" s="8">
        <v>3</v>
      </c>
      <c r="L6" s="11">
        <v>1</v>
      </c>
      <c r="M6" s="41">
        <f>J6*K6*L6</f>
        <v>3</v>
      </c>
      <c r="N6" s="11"/>
      <c r="O6" s="11"/>
      <c r="P6" s="11"/>
      <c r="Q6" s="11"/>
      <c r="R6" s="11"/>
      <c r="S6" s="11"/>
      <c r="T6" s="11"/>
      <c r="U6" s="8"/>
      <c r="V6" s="110"/>
      <c r="W6" s="111"/>
      <c r="X6" s="113"/>
      <c r="Y6" s="63"/>
      <c r="Z6" s="63"/>
      <c r="AA6" s="63"/>
      <c r="AC6" s="62">
        <f>Y5</f>
        <v>1</v>
      </c>
      <c r="AD6" s="62">
        <f>Z5</f>
        <v>0</v>
      </c>
      <c r="AE6" s="62">
        <f>AA5</f>
        <v>0</v>
      </c>
      <c r="AF6" s="62">
        <f t="array" ref="AF6:AH6">MMULT(W4:AE4,AC6:AE14)</f>
        <v>1</v>
      </c>
      <c r="AG6" s="62">
        <v>0</v>
      </c>
      <c r="AH6" s="62">
        <v>0</v>
      </c>
      <c r="AI6" s="62" t="str">
        <f>IF(MAX(AF6:AH6)=AF6,"低风险",IF(MAX(AF6:AH6)=AG6,"中风险",IF(MAX(AF6:AH6)=AH6,"高风险")))</f>
        <v>低风险</v>
      </c>
      <c r="AJ6" s="63">
        <f>IF(AI6="高风险",0,IF(AI6="中风险",0,IF(AI6="低风险",1)))</f>
        <v>1</v>
      </c>
      <c r="AK6" s="63">
        <f>IF(AI6="高风险",0,IF(AI6="中风险",1,IF(AI6="低风险",0)))</f>
        <v>0</v>
      </c>
      <c r="AL6" s="63">
        <f>IF(AI6="高风险",1,IF(AI6="中风险",0,IF(AI6="低风险",0)))</f>
        <v>0</v>
      </c>
      <c r="AO6" s="62" t="str">
        <f>AQ8</f>
        <v>低风险</v>
      </c>
      <c r="AT6" s="65"/>
      <c r="AU6" s="65"/>
      <c r="AV6" s="65"/>
    </row>
    <row r="7" spans="3:48">
      <c r="C7" s="73"/>
      <c r="D7" s="74"/>
      <c r="E7" s="75"/>
      <c r="F7" s="17" t="s">
        <v>33</v>
      </c>
      <c r="G7" s="76"/>
      <c r="H7" s="11"/>
      <c r="I7" s="11"/>
      <c r="J7" s="11"/>
      <c r="K7" s="8"/>
      <c r="L7" s="11"/>
      <c r="M7" s="41">
        <v>1</v>
      </c>
      <c r="N7" s="11"/>
      <c r="O7" s="11"/>
      <c r="P7" s="11"/>
      <c r="Q7" s="11"/>
      <c r="R7" s="11"/>
      <c r="S7" s="11"/>
      <c r="T7" s="11"/>
      <c r="U7" s="8"/>
      <c r="V7" s="110"/>
      <c r="W7" s="111"/>
      <c r="X7" s="114"/>
      <c r="Y7" s="63"/>
      <c r="Z7" s="63"/>
      <c r="AA7" s="63"/>
      <c r="AC7" s="62">
        <f>Y8</f>
        <v>1</v>
      </c>
      <c r="AD7" s="62">
        <f>Z8</f>
        <v>0</v>
      </c>
      <c r="AE7" s="62">
        <f>AA8</f>
        <v>0</v>
      </c>
      <c r="AJ7" s="63"/>
      <c r="AK7" s="63"/>
      <c r="AL7" s="63"/>
      <c r="AT7" s="65"/>
      <c r="AU7" s="65"/>
      <c r="AV7" s="65"/>
    </row>
    <row r="8" spans="3:48">
      <c r="C8" s="69" t="s">
        <v>34</v>
      </c>
      <c r="D8" s="70" t="s">
        <v>35</v>
      </c>
      <c r="E8" s="75"/>
      <c r="F8" s="13" t="s">
        <v>25</v>
      </c>
      <c r="G8" s="77" t="s">
        <v>36</v>
      </c>
      <c r="H8" s="11" t="s">
        <v>37</v>
      </c>
      <c r="I8" s="11" t="s">
        <v>32</v>
      </c>
      <c r="J8" s="11">
        <v>8</v>
      </c>
      <c r="K8" s="8">
        <v>2</v>
      </c>
      <c r="L8" s="11">
        <v>1</v>
      </c>
      <c r="M8" s="41">
        <f t="shared" ref="M8:M30" si="1">J8*K8*L8</f>
        <v>16</v>
      </c>
      <c r="N8" s="11"/>
      <c r="O8" s="11"/>
      <c r="P8" s="11"/>
      <c r="Q8" s="11"/>
      <c r="R8" s="11"/>
      <c r="S8" s="11"/>
      <c r="T8" s="11"/>
      <c r="U8" s="8"/>
      <c r="V8" s="115"/>
      <c r="W8" s="116" t="b">
        <f>IF(V8=1,M8,IF(V9=1,M9,IF(V10=1,M10,IF(V11=1,M11,IF(V12=1,M12,IF(V13=1,M13,IF(V14=1,M14,IF(V15=1,M15,IF(V16=1,M16,IF(V17=1,M17,IF(V18=1,M18,IF(V19=1,M19,IF(V20=1,M20,IF(V21=1,M21,IF(V22=1,M22,IF(V23=1,M23,IF(V24=1,M24,IF(V25=1,M25,IF(V26=1,M26,IF(V27=1,M27,IF(V28=1,M28,IF(V29=1,M29,IF(V30=1,M30,IF(V31=1,M31))))))))))))))))))))))))</f>
        <v>0</v>
      </c>
      <c r="X8" s="112" t="str">
        <f>IF(W8=FALSE,"低风险",IF((W8)&lt;=17,"低风险",IF(W8&lt;=63,"中风险",IF(W8&gt;=64,"高风险"))))</f>
        <v>低风险</v>
      </c>
      <c r="Y8" s="63">
        <f>IF(X8="高风险",0,IF(X8="中风险",0,IF(X8="低风险",1)))</f>
        <v>1</v>
      </c>
      <c r="Z8" s="63">
        <f>IF(X8="高风险",0,IF(X8="中风险",1,IF(X8="低风险",0)))</f>
        <v>0</v>
      </c>
      <c r="AA8" s="63">
        <f>IF(X8="高风险",1,IF(X8="中风险",0,IF(X8="低风险",0)))</f>
        <v>0</v>
      </c>
      <c r="AC8" s="62">
        <f>Y32</f>
        <v>1</v>
      </c>
      <c r="AD8" s="62">
        <f>Z32</f>
        <v>0</v>
      </c>
      <c r="AE8" s="62">
        <f>AA32</f>
        <v>0</v>
      </c>
      <c r="AF8" s="62">
        <f t="array" ref="AF8:AH8">MMULT(W3:AE3,AC6:AE14)</f>
        <v>0.6205</v>
      </c>
      <c r="AG8" s="62">
        <v>0</v>
      </c>
      <c r="AH8" s="62">
        <v>0</v>
      </c>
      <c r="AI8" s="62" t="str">
        <f>IF(MAX(AF8:AH8)=AF8,"低风险",IF(MAX(AF8:AH8)=AG8,"中风险",IF(MAX(AF8:AH8)=AH8,"高风险")))</f>
        <v>低风险</v>
      </c>
      <c r="AJ8" s="63">
        <f>IF(AI8="高风险",0,IF(AI8="中风险",0,IF(AI8="低风险",1)))</f>
        <v>1</v>
      </c>
      <c r="AK8" s="63">
        <f>IF(AI8="高风险",0,IF(AI8="中风险",1,IF(AI8="低风险",0)))</f>
        <v>0</v>
      </c>
      <c r="AL8" s="63">
        <f>IF(AI8="高风险",1,IF(AI8="中风险",0,IF(AI8="低风险",0)))</f>
        <v>0</v>
      </c>
      <c r="AN8" s="62">
        <f t="array" ref="AN8:AP8">MMULT(AH5:AI5,AJ8:AL9)</f>
        <v>1</v>
      </c>
      <c r="AO8" s="62">
        <v>0</v>
      </c>
      <c r="AP8" s="62">
        <v>0</v>
      </c>
      <c r="AQ8" s="137" t="str">
        <f>IF(MAX(AN8:AP8)=AN8,"低风险",IF(MAX(AN8:AP8)=AO8,"中风险",IF(MAX(AN8:AP8)=AP8,"高风险")))</f>
        <v>低风险</v>
      </c>
      <c r="AT8" s="65"/>
      <c r="AU8" s="65"/>
      <c r="AV8" s="65"/>
    </row>
    <row r="9" spans="3:48">
      <c r="C9" s="73"/>
      <c r="D9" s="74"/>
      <c r="E9" s="75"/>
      <c r="F9" s="17"/>
      <c r="G9" s="77" t="s">
        <v>38</v>
      </c>
      <c r="H9" s="11" t="s">
        <v>27</v>
      </c>
      <c r="I9" s="11" t="s">
        <v>32</v>
      </c>
      <c r="J9" s="11">
        <v>1</v>
      </c>
      <c r="K9" s="8">
        <v>1</v>
      </c>
      <c r="L9" s="11">
        <v>1</v>
      </c>
      <c r="M9" s="41">
        <f t="shared" si="1"/>
        <v>1</v>
      </c>
      <c r="N9" s="11"/>
      <c r="O9" s="11"/>
      <c r="P9" s="11"/>
      <c r="Q9" s="11"/>
      <c r="R9" s="11"/>
      <c r="S9" s="11"/>
      <c r="T9" s="11"/>
      <c r="U9" s="8"/>
      <c r="V9" s="115"/>
      <c r="W9" s="117"/>
      <c r="X9" s="113"/>
      <c r="Y9" s="63"/>
      <c r="Z9" s="63"/>
      <c r="AA9" s="63"/>
      <c r="AC9" s="62">
        <f>Y37</f>
        <v>1</v>
      </c>
      <c r="AD9" s="62">
        <f>Z37</f>
        <v>0</v>
      </c>
      <c r="AE9" s="62">
        <f>AA37</f>
        <v>0</v>
      </c>
      <c r="AJ9" s="63">
        <f>Y56</f>
        <v>1</v>
      </c>
      <c r="AK9" s="63">
        <f>Z56</f>
        <v>0</v>
      </c>
      <c r="AL9" s="63">
        <f>AA56</f>
        <v>0</v>
      </c>
      <c r="AT9" s="65"/>
      <c r="AU9" s="65"/>
      <c r="AV9" s="65"/>
    </row>
    <row r="10" spans="3:48">
      <c r="C10" s="73"/>
      <c r="D10" s="74"/>
      <c r="E10" s="75"/>
      <c r="F10" s="17"/>
      <c r="G10" s="78" t="s">
        <v>39</v>
      </c>
      <c r="H10" s="14" t="s">
        <v>40</v>
      </c>
      <c r="I10" s="14" t="s">
        <v>28</v>
      </c>
      <c r="J10" s="11">
        <v>9</v>
      </c>
      <c r="K10" s="8">
        <v>1</v>
      </c>
      <c r="L10" s="11">
        <v>7</v>
      </c>
      <c r="M10" s="41">
        <f t="shared" si="1"/>
        <v>63</v>
      </c>
      <c r="N10" s="11" t="s">
        <v>41</v>
      </c>
      <c r="O10" s="11" t="s">
        <v>42</v>
      </c>
      <c r="P10" s="11"/>
      <c r="Q10" s="11" t="s">
        <v>43</v>
      </c>
      <c r="R10" s="11">
        <v>7</v>
      </c>
      <c r="S10" s="11">
        <v>1</v>
      </c>
      <c r="T10" s="11">
        <v>2</v>
      </c>
      <c r="U10" s="8">
        <f>T10*S10*R10</f>
        <v>14</v>
      </c>
      <c r="V10" s="115"/>
      <c r="W10" s="117"/>
      <c r="X10" s="113"/>
      <c r="Y10" s="63"/>
      <c r="Z10" s="63"/>
      <c r="AA10" s="63"/>
      <c r="AC10" s="62">
        <f>Y41</f>
        <v>1</v>
      </c>
      <c r="AD10" s="62">
        <f>Z41</f>
        <v>0</v>
      </c>
      <c r="AE10" s="62">
        <f>AA41</f>
        <v>0</v>
      </c>
      <c r="AT10" s="65"/>
      <c r="AU10" s="65"/>
      <c r="AV10" s="65"/>
    </row>
    <row r="11" spans="3:48">
      <c r="C11" s="73"/>
      <c r="D11" s="74"/>
      <c r="E11" s="75"/>
      <c r="F11" s="17"/>
      <c r="G11" s="78" t="s">
        <v>44</v>
      </c>
      <c r="H11" s="14" t="s">
        <v>40</v>
      </c>
      <c r="I11" s="14" t="s">
        <v>28</v>
      </c>
      <c r="J11" s="11">
        <v>10</v>
      </c>
      <c r="K11" s="8">
        <v>3</v>
      </c>
      <c r="L11" s="11">
        <v>7</v>
      </c>
      <c r="M11" s="41">
        <f t="shared" si="1"/>
        <v>210</v>
      </c>
      <c r="N11" s="11" t="s">
        <v>27</v>
      </c>
      <c r="O11" s="11" t="s">
        <v>27</v>
      </c>
      <c r="P11" s="11"/>
      <c r="Q11" s="11" t="s">
        <v>45</v>
      </c>
      <c r="R11" s="11">
        <v>5</v>
      </c>
      <c r="S11" s="11">
        <v>1</v>
      </c>
      <c r="T11" s="11">
        <v>4</v>
      </c>
      <c r="U11" s="8">
        <f>T11*S11*R11</f>
        <v>20</v>
      </c>
      <c r="V11" s="115"/>
      <c r="W11" s="117"/>
      <c r="X11" s="113"/>
      <c r="Y11" s="63"/>
      <c r="Z11" s="63"/>
      <c r="AA11" s="63"/>
      <c r="AC11" s="62">
        <f>Y43</f>
        <v>1</v>
      </c>
      <c r="AD11" s="62">
        <f>Z43</f>
        <v>0</v>
      </c>
      <c r="AE11" s="62">
        <f>AA43</f>
        <v>0</v>
      </c>
      <c r="AT11" s="65"/>
      <c r="AU11" s="65"/>
      <c r="AV11" s="65"/>
    </row>
    <row r="12" spans="3:31">
      <c r="C12" s="73"/>
      <c r="D12" s="74"/>
      <c r="E12" s="75"/>
      <c r="F12" s="17"/>
      <c r="G12" s="78" t="s">
        <v>46</v>
      </c>
      <c r="H12" s="14" t="s">
        <v>47</v>
      </c>
      <c r="I12" s="14" t="s">
        <v>28</v>
      </c>
      <c r="J12" s="11">
        <v>10</v>
      </c>
      <c r="K12" s="8">
        <v>2</v>
      </c>
      <c r="L12" s="11">
        <v>6</v>
      </c>
      <c r="M12" s="41">
        <f t="shared" si="1"/>
        <v>120</v>
      </c>
      <c r="N12" s="11" t="s">
        <v>48</v>
      </c>
      <c r="O12" s="11" t="s">
        <v>27</v>
      </c>
      <c r="P12" s="11"/>
      <c r="Q12" s="11" t="s">
        <v>49</v>
      </c>
      <c r="R12" s="11">
        <v>10</v>
      </c>
      <c r="S12" s="11">
        <v>1</v>
      </c>
      <c r="T12" s="11">
        <v>2</v>
      </c>
      <c r="U12" s="8">
        <f>T12*S12*R12</f>
        <v>20</v>
      </c>
      <c r="V12" s="115"/>
      <c r="W12" s="117"/>
      <c r="X12" s="113"/>
      <c r="Y12" s="63"/>
      <c r="Z12" s="63"/>
      <c r="AA12" s="63"/>
      <c r="AC12" s="62">
        <f>Y45</f>
        <v>1</v>
      </c>
      <c r="AD12" s="62">
        <f>Z45</f>
        <v>0</v>
      </c>
      <c r="AE12" s="62">
        <f>AA45</f>
        <v>0</v>
      </c>
    </row>
    <row r="13" spans="3:31">
      <c r="C13" s="73"/>
      <c r="D13" s="74"/>
      <c r="E13" s="75"/>
      <c r="F13" s="17"/>
      <c r="G13" s="77" t="s">
        <v>50</v>
      </c>
      <c r="H13" s="11" t="s">
        <v>27</v>
      </c>
      <c r="I13" s="11" t="s">
        <v>32</v>
      </c>
      <c r="J13" s="11">
        <v>1</v>
      </c>
      <c r="K13" s="8">
        <v>5</v>
      </c>
      <c r="L13" s="11">
        <v>1</v>
      </c>
      <c r="M13" s="41">
        <f t="shared" si="1"/>
        <v>5</v>
      </c>
      <c r="N13" s="11"/>
      <c r="O13" s="11"/>
      <c r="P13" s="11"/>
      <c r="Q13" s="11"/>
      <c r="R13" s="11"/>
      <c r="S13" s="11"/>
      <c r="T13" s="11"/>
      <c r="U13" s="8"/>
      <c r="V13" s="115"/>
      <c r="W13" s="117"/>
      <c r="X13" s="113"/>
      <c r="Y13" s="63"/>
      <c r="Z13" s="63"/>
      <c r="AA13" s="63"/>
      <c r="AC13" s="62">
        <f>Y47</f>
        <v>1</v>
      </c>
      <c r="AD13" s="62">
        <f>Z47</f>
        <v>0</v>
      </c>
      <c r="AE13" s="62">
        <f>AA47</f>
        <v>0</v>
      </c>
    </row>
    <row r="14" spans="3:31">
      <c r="C14" s="73"/>
      <c r="D14" s="74"/>
      <c r="E14" s="75"/>
      <c r="F14" s="17"/>
      <c r="G14" s="77" t="s">
        <v>51</v>
      </c>
      <c r="H14" s="11" t="s">
        <v>27</v>
      </c>
      <c r="I14" s="11" t="s">
        <v>32</v>
      </c>
      <c r="J14" s="11">
        <v>1</v>
      </c>
      <c r="K14" s="8">
        <v>5</v>
      </c>
      <c r="L14" s="11">
        <v>1</v>
      </c>
      <c r="M14" s="41">
        <f t="shared" si="1"/>
        <v>5</v>
      </c>
      <c r="N14" s="11"/>
      <c r="O14" s="11"/>
      <c r="P14" s="11"/>
      <c r="Q14" s="11"/>
      <c r="R14" s="11"/>
      <c r="S14" s="11"/>
      <c r="T14" s="11"/>
      <c r="U14" s="8"/>
      <c r="V14" s="115"/>
      <c r="W14" s="117"/>
      <c r="X14" s="113"/>
      <c r="Y14" s="63"/>
      <c r="Z14" s="63"/>
      <c r="AA14" s="63"/>
      <c r="AC14" s="62">
        <f>Y50</f>
        <v>1</v>
      </c>
      <c r="AD14" s="62">
        <f>Z50</f>
        <v>0</v>
      </c>
      <c r="AE14" s="62">
        <f>AA50</f>
        <v>0</v>
      </c>
    </row>
    <row r="15" spans="3:27">
      <c r="C15" s="73"/>
      <c r="D15" s="74"/>
      <c r="E15" s="75"/>
      <c r="F15" s="17"/>
      <c r="G15" s="78" t="s">
        <v>52</v>
      </c>
      <c r="H15" s="14" t="s">
        <v>40</v>
      </c>
      <c r="I15" s="14" t="s">
        <v>28</v>
      </c>
      <c r="J15" s="11">
        <v>8</v>
      </c>
      <c r="K15" s="8">
        <v>1</v>
      </c>
      <c r="L15" s="11">
        <v>3</v>
      </c>
      <c r="M15" s="41">
        <f t="shared" si="1"/>
        <v>24</v>
      </c>
      <c r="N15" s="11" t="s">
        <v>53</v>
      </c>
      <c r="O15" s="11" t="s">
        <v>54</v>
      </c>
      <c r="P15" s="11"/>
      <c r="Q15" s="11" t="s">
        <v>55</v>
      </c>
      <c r="R15" s="11">
        <v>8</v>
      </c>
      <c r="S15" s="11">
        <v>1</v>
      </c>
      <c r="T15" s="11">
        <v>1</v>
      </c>
      <c r="U15" s="8">
        <f t="shared" ref="U15:U20" si="2">T15*S15*R15</f>
        <v>8</v>
      </c>
      <c r="V15" s="115"/>
      <c r="W15" s="117"/>
      <c r="X15" s="113"/>
      <c r="Y15" s="63"/>
      <c r="Z15" s="63"/>
      <c r="AA15" s="63"/>
    </row>
    <row r="16" spans="3:27">
      <c r="C16" s="73"/>
      <c r="D16" s="74"/>
      <c r="E16" s="75"/>
      <c r="F16" s="17"/>
      <c r="G16" s="78" t="s">
        <v>56</v>
      </c>
      <c r="H16" s="14" t="s">
        <v>40</v>
      </c>
      <c r="I16" s="14" t="s">
        <v>28</v>
      </c>
      <c r="J16" s="11">
        <v>8</v>
      </c>
      <c r="K16" s="8">
        <v>1</v>
      </c>
      <c r="L16" s="11">
        <v>3</v>
      </c>
      <c r="M16" s="41">
        <f t="shared" si="1"/>
        <v>24</v>
      </c>
      <c r="N16" s="11" t="s">
        <v>27</v>
      </c>
      <c r="O16" s="11" t="s">
        <v>54</v>
      </c>
      <c r="P16" s="11"/>
      <c r="Q16" s="11" t="s">
        <v>55</v>
      </c>
      <c r="R16" s="11">
        <v>8</v>
      </c>
      <c r="S16" s="11">
        <v>1</v>
      </c>
      <c r="T16" s="11">
        <v>1</v>
      </c>
      <c r="U16" s="8">
        <f t="shared" si="2"/>
        <v>8</v>
      </c>
      <c r="V16" s="115"/>
      <c r="W16" s="117"/>
      <c r="X16" s="113"/>
      <c r="Y16" s="63"/>
      <c r="Z16" s="63"/>
      <c r="AA16" s="63"/>
    </row>
    <row r="17" spans="3:27">
      <c r="C17" s="73"/>
      <c r="D17" s="74"/>
      <c r="E17" s="75"/>
      <c r="F17" s="17"/>
      <c r="G17" s="77" t="s">
        <v>57</v>
      </c>
      <c r="H17" s="11" t="s">
        <v>58</v>
      </c>
      <c r="I17" s="11" t="s">
        <v>32</v>
      </c>
      <c r="J17" s="11">
        <v>6</v>
      </c>
      <c r="K17" s="8">
        <v>2</v>
      </c>
      <c r="L17" s="11">
        <v>2</v>
      </c>
      <c r="M17" s="41">
        <f t="shared" si="1"/>
        <v>24</v>
      </c>
      <c r="N17" s="11"/>
      <c r="O17" s="11"/>
      <c r="P17" s="11"/>
      <c r="Q17" s="11"/>
      <c r="R17" s="11"/>
      <c r="S17" s="11"/>
      <c r="T17" s="11"/>
      <c r="U17" s="8">
        <f t="shared" si="2"/>
        <v>0</v>
      </c>
      <c r="V17" s="115"/>
      <c r="W17" s="117"/>
      <c r="X17" s="113"/>
      <c r="Y17" s="63"/>
      <c r="Z17" s="63"/>
      <c r="AA17" s="63"/>
    </row>
    <row r="18" spans="3:27">
      <c r="C18" s="73"/>
      <c r="D18" s="74"/>
      <c r="E18" s="75"/>
      <c r="F18" s="17"/>
      <c r="G18" s="78" t="s">
        <v>59</v>
      </c>
      <c r="H18" s="14" t="s">
        <v>60</v>
      </c>
      <c r="I18" s="14" t="s">
        <v>28</v>
      </c>
      <c r="J18" s="11">
        <v>6</v>
      </c>
      <c r="K18" s="8">
        <v>3</v>
      </c>
      <c r="L18" s="11">
        <v>3</v>
      </c>
      <c r="M18" s="41">
        <f t="shared" si="1"/>
        <v>54</v>
      </c>
      <c r="N18" s="11" t="s">
        <v>61</v>
      </c>
      <c r="O18" s="11" t="s">
        <v>62</v>
      </c>
      <c r="P18" s="11"/>
      <c r="Q18" s="11" t="s">
        <v>63</v>
      </c>
      <c r="R18" s="11">
        <v>6</v>
      </c>
      <c r="S18" s="11">
        <v>1</v>
      </c>
      <c r="T18" s="11">
        <v>2</v>
      </c>
      <c r="U18" s="8">
        <f t="shared" si="2"/>
        <v>12</v>
      </c>
      <c r="V18" s="115"/>
      <c r="W18" s="117"/>
      <c r="X18" s="113"/>
      <c r="Y18" s="63"/>
      <c r="Z18" s="63"/>
      <c r="AA18" s="63"/>
    </row>
    <row r="19" spans="3:27">
      <c r="C19" s="73"/>
      <c r="D19" s="74"/>
      <c r="E19" s="75"/>
      <c r="F19" s="17"/>
      <c r="G19" s="77" t="s">
        <v>64</v>
      </c>
      <c r="H19" s="11" t="s">
        <v>65</v>
      </c>
      <c r="I19" s="11" t="s">
        <v>32</v>
      </c>
      <c r="J19" s="11">
        <v>4</v>
      </c>
      <c r="K19" s="8">
        <v>2</v>
      </c>
      <c r="L19" s="11">
        <v>2</v>
      </c>
      <c r="M19" s="41">
        <f t="shared" si="1"/>
        <v>16</v>
      </c>
      <c r="N19" s="11"/>
      <c r="O19" s="11"/>
      <c r="P19" s="11"/>
      <c r="Q19" s="11"/>
      <c r="R19" s="11"/>
      <c r="S19" s="11"/>
      <c r="T19" s="11"/>
      <c r="U19" s="8">
        <f t="shared" si="2"/>
        <v>0</v>
      </c>
      <c r="V19" s="115"/>
      <c r="W19" s="117"/>
      <c r="X19" s="113"/>
      <c r="Y19" s="63"/>
      <c r="Z19" s="63"/>
      <c r="AA19" s="63"/>
    </row>
    <row r="20" spans="3:27">
      <c r="C20" s="73"/>
      <c r="D20" s="74"/>
      <c r="E20" s="75"/>
      <c r="F20" s="17"/>
      <c r="G20" s="78" t="s">
        <v>66</v>
      </c>
      <c r="H20" s="14" t="s">
        <v>39</v>
      </c>
      <c r="I20" s="14" t="s">
        <v>28</v>
      </c>
      <c r="J20" s="11">
        <v>7</v>
      </c>
      <c r="K20" s="8">
        <v>4</v>
      </c>
      <c r="L20" s="11">
        <v>1</v>
      </c>
      <c r="M20" s="41">
        <f t="shared" si="1"/>
        <v>28</v>
      </c>
      <c r="N20" s="11" t="s">
        <v>27</v>
      </c>
      <c r="O20" s="11" t="s">
        <v>67</v>
      </c>
      <c r="P20" s="11"/>
      <c r="Q20" s="11" t="s">
        <v>68</v>
      </c>
      <c r="R20" s="11">
        <v>5</v>
      </c>
      <c r="S20" s="11">
        <v>2</v>
      </c>
      <c r="T20" s="11">
        <v>1</v>
      </c>
      <c r="U20" s="8">
        <f t="shared" si="2"/>
        <v>10</v>
      </c>
      <c r="V20" s="115"/>
      <c r="W20" s="117"/>
      <c r="X20" s="113"/>
      <c r="Y20" s="63"/>
      <c r="Z20" s="63"/>
      <c r="AA20" s="63"/>
    </row>
    <row r="21" spans="3:27">
      <c r="C21" s="73"/>
      <c r="D21" s="74"/>
      <c r="E21" s="75"/>
      <c r="F21" s="17"/>
      <c r="G21" s="77" t="s">
        <v>69</v>
      </c>
      <c r="H21" s="22" t="s">
        <v>27</v>
      </c>
      <c r="I21" s="22" t="s">
        <v>32</v>
      </c>
      <c r="J21" s="11">
        <v>4</v>
      </c>
      <c r="K21" s="8">
        <v>4</v>
      </c>
      <c r="L21" s="11">
        <v>2</v>
      </c>
      <c r="M21" s="41">
        <f t="shared" si="1"/>
        <v>32</v>
      </c>
      <c r="N21" s="11"/>
      <c r="O21" s="11"/>
      <c r="P21" s="11"/>
      <c r="Q21" s="11"/>
      <c r="R21" s="11"/>
      <c r="S21" s="11"/>
      <c r="T21" s="11"/>
      <c r="U21" s="8"/>
      <c r="V21" s="115"/>
      <c r="W21" s="117"/>
      <c r="X21" s="113"/>
      <c r="Y21" s="63"/>
      <c r="Z21" s="63"/>
      <c r="AA21" s="63"/>
    </row>
    <row r="22" spans="3:27">
      <c r="C22" s="73"/>
      <c r="D22" s="74"/>
      <c r="E22" s="75"/>
      <c r="F22" s="17"/>
      <c r="G22" s="78" t="s">
        <v>70</v>
      </c>
      <c r="H22" s="14" t="s">
        <v>40</v>
      </c>
      <c r="I22" s="14" t="s">
        <v>28</v>
      </c>
      <c r="J22" s="11">
        <v>10</v>
      </c>
      <c r="K22" s="8">
        <v>3</v>
      </c>
      <c r="L22" s="11">
        <v>7</v>
      </c>
      <c r="M22" s="41">
        <f t="shared" si="1"/>
        <v>210</v>
      </c>
      <c r="N22" s="11"/>
      <c r="O22" s="11"/>
      <c r="P22" s="11"/>
      <c r="Q22" s="11"/>
      <c r="R22" s="11"/>
      <c r="S22" s="11"/>
      <c r="T22" s="11"/>
      <c r="U22" s="8"/>
      <c r="V22" s="115"/>
      <c r="W22" s="117"/>
      <c r="X22" s="113"/>
      <c r="Y22" s="63"/>
      <c r="Z22" s="63"/>
      <c r="AA22" s="63"/>
    </row>
    <row r="23" spans="3:27">
      <c r="C23" s="73"/>
      <c r="D23" s="74"/>
      <c r="E23" s="75"/>
      <c r="F23" s="17"/>
      <c r="G23" s="77" t="s">
        <v>71</v>
      </c>
      <c r="H23" s="22" t="s">
        <v>40</v>
      </c>
      <c r="I23" s="22" t="s">
        <v>32</v>
      </c>
      <c r="J23" s="11">
        <v>8</v>
      </c>
      <c r="K23" s="8">
        <v>1</v>
      </c>
      <c r="L23" s="11">
        <v>1</v>
      </c>
      <c r="M23" s="41">
        <f t="shared" si="1"/>
        <v>8</v>
      </c>
      <c r="N23" s="11"/>
      <c r="O23" s="11"/>
      <c r="P23" s="11"/>
      <c r="Q23" s="11"/>
      <c r="R23" s="11"/>
      <c r="S23" s="11"/>
      <c r="T23" s="11"/>
      <c r="U23" s="8"/>
      <c r="V23" s="115"/>
      <c r="W23" s="117"/>
      <c r="X23" s="113"/>
      <c r="Y23" s="63"/>
      <c r="Z23" s="63"/>
      <c r="AA23" s="63"/>
    </row>
    <row r="24" spans="3:27">
      <c r="C24" s="73"/>
      <c r="D24" s="74"/>
      <c r="E24" s="75"/>
      <c r="F24" s="17"/>
      <c r="G24" s="77" t="s">
        <v>72</v>
      </c>
      <c r="H24" s="22" t="s">
        <v>40</v>
      </c>
      <c r="I24" s="22" t="s">
        <v>32</v>
      </c>
      <c r="J24" s="11">
        <v>8</v>
      </c>
      <c r="K24" s="8">
        <v>3</v>
      </c>
      <c r="L24" s="11">
        <v>1</v>
      </c>
      <c r="M24" s="41">
        <f t="shared" si="1"/>
        <v>24</v>
      </c>
      <c r="N24" s="11"/>
      <c r="O24" s="11"/>
      <c r="P24" s="11"/>
      <c r="Q24" s="11"/>
      <c r="R24" s="11"/>
      <c r="S24" s="11"/>
      <c r="T24" s="11"/>
      <c r="U24" s="8"/>
      <c r="V24" s="115"/>
      <c r="W24" s="117"/>
      <c r="X24" s="113"/>
      <c r="Y24" s="63"/>
      <c r="Z24" s="63"/>
      <c r="AA24" s="63"/>
    </row>
    <row r="25" spans="3:27">
      <c r="C25" s="73"/>
      <c r="D25" s="74"/>
      <c r="E25" s="75"/>
      <c r="F25" s="17"/>
      <c r="G25" s="77" t="s">
        <v>73</v>
      </c>
      <c r="H25" s="22" t="s">
        <v>40</v>
      </c>
      <c r="I25" s="22" t="s">
        <v>32</v>
      </c>
      <c r="J25" s="11">
        <v>8</v>
      </c>
      <c r="K25" s="8">
        <v>2</v>
      </c>
      <c r="L25" s="11">
        <v>1</v>
      </c>
      <c r="M25" s="41">
        <f t="shared" si="1"/>
        <v>16</v>
      </c>
      <c r="N25" s="11"/>
      <c r="O25" s="11"/>
      <c r="P25" s="11"/>
      <c r="Q25" s="11"/>
      <c r="R25" s="11"/>
      <c r="S25" s="11"/>
      <c r="T25" s="11"/>
      <c r="U25" s="8"/>
      <c r="V25" s="115"/>
      <c r="W25" s="117"/>
      <c r="X25" s="113"/>
      <c r="Y25" s="63"/>
      <c r="Z25" s="63"/>
      <c r="AA25" s="63"/>
    </row>
    <row r="26" spans="3:27">
      <c r="C26" s="73"/>
      <c r="D26" s="74"/>
      <c r="E26" s="75"/>
      <c r="F26" s="17"/>
      <c r="G26" s="77" t="s">
        <v>74</v>
      </c>
      <c r="H26" s="22" t="s">
        <v>27</v>
      </c>
      <c r="I26" s="22" t="s">
        <v>32</v>
      </c>
      <c r="J26" s="11">
        <v>1</v>
      </c>
      <c r="K26" s="8">
        <v>1</v>
      </c>
      <c r="L26" s="11">
        <v>1</v>
      </c>
      <c r="M26" s="41">
        <f t="shared" si="1"/>
        <v>1</v>
      </c>
      <c r="N26" s="11"/>
      <c r="O26" s="11"/>
      <c r="P26" s="11"/>
      <c r="Q26" s="11"/>
      <c r="R26" s="11"/>
      <c r="S26" s="11"/>
      <c r="T26" s="11"/>
      <c r="U26" s="8"/>
      <c r="V26" s="115"/>
      <c r="W26" s="117"/>
      <c r="X26" s="113"/>
      <c r="Y26" s="63"/>
      <c r="Z26" s="63"/>
      <c r="AA26" s="63"/>
    </row>
    <row r="27" spans="3:27">
      <c r="C27" s="73"/>
      <c r="D27" s="74"/>
      <c r="E27" s="75"/>
      <c r="F27" s="16"/>
      <c r="G27" s="77" t="s">
        <v>75</v>
      </c>
      <c r="H27" s="22" t="s">
        <v>76</v>
      </c>
      <c r="I27" s="22" t="s">
        <v>32</v>
      </c>
      <c r="J27" s="11">
        <v>9</v>
      </c>
      <c r="K27" s="8">
        <v>1</v>
      </c>
      <c r="L27" s="11">
        <v>1</v>
      </c>
      <c r="M27" s="41">
        <f t="shared" si="1"/>
        <v>9</v>
      </c>
      <c r="N27" s="11"/>
      <c r="O27" s="11"/>
      <c r="P27" s="11"/>
      <c r="Q27" s="11"/>
      <c r="R27" s="11"/>
      <c r="S27" s="11"/>
      <c r="T27" s="11"/>
      <c r="U27" s="8"/>
      <c r="V27" s="115"/>
      <c r="W27" s="117"/>
      <c r="X27" s="113"/>
      <c r="Y27" s="63"/>
      <c r="Z27" s="63"/>
      <c r="AA27" s="63"/>
    </row>
    <row r="28" spans="3:27">
      <c r="C28" s="73"/>
      <c r="D28" s="74"/>
      <c r="E28" s="75"/>
      <c r="F28" s="11" t="s">
        <v>77</v>
      </c>
      <c r="G28" s="77" t="s">
        <v>78</v>
      </c>
      <c r="H28" s="11" t="s">
        <v>79</v>
      </c>
      <c r="I28" s="11" t="s">
        <v>32</v>
      </c>
      <c r="J28" s="11">
        <v>5</v>
      </c>
      <c r="K28" s="8">
        <v>3</v>
      </c>
      <c r="L28" s="11">
        <v>1</v>
      </c>
      <c r="M28" s="41">
        <f t="shared" si="1"/>
        <v>15</v>
      </c>
      <c r="N28" s="11"/>
      <c r="O28" s="11"/>
      <c r="P28" s="11"/>
      <c r="Q28" s="11"/>
      <c r="R28" s="11"/>
      <c r="S28" s="11"/>
      <c r="T28" s="11"/>
      <c r="U28" s="8"/>
      <c r="V28" s="115"/>
      <c r="W28" s="117"/>
      <c r="X28" s="113"/>
      <c r="Y28" s="63"/>
      <c r="Z28" s="63"/>
      <c r="AA28" s="63"/>
    </row>
    <row r="29" spans="3:27">
      <c r="C29" s="73"/>
      <c r="D29" s="74"/>
      <c r="E29" s="75"/>
      <c r="F29" s="11"/>
      <c r="G29" s="78" t="s">
        <v>59</v>
      </c>
      <c r="H29" s="14" t="s">
        <v>60</v>
      </c>
      <c r="I29" s="14" t="s">
        <v>28</v>
      </c>
      <c r="J29" s="11">
        <v>5</v>
      </c>
      <c r="K29" s="8">
        <v>2</v>
      </c>
      <c r="L29" s="11">
        <v>5</v>
      </c>
      <c r="M29" s="41">
        <f t="shared" si="1"/>
        <v>50</v>
      </c>
      <c r="N29" s="11" t="s">
        <v>61</v>
      </c>
      <c r="O29" s="11" t="s">
        <v>62</v>
      </c>
      <c r="P29" s="11"/>
      <c r="Q29" s="11" t="s">
        <v>63</v>
      </c>
      <c r="R29" s="11">
        <v>5</v>
      </c>
      <c r="S29" s="11">
        <v>1</v>
      </c>
      <c r="T29" s="11">
        <v>3</v>
      </c>
      <c r="U29" s="8">
        <f>T29*S29*R29</f>
        <v>15</v>
      </c>
      <c r="V29" s="115"/>
      <c r="W29" s="117"/>
      <c r="X29" s="113"/>
      <c r="Y29" s="63"/>
      <c r="Z29" s="63"/>
      <c r="AA29" s="63"/>
    </row>
    <row r="30" spans="3:27">
      <c r="C30" s="73"/>
      <c r="D30" s="74"/>
      <c r="E30" s="75"/>
      <c r="F30" s="11" t="s">
        <v>80</v>
      </c>
      <c r="G30" s="77" t="s">
        <v>81</v>
      </c>
      <c r="H30" s="22" t="s">
        <v>82</v>
      </c>
      <c r="I30" s="22" t="s">
        <v>32</v>
      </c>
      <c r="J30" s="11">
        <v>2</v>
      </c>
      <c r="K30" s="8">
        <v>2</v>
      </c>
      <c r="L30" s="11">
        <v>4</v>
      </c>
      <c r="M30" s="41">
        <f t="shared" si="1"/>
        <v>16</v>
      </c>
      <c r="N30" s="11"/>
      <c r="O30" s="11"/>
      <c r="P30" s="11"/>
      <c r="Q30" s="11"/>
      <c r="R30" s="11"/>
      <c r="S30" s="11"/>
      <c r="T30" s="11"/>
      <c r="U30" s="8"/>
      <c r="V30" s="115"/>
      <c r="W30" s="117"/>
      <c r="X30" s="113"/>
      <c r="Y30" s="63"/>
      <c r="Z30" s="63"/>
      <c r="AA30" s="63"/>
    </row>
    <row r="31" spans="3:27">
      <c r="C31" s="79"/>
      <c r="D31" s="74"/>
      <c r="E31" s="75"/>
      <c r="F31" s="11" t="s">
        <v>33</v>
      </c>
      <c r="G31" s="77"/>
      <c r="H31" s="22"/>
      <c r="I31" s="22"/>
      <c r="J31" s="11"/>
      <c r="K31" s="8"/>
      <c r="L31" s="11"/>
      <c r="M31" s="41">
        <v>1</v>
      </c>
      <c r="N31" s="11"/>
      <c r="O31" s="11"/>
      <c r="P31" s="11"/>
      <c r="Q31" s="11"/>
      <c r="R31" s="11"/>
      <c r="S31" s="11"/>
      <c r="T31" s="11"/>
      <c r="U31" s="8"/>
      <c r="V31" s="115"/>
      <c r="W31" s="118"/>
      <c r="X31" s="114"/>
      <c r="Y31" s="63"/>
      <c r="Z31" s="63"/>
      <c r="AA31" s="63"/>
    </row>
    <row r="32" spans="3:27">
      <c r="C32" s="80" t="s">
        <v>83</v>
      </c>
      <c r="D32" s="70"/>
      <c r="E32" s="70" t="s">
        <v>84</v>
      </c>
      <c r="F32" s="11" t="s">
        <v>85</v>
      </c>
      <c r="G32" s="76" t="s">
        <v>86</v>
      </c>
      <c r="H32" s="11" t="s">
        <v>87</v>
      </c>
      <c r="I32" s="11" t="s">
        <v>32</v>
      </c>
      <c r="J32" s="11">
        <v>4</v>
      </c>
      <c r="K32" s="8">
        <v>2</v>
      </c>
      <c r="L32" s="11">
        <v>1</v>
      </c>
      <c r="M32" s="41">
        <f>J32*K32*L32</f>
        <v>8</v>
      </c>
      <c r="N32" s="11"/>
      <c r="O32" s="11"/>
      <c r="P32" s="11"/>
      <c r="Q32" s="11"/>
      <c r="R32" s="11"/>
      <c r="S32" s="11"/>
      <c r="T32" s="11"/>
      <c r="U32" s="8"/>
      <c r="V32" s="119"/>
      <c r="W32" s="120" t="b">
        <f>IF(V32=1,M32,IF(V33=1,M33,IF(V34=1,M34,IF(V35=1,M35,IF(V36=1,M36)))))</f>
        <v>0</v>
      </c>
      <c r="X32" s="112" t="str">
        <f>IF(W32=FALSE,"低风险",IF((W32)&lt;=17,"低风险",IF(W32&lt;=63,"中风险",IF(W32&gt;=64,"高风险"))))</f>
        <v>低风险</v>
      </c>
      <c r="Y32" s="63">
        <f>IF(X32="高风险",0,IF(X32="中风险",0,IF(X32="低风险",1)))</f>
        <v>1</v>
      </c>
      <c r="Z32" s="63">
        <f>IF(X32="高风险",0,IF(X32="中风险",1,IF(X32="低风险",0)))</f>
        <v>0</v>
      </c>
      <c r="AA32" s="63">
        <f>IF(X32="高风险",1,IF(X32="中风险",0,IF(X32="低风险",0)))</f>
        <v>0</v>
      </c>
    </row>
    <row r="33" spans="3:27">
      <c r="C33" s="81"/>
      <c r="D33" s="74"/>
      <c r="E33" s="74"/>
      <c r="F33" s="11"/>
      <c r="G33" s="77" t="s">
        <v>88</v>
      </c>
      <c r="H33" s="11" t="s">
        <v>87</v>
      </c>
      <c r="I33" s="11" t="s">
        <v>32</v>
      </c>
      <c r="J33" s="11">
        <v>8</v>
      </c>
      <c r="K33" s="8">
        <v>1</v>
      </c>
      <c r="L33" s="11">
        <v>1</v>
      </c>
      <c r="M33" s="41">
        <f>J33*K33*L33</f>
        <v>8</v>
      </c>
      <c r="N33" s="11"/>
      <c r="O33" s="11"/>
      <c r="P33" s="11"/>
      <c r="Q33" s="11"/>
      <c r="R33" s="11"/>
      <c r="S33" s="11"/>
      <c r="T33" s="11"/>
      <c r="U33" s="8"/>
      <c r="V33" s="119"/>
      <c r="W33" s="120"/>
      <c r="X33" s="113"/>
      <c r="Y33" s="63"/>
      <c r="Z33" s="63"/>
      <c r="AA33" s="63"/>
    </row>
    <row r="34" spans="3:27">
      <c r="C34" s="81"/>
      <c r="D34" s="74"/>
      <c r="E34" s="74"/>
      <c r="F34" s="11" t="s">
        <v>77</v>
      </c>
      <c r="G34" s="72" t="s">
        <v>89</v>
      </c>
      <c r="H34" s="14" t="s">
        <v>90</v>
      </c>
      <c r="I34" s="14" t="s">
        <v>28</v>
      </c>
      <c r="J34" s="11">
        <v>10</v>
      </c>
      <c r="K34" s="8">
        <v>1</v>
      </c>
      <c r="L34" s="11">
        <v>6</v>
      </c>
      <c r="M34" s="41">
        <f>J34*K34*L34</f>
        <v>60</v>
      </c>
      <c r="N34" s="11" t="s">
        <v>27</v>
      </c>
      <c r="O34" s="11" t="s">
        <v>91</v>
      </c>
      <c r="P34" s="11"/>
      <c r="Q34" s="11" t="s">
        <v>92</v>
      </c>
      <c r="R34" s="11">
        <v>10</v>
      </c>
      <c r="S34" s="11">
        <v>1</v>
      </c>
      <c r="T34" s="11">
        <v>2</v>
      </c>
      <c r="U34" s="8">
        <v>20</v>
      </c>
      <c r="V34" s="119"/>
      <c r="W34" s="120"/>
      <c r="X34" s="113"/>
      <c r="Y34" s="63"/>
      <c r="Z34" s="63"/>
      <c r="AA34" s="63"/>
    </row>
    <row r="35" spans="3:27">
      <c r="C35" s="81"/>
      <c r="D35" s="74"/>
      <c r="E35" s="74"/>
      <c r="F35" s="11"/>
      <c r="G35" s="76" t="s">
        <v>93</v>
      </c>
      <c r="H35" s="11" t="s">
        <v>94</v>
      </c>
      <c r="I35" s="11" t="s">
        <v>32</v>
      </c>
      <c r="J35" s="11">
        <v>2</v>
      </c>
      <c r="K35" s="8">
        <v>3</v>
      </c>
      <c r="L35" s="11">
        <v>2</v>
      </c>
      <c r="M35" s="41">
        <f>J35*K35*L35</f>
        <v>12</v>
      </c>
      <c r="N35" s="11"/>
      <c r="O35" s="11"/>
      <c r="P35" s="11"/>
      <c r="Q35" s="11"/>
      <c r="R35" s="11"/>
      <c r="S35" s="11"/>
      <c r="T35" s="11"/>
      <c r="U35" s="8"/>
      <c r="V35" s="119"/>
      <c r="W35" s="120"/>
      <c r="X35" s="113"/>
      <c r="Y35" s="63"/>
      <c r="Z35" s="63"/>
      <c r="AA35" s="63"/>
    </row>
    <row r="36" spans="3:27">
      <c r="C36" s="81"/>
      <c r="D36" s="74"/>
      <c r="E36" s="74"/>
      <c r="F36" s="11" t="s">
        <v>33</v>
      </c>
      <c r="G36" s="82"/>
      <c r="H36" s="11"/>
      <c r="I36" s="11"/>
      <c r="J36" s="11"/>
      <c r="K36" s="8"/>
      <c r="L36" s="11"/>
      <c r="M36" s="41">
        <v>1</v>
      </c>
      <c r="N36" s="11"/>
      <c r="O36" s="11"/>
      <c r="P36" s="11"/>
      <c r="Q36" s="11"/>
      <c r="R36" s="11"/>
      <c r="S36" s="11"/>
      <c r="T36" s="11"/>
      <c r="U36" s="8"/>
      <c r="V36" s="119"/>
      <c r="W36" s="120"/>
      <c r="X36" s="114"/>
      <c r="Y36" s="63"/>
      <c r="Z36" s="63"/>
      <c r="AA36" s="63"/>
    </row>
    <row r="37" spans="3:27">
      <c r="C37" s="83" t="s">
        <v>95</v>
      </c>
      <c r="D37" s="84"/>
      <c r="E37" s="70" t="s">
        <v>96</v>
      </c>
      <c r="F37" s="18" t="s">
        <v>97</v>
      </c>
      <c r="G37" s="77" t="s">
        <v>98</v>
      </c>
      <c r="H37" s="18" t="s">
        <v>99</v>
      </c>
      <c r="I37" s="11" t="s">
        <v>32</v>
      </c>
      <c r="J37" s="11">
        <v>3</v>
      </c>
      <c r="K37" s="8">
        <v>1</v>
      </c>
      <c r="L37" s="11">
        <v>1</v>
      </c>
      <c r="M37" s="41">
        <f>J37*K37*L37</f>
        <v>3</v>
      </c>
      <c r="N37" s="11"/>
      <c r="O37" s="11"/>
      <c r="P37" s="11"/>
      <c r="Q37" s="11"/>
      <c r="R37" s="11"/>
      <c r="S37" s="11"/>
      <c r="T37" s="11"/>
      <c r="U37" s="8"/>
      <c r="V37" s="121"/>
      <c r="W37" s="122" t="b">
        <f>IF(V37=1,M37,IF(V38=1,M38,IF(V39=1,M39,IF(V40=1,M40))))</f>
        <v>0</v>
      </c>
      <c r="X37" s="112" t="str">
        <f>IF(W37=FALSE,"低风险",IF((W37)&lt;=17,"低风险",IF(W37&lt;=63,"中风险",IF(W37&gt;=64,"高风险"))))</f>
        <v>低风险</v>
      </c>
      <c r="Y37" s="63">
        <f>IF(X37="高风险",0,IF(X37="中风险",0,IF(X37="低风险",1)))</f>
        <v>1</v>
      </c>
      <c r="Z37" s="63">
        <f>IF(X37="高风险",0,IF(X37="中风险",1,IF(X37="低风险",0)))</f>
        <v>0</v>
      </c>
      <c r="AA37" s="63">
        <f>IF(X37="高风险",1,IF(X37="中风险",0,IF(X37="低风险",0)))</f>
        <v>0</v>
      </c>
    </row>
    <row r="38" spans="3:27">
      <c r="C38" s="85"/>
      <c r="D38" s="86"/>
      <c r="E38" s="74"/>
      <c r="F38" s="18"/>
      <c r="G38" s="77" t="s">
        <v>100</v>
      </c>
      <c r="H38" s="22" t="s">
        <v>99</v>
      </c>
      <c r="I38" s="22" t="s">
        <v>32</v>
      </c>
      <c r="J38" s="11">
        <v>4</v>
      </c>
      <c r="K38" s="8">
        <v>1</v>
      </c>
      <c r="L38" s="11">
        <v>1</v>
      </c>
      <c r="M38" s="41">
        <f>J38*K38*L38</f>
        <v>4</v>
      </c>
      <c r="N38" s="11"/>
      <c r="O38" s="11"/>
      <c r="P38" s="11"/>
      <c r="Q38" s="11"/>
      <c r="R38" s="11"/>
      <c r="S38" s="11"/>
      <c r="T38" s="11"/>
      <c r="U38" s="8"/>
      <c r="V38" s="121"/>
      <c r="W38" s="122"/>
      <c r="X38" s="113"/>
      <c r="Y38" s="63"/>
      <c r="Z38" s="63"/>
      <c r="AA38" s="63"/>
    </row>
    <row r="39" spans="3:27">
      <c r="C39" s="85"/>
      <c r="D39" s="86"/>
      <c r="E39" s="74"/>
      <c r="F39" s="18" t="s">
        <v>101</v>
      </c>
      <c r="G39" s="78"/>
      <c r="H39" s="14" t="s">
        <v>102</v>
      </c>
      <c r="I39" s="27" t="s">
        <v>28</v>
      </c>
      <c r="J39" s="11">
        <v>8</v>
      </c>
      <c r="K39" s="8">
        <v>1</v>
      </c>
      <c r="L39" s="11">
        <v>3</v>
      </c>
      <c r="M39" s="41">
        <f>J39*K39*L39</f>
        <v>24</v>
      </c>
      <c r="N39" s="11" t="s">
        <v>27</v>
      </c>
      <c r="O39" s="11" t="s">
        <v>27</v>
      </c>
      <c r="P39" s="11"/>
      <c r="Q39" s="11" t="s">
        <v>103</v>
      </c>
      <c r="R39" s="11">
        <v>8</v>
      </c>
      <c r="S39" s="11">
        <v>1</v>
      </c>
      <c r="T39" s="11">
        <v>1</v>
      </c>
      <c r="U39" s="8">
        <f>T39*S39*R39</f>
        <v>8</v>
      </c>
      <c r="V39" s="121"/>
      <c r="W39" s="122"/>
      <c r="X39" s="113"/>
      <c r="Y39" s="63"/>
      <c r="Z39" s="63"/>
      <c r="AA39" s="63"/>
    </row>
    <row r="40" spans="3:27">
      <c r="C40" s="87"/>
      <c r="D40" s="88"/>
      <c r="E40" s="89"/>
      <c r="F40" s="18" t="s">
        <v>33</v>
      </c>
      <c r="G40" s="77"/>
      <c r="H40" s="22"/>
      <c r="I40" s="40"/>
      <c r="J40" s="11"/>
      <c r="K40" s="8"/>
      <c r="L40" s="11"/>
      <c r="M40" s="41">
        <v>1</v>
      </c>
      <c r="N40" s="11"/>
      <c r="O40" s="11"/>
      <c r="P40" s="11"/>
      <c r="Q40" s="11"/>
      <c r="R40" s="11"/>
      <c r="S40" s="11"/>
      <c r="T40" s="11"/>
      <c r="U40" s="8"/>
      <c r="V40" s="121"/>
      <c r="W40" s="122"/>
      <c r="X40" s="114"/>
      <c r="Y40" s="63"/>
      <c r="Z40" s="63"/>
      <c r="AA40" s="63"/>
    </row>
    <row r="41" spans="3:27">
      <c r="C41" s="90" t="s">
        <v>104</v>
      </c>
      <c r="D41" s="70"/>
      <c r="E41" s="84" t="s">
        <v>105</v>
      </c>
      <c r="F41" s="11" t="s">
        <v>106</v>
      </c>
      <c r="G41" s="76" t="s">
        <v>107</v>
      </c>
      <c r="H41" s="11" t="s">
        <v>108</v>
      </c>
      <c r="I41" s="8" t="s">
        <v>32</v>
      </c>
      <c r="J41" s="11">
        <v>2</v>
      </c>
      <c r="K41" s="8">
        <v>2</v>
      </c>
      <c r="L41" s="11">
        <v>1</v>
      </c>
      <c r="M41" s="41">
        <f>J41*K41*L41</f>
        <v>4</v>
      </c>
      <c r="N41" s="11"/>
      <c r="O41" s="11"/>
      <c r="P41" s="11"/>
      <c r="Q41" s="11"/>
      <c r="R41" s="11"/>
      <c r="S41" s="11"/>
      <c r="T41" s="11"/>
      <c r="U41" s="8"/>
      <c r="V41" s="123"/>
      <c r="W41" s="124" t="b">
        <f>IF(V41=1,M41,IF(V42=1,M42))</f>
        <v>0</v>
      </c>
      <c r="X41" s="112" t="str">
        <f>IF(W41=FALSE,"低风险",IF((W41)&lt;=17,"低风险",IF(W41&lt;=63,"中风险",IF(W41&gt;=64,"高风险"))))</f>
        <v>低风险</v>
      </c>
      <c r="Y41" s="63">
        <f>IF(X41="高风险",0,IF(X41="中风险",0,IF(X41="低风险",1)))</f>
        <v>1</v>
      </c>
      <c r="Z41" s="63">
        <f>IF(X41="高风险",0,IF(X41="中风险",1,IF(X41="低风险",0)))</f>
        <v>0</v>
      </c>
      <c r="AA41" s="63">
        <f>IF(X41="高风险",1,IF(X41="中风险",0,IF(X41="低风险",0)))</f>
        <v>0</v>
      </c>
    </row>
    <row r="42" spans="3:27">
      <c r="C42" s="91"/>
      <c r="D42" s="89"/>
      <c r="E42" s="88"/>
      <c r="F42" s="11" t="s">
        <v>33</v>
      </c>
      <c r="G42" s="76"/>
      <c r="H42" s="11"/>
      <c r="I42" s="8"/>
      <c r="J42" s="11"/>
      <c r="K42" s="8"/>
      <c r="L42" s="11"/>
      <c r="M42" s="41">
        <v>1</v>
      </c>
      <c r="N42" s="11"/>
      <c r="O42" s="11"/>
      <c r="P42" s="11"/>
      <c r="Q42" s="11"/>
      <c r="R42" s="11"/>
      <c r="S42" s="11"/>
      <c r="T42" s="11"/>
      <c r="U42" s="8"/>
      <c r="V42" s="123"/>
      <c r="W42" s="124"/>
      <c r="X42" s="114"/>
      <c r="Y42" s="63"/>
      <c r="Z42" s="63"/>
      <c r="AA42" s="63"/>
    </row>
    <row r="43" spans="3:27">
      <c r="C43" s="92" t="s">
        <v>109</v>
      </c>
      <c r="D43" s="92"/>
      <c r="E43" s="93" t="s">
        <v>110</v>
      </c>
      <c r="F43" s="72" t="s">
        <v>111</v>
      </c>
      <c r="G43" s="72" t="s">
        <v>112</v>
      </c>
      <c r="H43" s="14" t="s">
        <v>113</v>
      </c>
      <c r="I43" s="27" t="s">
        <v>28</v>
      </c>
      <c r="J43" s="11">
        <v>10</v>
      </c>
      <c r="K43" s="8">
        <v>1</v>
      </c>
      <c r="L43" s="11">
        <v>10</v>
      </c>
      <c r="M43" s="41">
        <f>J43*K43*L43</f>
        <v>100</v>
      </c>
      <c r="N43" s="11" t="s">
        <v>114</v>
      </c>
      <c r="O43" s="11" t="s">
        <v>27</v>
      </c>
      <c r="P43" s="11"/>
      <c r="Q43" s="11" t="s">
        <v>115</v>
      </c>
      <c r="R43" s="11">
        <v>10</v>
      </c>
      <c r="S43" s="11">
        <v>1</v>
      </c>
      <c r="T43" s="11">
        <v>1</v>
      </c>
      <c r="U43" s="8">
        <f>T43*S43*R43</f>
        <v>10</v>
      </c>
      <c r="V43" s="125"/>
      <c r="W43" s="126" t="b">
        <f>IF(V43=1,M43,IF(V44=1,M44))</f>
        <v>0</v>
      </c>
      <c r="X43" s="112" t="str">
        <f>IF(W43=FALSE,"低风险",IF((W43)&lt;=17,"低风险",IF(W43&lt;=63,"中风险",IF(W43&gt;=64,"高风险"))))</f>
        <v>低风险</v>
      </c>
      <c r="Y43" s="63">
        <f>IF(X43="高风险",0,IF(X43="中风险",0,IF(X43="低风险",1)))</f>
        <v>1</v>
      </c>
      <c r="Z43" s="63">
        <f>IF(X43="高风险",0,IF(X43="中风险",1,IF(X43="低风险",0)))</f>
        <v>0</v>
      </c>
      <c r="AA43" s="63">
        <f>IF(X43="高风险",1,IF(X43="中风险",0,IF(X43="低风险",0)))</f>
        <v>0</v>
      </c>
    </row>
    <row r="44" spans="3:27">
      <c r="C44" s="94"/>
      <c r="D44" s="94"/>
      <c r="E44" s="95"/>
      <c r="F44" s="76" t="s">
        <v>33</v>
      </c>
      <c r="G44" s="76"/>
      <c r="H44" s="22"/>
      <c r="I44" s="40"/>
      <c r="J44" s="11"/>
      <c r="K44" s="8"/>
      <c r="L44" s="11"/>
      <c r="M44" s="41">
        <v>1</v>
      </c>
      <c r="N44" s="11"/>
      <c r="O44" s="11"/>
      <c r="P44" s="11"/>
      <c r="Q44" s="11"/>
      <c r="R44" s="11"/>
      <c r="S44" s="11"/>
      <c r="T44" s="11"/>
      <c r="U44" s="8"/>
      <c r="V44" s="125"/>
      <c r="W44" s="126"/>
      <c r="X44" s="114"/>
      <c r="Y44" s="63"/>
      <c r="Z44" s="63"/>
      <c r="AA44" s="63"/>
    </row>
    <row r="45" spans="3:27">
      <c r="C45" s="92" t="s">
        <v>116</v>
      </c>
      <c r="D45" s="92"/>
      <c r="E45" s="96" t="s">
        <v>117</v>
      </c>
      <c r="F45" s="72" t="s">
        <v>77</v>
      </c>
      <c r="G45" s="72" t="s">
        <v>118</v>
      </c>
      <c r="H45" s="14" t="s">
        <v>119</v>
      </c>
      <c r="I45" s="27" t="s">
        <v>28</v>
      </c>
      <c r="J45" s="11">
        <v>9</v>
      </c>
      <c r="K45" s="8">
        <v>2</v>
      </c>
      <c r="L45" s="11">
        <v>7</v>
      </c>
      <c r="M45" s="41">
        <f>J45*K45*L45</f>
        <v>126</v>
      </c>
      <c r="N45" s="11" t="s">
        <v>27</v>
      </c>
      <c r="O45" s="11" t="s">
        <v>27</v>
      </c>
      <c r="P45" s="11"/>
      <c r="Q45" s="11" t="s">
        <v>120</v>
      </c>
      <c r="R45" s="11">
        <v>9</v>
      </c>
      <c r="S45" s="11">
        <v>1</v>
      </c>
      <c r="T45" s="11">
        <v>3</v>
      </c>
      <c r="U45" s="8">
        <f>T45*S45*R45</f>
        <v>27</v>
      </c>
      <c r="V45" s="127"/>
      <c r="W45" s="128" t="b">
        <f>IF(V45=1,M45,IF(V46=1,M46))</f>
        <v>0</v>
      </c>
      <c r="X45" s="112" t="str">
        <f>IF(W45=FALSE,"低风险",IF((W45)&lt;=17,"低风险",IF(W45&lt;=63,"中风险",IF(W45&gt;=64,"高风险"))))</f>
        <v>低风险</v>
      </c>
      <c r="Y45" s="63">
        <f>IF(X45="高风险",0,IF(X45="中风险",0,IF(X45="低风险",1)))</f>
        <v>1</v>
      </c>
      <c r="Z45" s="63">
        <f>IF(X45="高风险",0,IF(X45="中风险",1,IF(X45="低风险",0)))</f>
        <v>0</v>
      </c>
      <c r="AA45" s="63">
        <f>IF(X45="高风险",1,IF(X45="中风险",0,IF(X45="低风险",0)))</f>
        <v>0</v>
      </c>
    </row>
    <row r="46" spans="3:27">
      <c r="C46" s="94"/>
      <c r="D46" s="94"/>
      <c r="E46" s="97"/>
      <c r="F46" s="11" t="s">
        <v>33</v>
      </c>
      <c r="G46" s="76"/>
      <c r="H46" s="22"/>
      <c r="I46" s="40"/>
      <c r="J46" s="11"/>
      <c r="K46" s="8"/>
      <c r="L46" s="11"/>
      <c r="M46" s="41">
        <v>1</v>
      </c>
      <c r="N46" s="11"/>
      <c r="O46" s="11"/>
      <c r="P46" s="11"/>
      <c r="Q46" s="11"/>
      <c r="R46" s="11"/>
      <c r="S46" s="11"/>
      <c r="T46" s="11"/>
      <c r="U46" s="8"/>
      <c r="V46" s="127"/>
      <c r="W46" s="128"/>
      <c r="X46" s="114"/>
      <c r="Y46" s="63"/>
      <c r="Z46" s="63"/>
      <c r="AA46" s="63"/>
    </row>
    <row r="47" spans="3:27">
      <c r="C47" s="98" t="s">
        <v>121</v>
      </c>
      <c r="D47" s="84"/>
      <c r="E47" s="84"/>
      <c r="F47" s="11" t="s">
        <v>77</v>
      </c>
      <c r="G47" s="99" t="s">
        <v>122</v>
      </c>
      <c r="H47" s="11" t="s">
        <v>79</v>
      </c>
      <c r="I47" s="8" t="s">
        <v>32</v>
      </c>
      <c r="J47" s="11">
        <v>7</v>
      </c>
      <c r="K47" s="8">
        <v>3</v>
      </c>
      <c r="L47" s="11">
        <v>1</v>
      </c>
      <c r="M47" s="41">
        <f>J47*K47*L47</f>
        <v>21</v>
      </c>
      <c r="N47" s="11"/>
      <c r="O47" s="11"/>
      <c r="P47" s="11"/>
      <c r="Q47" s="11"/>
      <c r="R47" s="11"/>
      <c r="S47" s="11"/>
      <c r="T47" s="11"/>
      <c r="U47" s="8"/>
      <c r="V47" s="129"/>
      <c r="W47" s="130" t="b">
        <f>IF(V47=1,M47,IF(V48=1,M48,IF(V49=1,M49)))</f>
        <v>0</v>
      </c>
      <c r="X47" s="112" t="str">
        <f>IF(W47=FALSE,"低风险",IF((W47)&lt;=17,"低风险",IF(W47&lt;=63,"中风险",IF(W47&gt;=64,"高风险"))))</f>
        <v>低风险</v>
      </c>
      <c r="Y47" s="63">
        <f>IF(X47="高风险",0,IF(X47="中风险",0,IF(X47="低风险",1)))</f>
        <v>1</v>
      </c>
      <c r="Z47" s="63">
        <f>IF(X47="高风险",0,IF(X47="中风险",1,IF(X47="低风险",0)))</f>
        <v>0</v>
      </c>
      <c r="AA47" s="63">
        <f>IF(X47="高风险",1,IF(X47="中风险",0,IF(X47="低风险",0)))</f>
        <v>0</v>
      </c>
    </row>
    <row r="48" spans="3:27">
      <c r="C48" s="100"/>
      <c r="D48" s="86"/>
      <c r="E48" s="86"/>
      <c r="F48" s="13"/>
      <c r="G48" s="101" t="s">
        <v>123</v>
      </c>
      <c r="H48" s="33" t="s">
        <v>124</v>
      </c>
      <c r="I48" s="34" t="s">
        <v>28</v>
      </c>
      <c r="J48" s="13">
        <v>5</v>
      </c>
      <c r="K48" s="42">
        <v>3</v>
      </c>
      <c r="L48" s="13">
        <v>2</v>
      </c>
      <c r="M48" s="43">
        <f>J48*K48*L48</f>
        <v>30</v>
      </c>
      <c r="N48" s="13" t="s">
        <v>27</v>
      </c>
      <c r="O48" s="13" t="s">
        <v>125</v>
      </c>
      <c r="P48" s="13"/>
      <c r="Q48" s="13" t="s">
        <v>126</v>
      </c>
      <c r="R48" s="13">
        <v>5</v>
      </c>
      <c r="S48" s="13">
        <v>1</v>
      </c>
      <c r="T48" s="13">
        <v>2</v>
      </c>
      <c r="U48" s="42">
        <f>T48*S48*R48</f>
        <v>10</v>
      </c>
      <c r="V48" s="129"/>
      <c r="W48" s="130"/>
      <c r="X48" s="113"/>
      <c r="Y48" s="63"/>
      <c r="Z48" s="63"/>
      <c r="AA48" s="63"/>
    </row>
    <row r="49" spans="3:27">
      <c r="C49" s="100"/>
      <c r="D49" s="86"/>
      <c r="E49" s="86"/>
      <c r="F49" s="11" t="s">
        <v>33</v>
      </c>
      <c r="G49" s="101"/>
      <c r="H49" s="33"/>
      <c r="I49" s="34"/>
      <c r="J49" s="13"/>
      <c r="K49" s="42"/>
      <c r="L49" s="13"/>
      <c r="M49" s="43">
        <v>1</v>
      </c>
      <c r="N49" s="13"/>
      <c r="O49" s="13"/>
      <c r="P49" s="13"/>
      <c r="Q49" s="13"/>
      <c r="R49" s="13"/>
      <c r="S49" s="13"/>
      <c r="T49" s="13"/>
      <c r="U49" s="42"/>
      <c r="V49" s="129"/>
      <c r="W49" s="130"/>
      <c r="X49" s="114"/>
      <c r="Y49" s="63"/>
      <c r="Z49" s="63"/>
      <c r="AA49" s="63"/>
    </row>
    <row r="50" spans="3:27">
      <c r="C50" s="102" t="s">
        <v>127</v>
      </c>
      <c r="D50" s="103"/>
      <c r="E50" s="103"/>
      <c r="F50" s="41" t="s">
        <v>85</v>
      </c>
      <c r="G50" s="104" t="s">
        <v>128</v>
      </c>
      <c r="H50" s="14" t="s">
        <v>39</v>
      </c>
      <c r="I50" s="14" t="s">
        <v>28</v>
      </c>
      <c r="J50" s="11">
        <v>9</v>
      </c>
      <c r="K50" s="11">
        <v>2</v>
      </c>
      <c r="L50" s="11">
        <v>2</v>
      </c>
      <c r="M50" s="11">
        <f>J50*K50*L50</f>
        <v>36</v>
      </c>
      <c r="N50" s="11" t="s">
        <v>129</v>
      </c>
      <c r="O50" s="11" t="s">
        <v>130</v>
      </c>
      <c r="P50" s="11"/>
      <c r="Q50" s="11" t="s">
        <v>131</v>
      </c>
      <c r="R50" s="11">
        <v>9</v>
      </c>
      <c r="S50" s="11">
        <v>1</v>
      </c>
      <c r="T50" s="11">
        <v>1</v>
      </c>
      <c r="U50" s="8">
        <f>T50*S50*R50</f>
        <v>9</v>
      </c>
      <c r="V50" s="131"/>
      <c r="W50" s="132" t="b">
        <f>IF(V50=1,M50,IF(V51=1,M51,IF(V52=1,M52,IF(V53=1,M53))))</f>
        <v>0</v>
      </c>
      <c r="X50" s="133" t="str">
        <f>IF(W50=FALSE,"低风险",IF((W50)&lt;=17,"低风险",IF(W50&lt;=63,"中风险",IF(W50&gt;=64,"高风险"))))</f>
        <v>低风险</v>
      </c>
      <c r="Y50" s="63">
        <f>IF(X50="高风险",0,IF(X50="中风险",0,IF(X50="低风险",1)))</f>
        <v>1</v>
      </c>
      <c r="Z50" s="63">
        <f>IF(X50="高风险",0,IF(X50="中风险",1,IF(X50="低风险",0)))</f>
        <v>0</v>
      </c>
      <c r="AA50" s="63">
        <f>IF(X50="高风险",1,IF(X50="中风险",0,IF(X50="低风险",0)))</f>
        <v>0</v>
      </c>
    </row>
    <row r="51" spans="3:27">
      <c r="C51" s="102"/>
      <c r="D51" s="103"/>
      <c r="E51" s="103"/>
      <c r="F51" s="41" t="s">
        <v>77</v>
      </c>
      <c r="G51" s="36" t="s">
        <v>132</v>
      </c>
      <c r="H51" s="11" t="s">
        <v>79</v>
      </c>
      <c r="I51" s="11" t="s">
        <v>32</v>
      </c>
      <c r="J51" s="11">
        <v>7</v>
      </c>
      <c r="K51" s="11">
        <v>2</v>
      </c>
      <c r="L51" s="11">
        <v>1</v>
      </c>
      <c r="M51" s="11">
        <f>J51*K51*L51</f>
        <v>14</v>
      </c>
      <c r="N51" s="11"/>
      <c r="O51" s="11"/>
      <c r="P51" s="11"/>
      <c r="Q51" s="11"/>
      <c r="R51" s="11"/>
      <c r="S51" s="11"/>
      <c r="T51" s="11"/>
      <c r="U51" s="8"/>
      <c r="V51" s="131"/>
      <c r="W51" s="132"/>
      <c r="X51" s="63"/>
      <c r="Y51" s="63"/>
      <c r="Z51" s="63"/>
      <c r="AA51" s="63"/>
    </row>
    <row r="52" spans="3:27">
      <c r="C52" s="102"/>
      <c r="D52" s="103"/>
      <c r="E52" s="103"/>
      <c r="F52" s="41" t="s">
        <v>133</v>
      </c>
      <c r="G52" s="36" t="s">
        <v>134</v>
      </c>
      <c r="H52" s="11" t="s">
        <v>135</v>
      </c>
      <c r="I52" s="11" t="s">
        <v>32</v>
      </c>
      <c r="J52" s="11">
        <v>4</v>
      </c>
      <c r="K52" s="11">
        <v>3</v>
      </c>
      <c r="L52" s="11">
        <v>1</v>
      </c>
      <c r="M52" s="11">
        <f>J52*K52*L52</f>
        <v>12</v>
      </c>
      <c r="N52" s="11"/>
      <c r="O52" s="11"/>
      <c r="P52" s="11"/>
      <c r="Q52" s="11"/>
      <c r="R52" s="11"/>
      <c r="S52" s="11"/>
      <c r="T52" s="11"/>
      <c r="U52" s="8"/>
      <c r="V52" s="131"/>
      <c r="W52" s="132"/>
      <c r="X52" s="63"/>
      <c r="Y52" s="63"/>
      <c r="Z52" s="63"/>
      <c r="AA52" s="63"/>
    </row>
    <row r="53" spans="3:27">
      <c r="C53" s="102"/>
      <c r="D53" s="103"/>
      <c r="E53" s="103"/>
      <c r="F53" s="41" t="s">
        <v>33</v>
      </c>
      <c r="G53" s="37"/>
      <c r="H53" s="37"/>
      <c r="I53" s="37"/>
      <c r="J53" s="37"/>
      <c r="K53" s="37"/>
      <c r="L53" s="37"/>
      <c r="M53" s="37">
        <v>1</v>
      </c>
      <c r="N53" s="37"/>
      <c r="O53" s="37"/>
      <c r="P53" s="37"/>
      <c r="Q53" s="37"/>
      <c r="R53" s="37"/>
      <c r="S53" s="37"/>
      <c r="T53" s="37"/>
      <c r="U53" s="37"/>
      <c r="V53" s="131"/>
      <c r="W53" s="132"/>
      <c r="X53" s="63"/>
      <c r="Y53" s="63"/>
      <c r="Z53" s="63"/>
      <c r="AA53" s="63"/>
    </row>
    <row r="54" spans="3:24">
      <c r="C54" s="105" t="s">
        <v>136</v>
      </c>
      <c r="D54" s="105"/>
      <c r="E54" s="105"/>
      <c r="F54" s="105"/>
      <c r="G54" s="105"/>
      <c r="H54" s="105"/>
      <c r="I54" s="105"/>
      <c r="J54" s="37"/>
      <c r="K54" s="37"/>
      <c r="L54" s="37"/>
      <c r="M54" s="37"/>
      <c r="N54" s="37"/>
      <c r="O54" s="37"/>
      <c r="P54" s="37"/>
      <c r="Q54" s="37"/>
      <c r="R54" s="37"/>
      <c r="S54" s="37"/>
      <c r="T54" s="37"/>
      <c r="U54" s="37"/>
      <c r="W54"/>
      <c r="X54" s="64"/>
    </row>
    <row r="55" spans="3:24">
      <c r="C55" s="38" t="s">
        <v>137</v>
      </c>
      <c r="D55" s="16" t="s">
        <v>138</v>
      </c>
      <c r="E55" s="16"/>
      <c r="F55" s="16"/>
      <c r="G55" s="16"/>
      <c r="H55" s="16"/>
      <c r="I55" s="39"/>
      <c r="J55" s="16">
        <v>1</v>
      </c>
      <c r="K55" s="39">
        <v>1</v>
      </c>
      <c r="L55" s="16">
        <v>1</v>
      </c>
      <c r="M55" s="44">
        <f>J55*K55*L55</f>
        <v>1</v>
      </c>
      <c r="N55" s="16"/>
      <c r="O55" s="16"/>
      <c r="P55" s="16"/>
      <c r="Q55" s="16"/>
      <c r="R55" s="16"/>
      <c r="S55" s="16"/>
      <c r="T55" s="16"/>
      <c r="U55" s="39"/>
      <c r="V55" s="47"/>
      <c r="W55"/>
      <c r="X55" s="64"/>
    </row>
    <row r="56" spans="3:27">
      <c r="C56" s="90" t="s">
        <v>139</v>
      </c>
      <c r="D56" s="11" t="s">
        <v>35</v>
      </c>
      <c r="E56" s="70" t="s">
        <v>84</v>
      </c>
      <c r="F56" s="72" t="s">
        <v>140</v>
      </c>
      <c r="G56" s="72" t="s">
        <v>141</v>
      </c>
      <c r="H56" s="14" t="s">
        <v>142</v>
      </c>
      <c r="I56" s="27" t="s">
        <v>28</v>
      </c>
      <c r="J56" s="11">
        <v>4</v>
      </c>
      <c r="K56" s="8">
        <v>3</v>
      </c>
      <c r="L56" s="11">
        <v>3</v>
      </c>
      <c r="M56" s="41">
        <f>J56*K56*L56</f>
        <v>36</v>
      </c>
      <c r="N56" s="11" t="s">
        <v>27</v>
      </c>
      <c r="O56" s="11" t="s">
        <v>67</v>
      </c>
      <c r="P56" s="11"/>
      <c r="Q56" s="11" t="s">
        <v>143</v>
      </c>
      <c r="R56" s="11">
        <v>4</v>
      </c>
      <c r="S56" s="11">
        <v>1</v>
      </c>
      <c r="T56" s="11">
        <v>1</v>
      </c>
      <c r="U56" s="8">
        <f>T56*S56*R56</f>
        <v>4</v>
      </c>
      <c r="V56" s="134"/>
      <c r="W56" s="135" t="b">
        <f>IF(V56=1,M56,IF(V57=1,M57,IF(V58=1,M58,IF(V59=1,M59))))</f>
        <v>0</v>
      </c>
      <c r="X56" s="112" t="str">
        <f>IF(W56=FALSE,"低风险",IF((W56)&lt;=17,"低风险",IF(W56&lt;=63,"中风险",IF(W56&gt;=64,"高风险"))))</f>
        <v>低风险</v>
      </c>
      <c r="Y56" s="63">
        <f>IF(X56="高风险",0,IF(X56="中风险",0,IF(X56="低风险",1)))</f>
        <v>1</v>
      </c>
      <c r="Z56" s="63">
        <f>IF(X56="高风险",0,IF(X56="中风险",1,IF(X56="低风险",0)))</f>
        <v>0</v>
      </c>
      <c r="AA56" s="63">
        <f>IF(X56="高风险",1,IF(X56="中风险",0,IF(X56="低风险",0)))</f>
        <v>0</v>
      </c>
    </row>
    <row r="57" spans="3:27">
      <c r="C57" s="106"/>
      <c r="D57" s="11"/>
      <c r="E57" s="74"/>
      <c r="F57" s="72" t="s">
        <v>144</v>
      </c>
      <c r="G57" s="72" t="s">
        <v>141</v>
      </c>
      <c r="H57" s="14" t="s">
        <v>145</v>
      </c>
      <c r="I57" s="27" t="s">
        <v>28</v>
      </c>
      <c r="J57" s="11">
        <v>10</v>
      </c>
      <c r="K57" s="8">
        <v>2</v>
      </c>
      <c r="L57" s="11">
        <v>4</v>
      </c>
      <c r="M57" s="41">
        <f>J57*K57*L57</f>
        <v>80</v>
      </c>
      <c r="N57" s="11" t="s">
        <v>27</v>
      </c>
      <c r="O57" s="11" t="s">
        <v>67</v>
      </c>
      <c r="P57" s="11"/>
      <c r="Q57" s="11" t="s">
        <v>143</v>
      </c>
      <c r="R57" s="11">
        <v>10</v>
      </c>
      <c r="S57" s="11">
        <v>1</v>
      </c>
      <c r="T57" s="11">
        <v>2</v>
      </c>
      <c r="U57" s="8">
        <f>T57*S57*R57</f>
        <v>20</v>
      </c>
      <c r="V57" s="134"/>
      <c r="W57" s="135"/>
      <c r="X57" s="113"/>
      <c r="Y57" s="63"/>
      <c r="Z57" s="63"/>
      <c r="AA57" s="63"/>
    </row>
    <row r="58" spans="3:27">
      <c r="C58" s="106"/>
      <c r="D58" s="11"/>
      <c r="E58" s="74"/>
      <c r="F58" s="22" t="s">
        <v>146</v>
      </c>
      <c r="G58" s="22" t="s">
        <v>147</v>
      </c>
      <c r="H58" s="22" t="s">
        <v>27</v>
      </c>
      <c r="I58" s="40" t="s">
        <v>32</v>
      </c>
      <c r="J58" s="11">
        <v>2</v>
      </c>
      <c r="K58" s="8">
        <v>2</v>
      </c>
      <c r="L58" s="11">
        <v>5</v>
      </c>
      <c r="M58" s="41">
        <f>J58*K58*L58</f>
        <v>20</v>
      </c>
      <c r="N58" s="11"/>
      <c r="O58" s="11"/>
      <c r="P58" s="11"/>
      <c r="Q58" s="11"/>
      <c r="R58" s="11"/>
      <c r="S58" s="11"/>
      <c r="T58" s="11"/>
      <c r="U58" s="8"/>
      <c r="V58" s="134"/>
      <c r="W58" s="135"/>
      <c r="X58" s="113"/>
      <c r="Y58" s="63"/>
      <c r="Z58" s="63"/>
      <c r="AA58" s="63"/>
    </row>
    <row r="59" spans="3:27">
      <c r="C59" s="91"/>
      <c r="D59" s="11"/>
      <c r="E59" s="89"/>
      <c r="F59" s="22" t="s">
        <v>33</v>
      </c>
      <c r="G59" s="22"/>
      <c r="H59" s="22"/>
      <c r="I59" s="40"/>
      <c r="J59" s="11"/>
      <c r="K59" s="8"/>
      <c r="L59" s="11"/>
      <c r="M59" s="41">
        <v>1</v>
      </c>
      <c r="N59" s="11"/>
      <c r="O59" s="11"/>
      <c r="P59" s="11"/>
      <c r="Q59" s="11"/>
      <c r="R59" s="11"/>
      <c r="S59" s="11"/>
      <c r="T59" s="11"/>
      <c r="U59" s="8"/>
      <c r="V59" s="134"/>
      <c r="W59" s="135"/>
      <c r="X59" s="114"/>
      <c r="Y59" s="63"/>
      <c r="Z59" s="63"/>
      <c r="AA59" s="63"/>
    </row>
    <row r="60" spans="3:27">
      <c r="C60" s="90" t="s">
        <v>104</v>
      </c>
      <c r="D60" s="11"/>
      <c r="E60" s="11" t="s">
        <v>105</v>
      </c>
      <c r="F60" s="11" t="s">
        <v>106</v>
      </c>
      <c r="G60" s="11" t="s">
        <v>107</v>
      </c>
      <c r="H60" s="11" t="s">
        <v>108</v>
      </c>
      <c r="I60" s="8" t="s">
        <v>32</v>
      </c>
      <c r="J60" s="11">
        <v>2</v>
      </c>
      <c r="K60" s="8">
        <v>1</v>
      </c>
      <c r="L60" s="11">
        <v>1</v>
      </c>
      <c r="M60" s="41">
        <f>J60*K60*L60</f>
        <v>2</v>
      </c>
      <c r="N60" s="11"/>
      <c r="O60" s="11"/>
      <c r="P60" s="11"/>
      <c r="Q60" s="11"/>
      <c r="R60" s="11"/>
      <c r="S60" s="11"/>
      <c r="T60" s="11"/>
      <c r="U60" s="8"/>
      <c r="W60" s="63" t="b">
        <f>IF(V60=1,M60,IF(V61=1,M61))</f>
        <v>0</v>
      </c>
      <c r="X60" s="112" t="str">
        <f>IF(W60=FALSE,"低风险",IF((W60)&lt;=17,"低风险",IF(W60&lt;=63,"中风险",IF(W60&gt;=64,"高风险"))))</f>
        <v>低风险</v>
      </c>
      <c r="Y60" s="63">
        <f>IF(X60="高风险",0,IF(X60="中风险",0,IF(X60="低风险",1)))</f>
        <v>1</v>
      </c>
      <c r="Z60" s="63">
        <f>IF(X60="高风险",0,IF(X60="中风险",1,IF(X60="低风险",0)))</f>
        <v>0</v>
      </c>
      <c r="AA60" s="63">
        <f>IF(X60="高风险",1,IF(X60="中风险",0,IF(X60="低风险",0)))</f>
        <v>0</v>
      </c>
    </row>
    <row r="61" spans="3:27">
      <c r="C61" s="91"/>
      <c r="D61" s="11"/>
      <c r="E61" s="11"/>
      <c r="F61" s="22" t="s">
        <v>33</v>
      </c>
      <c r="G61" s="11"/>
      <c r="H61" s="11"/>
      <c r="I61" s="8"/>
      <c r="J61" s="11"/>
      <c r="K61" s="8"/>
      <c r="L61" s="11"/>
      <c r="M61" s="41">
        <v>1</v>
      </c>
      <c r="N61" s="11"/>
      <c r="O61" s="11"/>
      <c r="P61" s="11"/>
      <c r="Q61" s="11"/>
      <c r="R61" s="11"/>
      <c r="S61" s="11"/>
      <c r="T61" s="11"/>
      <c r="U61" s="8"/>
      <c r="W61" s="63"/>
      <c r="X61" s="114"/>
      <c r="Y61" s="63"/>
      <c r="Z61" s="63"/>
      <c r="AA61" s="63"/>
    </row>
    <row r="62" spans="3:24">
      <c r="C62" s="28"/>
      <c r="D62" s="11"/>
      <c r="E62" s="11"/>
      <c r="F62" s="11"/>
      <c r="G62" s="11"/>
      <c r="H62" s="11"/>
      <c r="I62" s="8"/>
      <c r="J62" s="11"/>
      <c r="K62" s="8"/>
      <c r="L62" s="11"/>
      <c r="M62" s="41"/>
      <c r="N62" s="11"/>
      <c r="O62" s="11"/>
      <c r="P62" s="11"/>
      <c r="Q62" s="11"/>
      <c r="R62" s="11"/>
      <c r="S62" s="11"/>
      <c r="T62" s="11"/>
      <c r="U62" s="8"/>
      <c r="V62" s="47"/>
      <c r="W62"/>
      <c r="X62" s="47"/>
    </row>
    <row r="63" spans="3:23">
      <c r="C63" s="65"/>
      <c r="D63" s="65"/>
      <c r="E63" s="65"/>
      <c r="F63" s="65"/>
      <c r="G63" s="65"/>
      <c r="H63" s="65"/>
      <c r="I63" s="65"/>
      <c r="J63" s="65"/>
      <c r="K63" s="65"/>
      <c r="L63" s="107"/>
      <c r="M63" s="65"/>
      <c r="P63" s="65"/>
      <c r="R63" s="65"/>
      <c r="S63" s="65"/>
      <c r="T63" s="65"/>
      <c r="U63" s="65"/>
      <c r="V63" s="64"/>
      <c r="W63"/>
    </row>
    <row r="64" spans="22:22">
      <c r="V64" s="64"/>
    </row>
    <row r="65" spans="22:22">
      <c r="V65" s="64"/>
    </row>
    <row r="66" spans="8:22">
      <c r="H66" s="62">
        <v>0.6115</v>
      </c>
      <c r="V66" s="64"/>
    </row>
    <row r="67" spans="8:22">
      <c r="H67" s="62">
        <v>1</v>
      </c>
      <c r="V67" s="64"/>
    </row>
    <row r="68" spans="22:22">
      <c r="V68" s="64"/>
    </row>
    <row r="69" spans="22:22">
      <c r="V69" s="64"/>
    </row>
    <row r="70" spans="22:22">
      <c r="V70" s="64"/>
    </row>
    <row r="71" spans="22:22">
      <c r="V71" s="64"/>
    </row>
    <row r="72" spans="22:22">
      <c r="V72" s="64"/>
    </row>
    <row r="73" spans="22:22">
      <c r="V73" s="64"/>
    </row>
    <row r="74" spans="22:22">
      <c r="V74" s="64"/>
    </row>
    <row r="75" spans="22:22">
      <c r="V75" s="64"/>
    </row>
    <row r="76" spans="22:22">
      <c r="V76" s="64"/>
    </row>
    <row r="77" spans="22:22">
      <c r="V77" s="64"/>
    </row>
    <row r="78" spans="22:22">
      <c r="V78" s="64"/>
    </row>
    <row r="79" spans="22:22">
      <c r="V79" s="64"/>
    </row>
    <row r="80" spans="22:22">
      <c r="V80" s="64"/>
    </row>
    <row r="81" spans="22:22">
      <c r="V81" s="64"/>
    </row>
    <row r="82" spans="22:22">
      <c r="V82" s="64"/>
    </row>
    <row r="83" spans="22:22">
      <c r="V83" s="64"/>
    </row>
    <row r="84" spans="22:22">
      <c r="V84" s="64"/>
    </row>
    <row r="85" spans="22:22">
      <c r="V85" s="64"/>
    </row>
    <row r="86" spans="22:22">
      <c r="V86" s="64"/>
    </row>
    <row r="87" spans="22:22">
      <c r="V87" s="64"/>
    </row>
    <row r="88" spans="22:22">
      <c r="V88" s="64"/>
    </row>
    <row r="89" spans="22:22">
      <c r="V89" s="64"/>
    </row>
    <row r="90" spans="22:22">
      <c r="V90" s="64"/>
    </row>
    <row r="91" spans="22:22">
      <c r="V91" s="64"/>
    </row>
    <row r="92" spans="22:22">
      <c r="V92" s="64"/>
    </row>
    <row r="93" spans="22:22">
      <c r="V93" s="64"/>
    </row>
    <row r="94" spans="22:22">
      <c r="V94" s="64"/>
    </row>
    <row r="95" spans="22:22">
      <c r="V95" s="64"/>
    </row>
    <row r="96" spans="22:22">
      <c r="V96" s="64"/>
    </row>
    <row r="97" spans="22:22">
      <c r="V97" s="64"/>
    </row>
    <row r="98" spans="22:22">
      <c r="V98" s="64"/>
    </row>
    <row r="99" spans="22:22">
      <c r="V99" s="64"/>
    </row>
    <row r="100" spans="22:22">
      <c r="V100" s="64"/>
    </row>
    <row r="101" spans="22:22">
      <c r="V101" s="64"/>
    </row>
    <row r="102" spans="22:22">
      <c r="V102" s="64"/>
    </row>
    <row r="103" spans="22:22">
      <c r="V103" s="64"/>
    </row>
    <row r="104" spans="22:22">
      <c r="V104" s="64"/>
    </row>
    <row r="105" spans="22:22">
      <c r="V105" s="64"/>
    </row>
    <row r="106" spans="22:22">
      <c r="V106" s="64"/>
    </row>
    <row r="107" spans="22:22">
      <c r="V107" s="64"/>
    </row>
    <row r="108" spans="22:22">
      <c r="V108" s="64"/>
    </row>
    <row r="109" spans="22:22">
      <c r="V109" s="64"/>
    </row>
    <row r="110" spans="22:22">
      <c r="V110" s="64"/>
    </row>
    <row r="111" spans="22:22">
      <c r="V111" s="64"/>
    </row>
    <row r="112" spans="22:22">
      <c r="V112" s="64"/>
    </row>
    <row r="113" spans="22:22">
      <c r="V113" s="64"/>
    </row>
    <row r="114" spans="22:22">
      <c r="V114" s="64"/>
    </row>
    <row r="115" spans="22:22">
      <c r="V115" s="64"/>
    </row>
    <row r="116" spans="22:22">
      <c r="V116" s="64"/>
    </row>
    <row r="117" spans="22:22">
      <c r="V117" s="64"/>
    </row>
    <row r="118" spans="22:22">
      <c r="V118" s="64"/>
    </row>
    <row r="119" spans="22:22">
      <c r="V119" s="64"/>
    </row>
    <row r="120" spans="22:22">
      <c r="V120" s="64"/>
    </row>
    <row r="121" spans="22:22">
      <c r="V121" s="64"/>
    </row>
    <row r="122" spans="22:22">
      <c r="V122" s="64"/>
    </row>
    <row r="123" spans="22:22">
      <c r="V123" s="64"/>
    </row>
    <row r="124" spans="22:22">
      <c r="V124" s="64"/>
    </row>
    <row r="125" spans="22:22">
      <c r="V125" s="64"/>
    </row>
    <row r="126" spans="22:22">
      <c r="V126" s="64"/>
    </row>
    <row r="127" spans="22:22">
      <c r="V127" s="64"/>
    </row>
    <row r="128" spans="22:22">
      <c r="V128" s="64"/>
    </row>
    <row r="129" spans="22:22">
      <c r="V129" s="64"/>
    </row>
    <row r="130" spans="22:22">
      <c r="V130" s="64"/>
    </row>
    <row r="131" spans="22:22">
      <c r="V131" s="64"/>
    </row>
    <row r="132" spans="22:22">
      <c r="V132" s="64"/>
    </row>
    <row r="133" spans="22:22">
      <c r="V133" s="64"/>
    </row>
    <row r="134" spans="22:22">
      <c r="V134" s="64"/>
    </row>
    <row r="135" spans="22:22">
      <c r="V135" s="64"/>
    </row>
    <row r="136" spans="22:22">
      <c r="V136" s="64"/>
    </row>
    <row r="137" spans="22:22">
      <c r="V137" s="64"/>
    </row>
    <row r="138" spans="22:22">
      <c r="V138" s="64"/>
    </row>
    <row r="139" spans="22:22">
      <c r="V139" s="64"/>
    </row>
    <row r="140" spans="22:22">
      <c r="V140" s="64"/>
    </row>
    <row r="141" spans="22:22">
      <c r="V141" s="64"/>
    </row>
    <row r="142" spans="22:22">
      <c r="V142" s="64"/>
    </row>
    <row r="143" spans="22:22">
      <c r="V143" s="64"/>
    </row>
    <row r="144" spans="22:22">
      <c r="V144" s="64"/>
    </row>
    <row r="145" spans="22:22">
      <c r="V145" s="64"/>
    </row>
    <row r="146" spans="22:22">
      <c r="V146" s="64"/>
    </row>
    <row r="147" spans="22:22">
      <c r="V147" s="64"/>
    </row>
    <row r="148" spans="22:22">
      <c r="V148" s="64"/>
    </row>
    <row r="149" spans="22:22">
      <c r="V149" s="64"/>
    </row>
    <row r="150" spans="22:22">
      <c r="V150" s="64"/>
    </row>
    <row r="151" spans="22:22">
      <c r="V151" s="64"/>
    </row>
    <row r="152" spans="22:22">
      <c r="V152" s="64"/>
    </row>
    <row r="153" spans="22:22">
      <c r="V153" s="64"/>
    </row>
    <row r="154" spans="22:22">
      <c r="V154" s="64"/>
    </row>
    <row r="155" spans="22:22">
      <c r="V155" s="64"/>
    </row>
    <row r="156" spans="22:22">
      <c r="V156" s="64"/>
    </row>
    <row r="157" spans="22:22">
      <c r="V157" s="64"/>
    </row>
    <row r="158" spans="22:22">
      <c r="V158" s="64"/>
    </row>
    <row r="159" spans="22:22">
      <c r="V159" s="64"/>
    </row>
    <row r="160" spans="22:22">
      <c r="V160" s="64"/>
    </row>
    <row r="161" spans="22:22">
      <c r="V161" s="64"/>
    </row>
    <row r="162" spans="22:22">
      <c r="V162" s="64"/>
    </row>
    <row r="163" spans="22:22">
      <c r="V163" s="64"/>
    </row>
    <row r="164" spans="22:22">
      <c r="V164" s="64"/>
    </row>
    <row r="165" spans="22:22">
      <c r="V165" s="138"/>
    </row>
  </sheetData>
  <mergeCells count="100">
    <mergeCell ref="C3:I3"/>
    <mergeCell ref="J3:M3"/>
    <mergeCell ref="N3:P3"/>
    <mergeCell ref="Q3:U3"/>
    <mergeCell ref="C54:I54"/>
    <mergeCell ref="D55:I55"/>
    <mergeCell ref="D62:I62"/>
    <mergeCell ref="C5:C7"/>
    <mergeCell ref="C8:C31"/>
    <mergeCell ref="C32:C36"/>
    <mergeCell ref="C37:C40"/>
    <mergeCell ref="C41:C42"/>
    <mergeCell ref="C43:C44"/>
    <mergeCell ref="C45:C46"/>
    <mergeCell ref="C47:C49"/>
    <mergeCell ref="C50:C53"/>
    <mergeCell ref="C56:C59"/>
    <mergeCell ref="C60:C61"/>
    <mergeCell ref="D5:D7"/>
    <mergeCell ref="D8:D31"/>
    <mergeCell ref="D32:D36"/>
    <mergeCell ref="D37:D40"/>
    <mergeCell ref="D41:D42"/>
    <mergeCell ref="D43:D44"/>
    <mergeCell ref="D45:D46"/>
    <mergeCell ref="D47:D49"/>
    <mergeCell ref="D50:D53"/>
    <mergeCell ref="E5:E31"/>
    <mergeCell ref="E32:E36"/>
    <mergeCell ref="E37:E40"/>
    <mergeCell ref="E41:E42"/>
    <mergeCell ref="E43:E44"/>
    <mergeCell ref="E45:E46"/>
    <mergeCell ref="E47:E49"/>
    <mergeCell ref="E50:E53"/>
    <mergeCell ref="E56:E59"/>
    <mergeCell ref="F5:F6"/>
    <mergeCell ref="F8:F27"/>
    <mergeCell ref="F28:F29"/>
    <mergeCell ref="F32:F33"/>
    <mergeCell ref="F34:F35"/>
    <mergeCell ref="F37:F38"/>
    <mergeCell ref="F47:F48"/>
    <mergeCell ref="W5:W7"/>
    <mergeCell ref="W8:W31"/>
    <mergeCell ref="W32:W36"/>
    <mergeCell ref="W37:W40"/>
    <mergeCell ref="W41:W42"/>
    <mergeCell ref="W43:W44"/>
    <mergeCell ref="W45:W46"/>
    <mergeCell ref="W47:W49"/>
    <mergeCell ref="W50:W53"/>
    <mergeCell ref="W56:W59"/>
    <mergeCell ref="W60:W61"/>
    <mergeCell ref="X5:X7"/>
    <mergeCell ref="X8:X31"/>
    <mergeCell ref="X32:X36"/>
    <mergeCell ref="X37:X40"/>
    <mergeCell ref="X41:X42"/>
    <mergeCell ref="X43:X44"/>
    <mergeCell ref="X45:X46"/>
    <mergeCell ref="X47:X49"/>
    <mergeCell ref="X50:X53"/>
    <mergeCell ref="X56:X59"/>
    <mergeCell ref="X60:X61"/>
    <mergeCell ref="Y5:Y7"/>
    <mergeCell ref="Y8:Y31"/>
    <mergeCell ref="Y32:Y36"/>
    <mergeCell ref="Y37:Y40"/>
    <mergeCell ref="Y41:Y42"/>
    <mergeCell ref="Y43:Y44"/>
    <mergeCell ref="Y45:Y46"/>
    <mergeCell ref="Y47:Y49"/>
    <mergeCell ref="Y50:Y53"/>
    <mergeCell ref="Y56:Y59"/>
    <mergeCell ref="Y60:Y61"/>
    <mergeCell ref="Z5:Z7"/>
    <mergeCell ref="Z8:Z31"/>
    <mergeCell ref="Z32:Z36"/>
    <mergeCell ref="Z37:Z40"/>
    <mergeCell ref="Z41:Z42"/>
    <mergeCell ref="Z43:Z44"/>
    <mergeCell ref="Z45:Z46"/>
    <mergeCell ref="Z47:Z49"/>
    <mergeCell ref="Z50:Z53"/>
    <mergeCell ref="Z56:Z59"/>
    <mergeCell ref="Z60:Z61"/>
    <mergeCell ref="AA5:AA7"/>
    <mergeCell ref="AA8:AA31"/>
    <mergeCell ref="AA32:AA36"/>
    <mergeCell ref="AA37:AA40"/>
    <mergeCell ref="AA41:AA42"/>
    <mergeCell ref="AA43:AA44"/>
    <mergeCell ref="AA45:AA46"/>
    <mergeCell ref="AA47:AA49"/>
    <mergeCell ref="AA50:AA53"/>
    <mergeCell ref="AA56:AA59"/>
    <mergeCell ref="AA60:AA61"/>
    <mergeCell ref="B1:V2"/>
    <mergeCell ref="AT4:AV1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24"/>
  <sheetViews>
    <sheetView zoomScale="70" zoomScaleNormal="70" workbookViewId="0">
      <selection activeCell="AT6" sqref="AT6:AW8"/>
    </sheetView>
  </sheetViews>
  <sheetFormatPr defaultColWidth="9" defaultRowHeight="14.4"/>
  <cols>
    <col min="22" max="23" width="9" hidden="1" customWidth="1"/>
    <col min="24" max="27" width="9.66666666666667" hidden="1" customWidth="1"/>
    <col min="28" max="42" width="9" hidden="1" customWidth="1"/>
  </cols>
  <sheetData>
    <row r="1" ht="52" customHeight="1" spans="1:22">
      <c r="A1" s="52" t="s">
        <v>148</v>
      </c>
      <c r="B1" s="46"/>
      <c r="C1" s="46"/>
      <c r="D1" s="46"/>
      <c r="E1" s="46"/>
      <c r="F1" s="46"/>
      <c r="G1" s="46"/>
      <c r="H1" s="46"/>
      <c r="I1" s="46"/>
      <c r="J1" s="46"/>
      <c r="K1" s="46"/>
      <c r="L1" s="46"/>
      <c r="M1" s="46"/>
      <c r="N1" s="46"/>
      <c r="O1" s="46"/>
      <c r="P1" s="46"/>
      <c r="Q1" s="46"/>
      <c r="R1" s="46"/>
      <c r="S1" s="46"/>
      <c r="T1" s="46"/>
      <c r="U1" s="46"/>
      <c r="V1" s="46"/>
    </row>
    <row r="2" ht="10" customHeight="1" spans="1:22">
      <c r="A2" s="46"/>
      <c r="B2" s="46"/>
      <c r="C2" s="46"/>
      <c r="D2" s="46"/>
      <c r="E2" s="46"/>
      <c r="F2" s="46"/>
      <c r="G2" s="46"/>
      <c r="H2" s="46"/>
      <c r="I2" s="46"/>
      <c r="J2" s="46"/>
      <c r="K2" s="46"/>
      <c r="L2" s="46"/>
      <c r="M2" s="46"/>
      <c r="N2" s="46"/>
      <c r="O2" s="46"/>
      <c r="P2" s="46"/>
      <c r="Q2" s="46"/>
      <c r="R2" s="46"/>
      <c r="S2" s="46"/>
      <c r="T2" s="46"/>
      <c r="U2" s="46"/>
      <c r="V2" s="46"/>
    </row>
    <row r="3" spans="3:21">
      <c r="C3" s="4" t="s">
        <v>149</v>
      </c>
      <c r="D3" s="4"/>
      <c r="E3" s="4"/>
      <c r="G3" s="4" t="s">
        <v>150</v>
      </c>
      <c r="H3" s="4"/>
      <c r="I3" s="4"/>
      <c r="K3" s="4" t="s">
        <v>151</v>
      </c>
      <c r="L3" s="4"/>
      <c r="M3" s="4"/>
      <c r="O3" s="4" t="s">
        <v>152</v>
      </c>
      <c r="P3" s="4"/>
      <c r="Q3" s="4"/>
      <c r="S3" s="4" t="s">
        <v>153</v>
      </c>
      <c r="T3" s="4"/>
      <c r="U3" s="4"/>
    </row>
    <row r="4" spans="3:40">
      <c r="C4" s="2"/>
      <c r="D4" s="2" t="s">
        <v>154</v>
      </c>
      <c r="E4" s="2" t="s">
        <v>155</v>
      </c>
      <c r="G4" s="2"/>
      <c r="H4" s="2" t="s">
        <v>154</v>
      </c>
      <c r="I4" s="2" t="s">
        <v>155</v>
      </c>
      <c r="K4" s="2"/>
      <c r="L4" s="2" t="s">
        <v>154</v>
      </c>
      <c r="M4" s="2" t="s">
        <v>155</v>
      </c>
      <c r="O4" s="2"/>
      <c r="P4" s="2" t="s">
        <v>154</v>
      </c>
      <c r="Q4" s="2" t="s">
        <v>155</v>
      </c>
      <c r="S4" s="2"/>
      <c r="T4" s="2" t="s">
        <v>154</v>
      </c>
      <c r="U4" s="2" t="s">
        <v>155</v>
      </c>
      <c r="X4">
        <f>0.1667*0.25</f>
        <v>0.041675</v>
      </c>
      <c r="Y4">
        <f>0.1667*0.25</f>
        <v>0.041675</v>
      </c>
      <c r="Z4">
        <f>0.3333*0.25</f>
        <v>0.083325</v>
      </c>
      <c r="AA4">
        <f>0.3333*0.25</f>
        <v>0.083325</v>
      </c>
      <c r="AI4">
        <v>0.25</v>
      </c>
      <c r="AJ4">
        <v>0.25</v>
      </c>
      <c r="AK4">
        <v>0.5</v>
      </c>
      <c r="AN4" t="str">
        <f>AP6</f>
        <v>高风险</v>
      </c>
    </row>
    <row r="5" ht="126" customHeight="1" spans="3:37">
      <c r="C5" s="47" t="s">
        <v>156</v>
      </c>
      <c r="D5" s="2"/>
      <c r="E5" s="2"/>
      <c r="G5" s="47" t="s">
        <v>157</v>
      </c>
      <c r="H5" s="2"/>
      <c r="I5" s="2"/>
      <c r="K5" s="47" t="s">
        <v>158</v>
      </c>
      <c r="L5" s="2"/>
      <c r="M5" s="2"/>
      <c r="O5" s="47" t="s">
        <v>159</v>
      </c>
      <c r="P5" s="2"/>
      <c r="Q5" s="2"/>
      <c r="S5" s="47" t="s">
        <v>160</v>
      </c>
      <c r="T5" s="2"/>
      <c r="U5" s="2"/>
      <c r="V5" s="55"/>
      <c r="W5" s="50">
        <f>COUNT(D5:D12)</f>
        <v>0</v>
      </c>
      <c r="X5" t="str">
        <f t="shared" ref="X5:X11" si="0">IF(W5&lt;=3,"高风险",IF(W5&lt;=6,"中风险",IF(W5&gt;=7,"低风险")))</f>
        <v>高风险</v>
      </c>
      <c r="Y5" s="2">
        <f t="shared" ref="Y5:Y11" si="1">IF(X5="高风险",0,IF(X5="中风险",0,IF(X5="低风险",1)))</f>
        <v>0</v>
      </c>
      <c r="Z5" s="2">
        <f t="shared" ref="Z5:Z11" si="2">IF(X5="高风险",0,IF(X5="中风险",1,IF(X5="低风险",0)))</f>
        <v>0</v>
      </c>
      <c r="AA5" s="2">
        <f t="shared" ref="AA5:AA11" si="3">IF(X5="高风险",1,IF(X5="中风险",0,IF(X5="低风险",0)))</f>
        <v>1</v>
      </c>
      <c r="AE5">
        <f t="array" ref="AE5:AG5">MMULT(X4:AA4,Y5:AA8)</f>
        <v>0</v>
      </c>
      <c r="AF5">
        <v>0</v>
      </c>
      <c r="AG5">
        <v>0.25</v>
      </c>
      <c r="AH5" t="str">
        <f>IF(MAX(AE5:AG5)=AE5,"低风险",IF(MAX(AE5:AG5)=AF5,"中风险",IF(MAX(AE5:AG5)=AG5,"高风险")))</f>
        <v>高风险</v>
      </c>
      <c r="AI5" s="2">
        <f>IF(AH5="高风险",0,IF(AH5="中风险",0,IF(AH5="低风险",1)))</f>
        <v>0</v>
      </c>
      <c r="AJ5" s="2">
        <f>IF(AH5="高风险",0,IF(AH5="中风险",1,IF(AH5="低风险",0)))</f>
        <v>0</v>
      </c>
      <c r="AK5" s="2">
        <f>IF(AH5="高风险",1,IF(AH5="中风险",0,IF(AH5="低风险",0)))</f>
        <v>1</v>
      </c>
    </row>
    <row r="6" ht="115.2" spans="3:49">
      <c r="C6" s="47" t="s">
        <v>161</v>
      </c>
      <c r="D6" s="2"/>
      <c r="E6" s="2"/>
      <c r="G6" s="47" t="s">
        <v>162</v>
      </c>
      <c r="H6" s="2"/>
      <c r="I6" s="2"/>
      <c r="K6" s="47" t="s">
        <v>163</v>
      </c>
      <c r="L6" s="2"/>
      <c r="M6" s="2"/>
      <c r="O6" s="47" t="s">
        <v>164</v>
      </c>
      <c r="P6" s="2"/>
      <c r="Q6" s="2"/>
      <c r="S6" s="47" t="s">
        <v>165</v>
      </c>
      <c r="T6" s="2"/>
      <c r="U6" s="2"/>
      <c r="V6" s="55"/>
      <c r="W6" s="50">
        <f>COUNT(H5:H12)</f>
        <v>0</v>
      </c>
      <c r="X6" t="str">
        <f t="shared" si="0"/>
        <v>高风险</v>
      </c>
      <c r="Y6" s="2">
        <f t="shared" si="1"/>
        <v>0</v>
      </c>
      <c r="Z6" s="2">
        <f t="shared" si="2"/>
        <v>0</v>
      </c>
      <c r="AA6" s="2">
        <f t="shared" si="3"/>
        <v>1</v>
      </c>
      <c r="AE6">
        <f t="shared" ref="AE6:AK6" si="4">AE10</f>
        <v>0</v>
      </c>
      <c r="AF6">
        <f t="shared" si="4"/>
        <v>0</v>
      </c>
      <c r="AG6">
        <f t="shared" si="4"/>
        <v>0.25</v>
      </c>
      <c r="AH6" t="str">
        <f t="shared" si="4"/>
        <v>高风险</v>
      </c>
      <c r="AI6">
        <f t="shared" si="4"/>
        <v>0</v>
      </c>
      <c r="AJ6">
        <f t="shared" si="4"/>
        <v>0</v>
      </c>
      <c r="AK6">
        <f t="shared" si="4"/>
        <v>1</v>
      </c>
      <c r="AM6">
        <f t="array" ref="AM6:AO6">MMULT(AI4:AK4,AI5:AK7)</f>
        <v>0</v>
      </c>
      <c r="AN6">
        <v>0</v>
      </c>
      <c r="AO6">
        <v>1</v>
      </c>
      <c r="AP6" s="60" t="str">
        <f>IF(MAX(AM6:AO6)=AM6,"低风险",IF(MAX(AM6:AO6)=AN6,"中风险",IF(MAX(AM6:AO6)=AO6,"高风险")))</f>
        <v>高风险</v>
      </c>
      <c r="AT6" s="61" t="s">
        <v>166</v>
      </c>
      <c r="AU6" s="49"/>
      <c r="AV6" s="49"/>
      <c r="AW6" s="49"/>
    </row>
    <row r="7" ht="144" spans="3:49">
      <c r="C7" s="47" t="s">
        <v>167</v>
      </c>
      <c r="D7" s="2"/>
      <c r="E7" s="2"/>
      <c r="G7" s="47" t="s">
        <v>168</v>
      </c>
      <c r="H7" s="2"/>
      <c r="I7" s="2"/>
      <c r="K7" s="47" t="s">
        <v>169</v>
      </c>
      <c r="L7" s="2"/>
      <c r="M7" s="2"/>
      <c r="O7" s="47" t="s">
        <v>170</v>
      </c>
      <c r="P7" s="2"/>
      <c r="Q7" s="2"/>
      <c r="S7" s="47" t="s">
        <v>171</v>
      </c>
      <c r="T7" s="2"/>
      <c r="U7" s="2"/>
      <c r="V7" s="55"/>
      <c r="W7" s="50">
        <f>COUNT(L5:L12)</f>
        <v>0</v>
      </c>
      <c r="X7" t="str">
        <f t="shared" si="0"/>
        <v>高风险</v>
      </c>
      <c r="Y7" s="2">
        <f t="shared" si="1"/>
        <v>0</v>
      </c>
      <c r="Z7" s="2">
        <f t="shared" si="2"/>
        <v>0</v>
      </c>
      <c r="AA7" s="2">
        <f t="shared" si="3"/>
        <v>1</v>
      </c>
      <c r="AE7">
        <f t="shared" ref="AE7:AK7" si="5">AE17</f>
        <v>0</v>
      </c>
      <c r="AF7">
        <f t="shared" si="5"/>
        <v>0</v>
      </c>
      <c r="AG7">
        <f t="shared" si="5"/>
        <v>0.5</v>
      </c>
      <c r="AH7" t="str">
        <f t="shared" si="5"/>
        <v>高风险</v>
      </c>
      <c r="AI7">
        <f t="shared" si="5"/>
        <v>0</v>
      </c>
      <c r="AJ7">
        <f t="shared" si="5"/>
        <v>0</v>
      </c>
      <c r="AK7">
        <f t="shared" si="5"/>
        <v>1</v>
      </c>
      <c r="AT7" s="49"/>
      <c r="AU7" s="49"/>
      <c r="AV7" s="49"/>
      <c r="AW7" s="49"/>
    </row>
    <row r="8" ht="100.8" spans="3:49">
      <c r="C8" s="47" t="s">
        <v>172</v>
      </c>
      <c r="D8" s="2"/>
      <c r="E8" s="2"/>
      <c r="G8" s="47" t="s">
        <v>173</v>
      </c>
      <c r="H8" s="2"/>
      <c r="I8" s="2"/>
      <c r="K8" s="47" t="s">
        <v>174</v>
      </c>
      <c r="L8" s="2"/>
      <c r="M8" s="2"/>
      <c r="O8" s="47" t="s">
        <v>175</v>
      </c>
      <c r="P8" s="2"/>
      <c r="Q8" s="2"/>
      <c r="S8" s="47" t="s">
        <v>176</v>
      </c>
      <c r="T8" s="2"/>
      <c r="U8" s="2"/>
      <c r="V8" s="55"/>
      <c r="W8" s="50">
        <f>COUNT(P5:P12)</f>
        <v>0</v>
      </c>
      <c r="X8" t="str">
        <f t="shared" si="0"/>
        <v>高风险</v>
      </c>
      <c r="Y8" s="2">
        <f t="shared" si="1"/>
        <v>0</v>
      </c>
      <c r="Z8" s="2">
        <f t="shared" si="2"/>
        <v>0</v>
      </c>
      <c r="AA8" s="2">
        <f t="shared" si="3"/>
        <v>1</v>
      </c>
      <c r="AT8" s="49"/>
      <c r="AU8" s="49"/>
      <c r="AV8" s="49"/>
      <c r="AW8" s="49"/>
    </row>
    <row r="9" ht="100.8" spans="3:25">
      <c r="C9" s="47" t="s">
        <v>177</v>
      </c>
      <c r="D9" s="2"/>
      <c r="E9" s="2"/>
      <c r="G9" s="47" t="s">
        <v>178</v>
      </c>
      <c r="H9" s="2"/>
      <c r="I9" s="2"/>
      <c r="K9" s="47" t="s">
        <v>179</v>
      </c>
      <c r="L9" s="2"/>
      <c r="M9" s="2"/>
      <c r="O9" s="47" t="s">
        <v>180</v>
      </c>
      <c r="P9" s="2"/>
      <c r="Q9" s="2"/>
      <c r="S9" s="47" t="s">
        <v>181</v>
      </c>
      <c r="T9" s="2"/>
      <c r="U9" s="2"/>
      <c r="X9">
        <f>0.3333*0.25</f>
        <v>0.083325</v>
      </c>
      <c r="Y9">
        <f>0.6667*0.25</f>
        <v>0.166675</v>
      </c>
    </row>
    <row r="10" ht="144" spans="3:37">
      <c r="C10" s="47" t="s">
        <v>182</v>
      </c>
      <c r="D10" s="2"/>
      <c r="E10" s="2"/>
      <c r="G10" s="47" t="s">
        <v>183</v>
      </c>
      <c r="H10" s="2"/>
      <c r="I10" s="2"/>
      <c r="K10" s="47" t="s">
        <v>184</v>
      </c>
      <c r="L10" s="2"/>
      <c r="M10" s="2"/>
      <c r="O10" s="47" t="s">
        <v>185</v>
      </c>
      <c r="P10" s="2"/>
      <c r="Q10" s="2"/>
      <c r="S10" s="47" t="s">
        <v>186</v>
      </c>
      <c r="T10" s="2"/>
      <c r="U10" s="2"/>
      <c r="V10" s="56"/>
      <c r="W10" s="57">
        <f>COUNT(T5:T12)</f>
        <v>0</v>
      </c>
      <c r="X10" t="str">
        <f t="shared" si="0"/>
        <v>高风险</v>
      </c>
      <c r="Y10" s="2">
        <f t="shared" si="1"/>
        <v>0</v>
      </c>
      <c r="Z10" s="2">
        <f t="shared" si="2"/>
        <v>0</v>
      </c>
      <c r="AA10" s="2">
        <f t="shared" si="3"/>
        <v>1</v>
      </c>
      <c r="AE10">
        <f t="array" ref="AE10:AG10">MMULT(X9:Y9,Y10:AA11)</f>
        <v>0</v>
      </c>
      <c r="AF10">
        <v>0</v>
      </c>
      <c r="AG10">
        <v>0.25</v>
      </c>
      <c r="AH10" t="str">
        <f>IF(MAX(AE10:AG10)=AE10,"低风险",IF(MAX(AE10:AG10)=AF10,"中风险",IF(MAX(AE10:AG10)=AG10,"高风险")))</f>
        <v>高风险</v>
      </c>
      <c r="AI10" s="2">
        <f>IF(AH10="高风险",0,IF(AH10="中风险",0,IF(AH10="低风险",1)))</f>
        <v>0</v>
      </c>
      <c r="AJ10" s="2">
        <f>IF(AH10="高风险",0,IF(AH10="中风险",1,IF(AH10="低风险",0)))</f>
        <v>0</v>
      </c>
      <c r="AK10" s="2">
        <f>IF(AH10="高风险",1,IF(AH10="中风险",0,IF(AH10="低风险",0)))</f>
        <v>1</v>
      </c>
    </row>
    <row r="11" ht="172.8" spans="3:27">
      <c r="C11" s="47" t="s">
        <v>187</v>
      </c>
      <c r="D11" s="2"/>
      <c r="E11" s="2"/>
      <c r="G11" s="47" t="s">
        <v>188</v>
      </c>
      <c r="H11" s="2"/>
      <c r="I11" s="2"/>
      <c r="K11" s="47" t="s">
        <v>189</v>
      </c>
      <c r="L11" s="2"/>
      <c r="M11" s="2"/>
      <c r="O11" s="47" t="s">
        <v>190</v>
      </c>
      <c r="P11" s="2"/>
      <c r="Q11" s="2"/>
      <c r="S11" s="47" t="s">
        <v>191</v>
      </c>
      <c r="T11" s="2"/>
      <c r="U11" s="2"/>
      <c r="V11" s="56"/>
      <c r="W11" s="57">
        <f>COUNT(T17:T24)</f>
        <v>0</v>
      </c>
      <c r="X11" t="str">
        <f t="shared" si="0"/>
        <v>高风险</v>
      </c>
      <c r="Y11" s="2">
        <f t="shared" si="1"/>
        <v>0</v>
      </c>
      <c r="Z11" s="2">
        <f t="shared" si="2"/>
        <v>0</v>
      </c>
      <c r="AA11" s="2">
        <f t="shared" si="3"/>
        <v>1</v>
      </c>
    </row>
    <row r="12" ht="144" spans="3:21">
      <c r="C12" s="47" t="s">
        <v>192</v>
      </c>
      <c r="D12" s="2"/>
      <c r="E12" s="2"/>
      <c r="G12" s="47" t="s">
        <v>193</v>
      </c>
      <c r="H12" s="2"/>
      <c r="I12" s="2"/>
      <c r="K12" s="47" t="s">
        <v>194</v>
      </c>
      <c r="L12" s="2"/>
      <c r="M12" s="2"/>
      <c r="O12" s="47" t="s">
        <v>195</v>
      </c>
      <c r="P12" s="2"/>
      <c r="Q12" s="2"/>
      <c r="S12" s="47" t="s">
        <v>196</v>
      </c>
      <c r="T12" s="2"/>
      <c r="U12" s="2"/>
    </row>
    <row r="13" ht="89" customHeight="1"/>
    <row r="14" ht="98" customHeight="1"/>
    <row r="15" spans="3:21">
      <c r="C15" s="4" t="s">
        <v>197</v>
      </c>
      <c r="D15" s="4"/>
      <c r="E15" s="4"/>
      <c r="G15" s="4" t="s">
        <v>198</v>
      </c>
      <c r="H15" s="4"/>
      <c r="I15" s="4"/>
      <c r="K15" s="4" t="s">
        <v>199</v>
      </c>
      <c r="L15" s="4"/>
      <c r="M15" s="4"/>
      <c r="O15" s="4" t="s">
        <v>200</v>
      </c>
      <c r="P15" s="4"/>
      <c r="Q15" s="4"/>
      <c r="S15" s="4" t="s">
        <v>201</v>
      </c>
      <c r="T15" s="4"/>
      <c r="U15" s="4"/>
    </row>
    <row r="16" spans="3:27">
      <c r="C16" s="2"/>
      <c r="D16" s="2" t="s">
        <v>154</v>
      </c>
      <c r="E16" s="2" t="s">
        <v>155</v>
      </c>
      <c r="G16" s="2"/>
      <c r="H16" s="2" t="s">
        <v>154</v>
      </c>
      <c r="I16" s="2" t="s">
        <v>155</v>
      </c>
      <c r="K16" s="2"/>
      <c r="L16" s="2" t="s">
        <v>154</v>
      </c>
      <c r="M16" s="2" t="s">
        <v>155</v>
      </c>
      <c r="O16" s="2"/>
      <c r="P16" s="2" t="s">
        <v>154</v>
      </c>
      <c r="Q16" s="2" t="s">
        <v>155</v>
      </c>
      <c r="S16" s="2"/>
      <c r="T16" s="2" t="s">
        <v>154</v>
      </c>
      <c r="U16" s="2" t="s">
        <v>155</v>
      </c>
      <c r="X16">
        <f>0.1667*0.5</f>
        <v>0.08335</v>
      </c>
      <c r="Y16">
        <f>0.25*0.5</f>
        <v>0.125</v>
      </c>
      <c r="Z16">
        <f>0.25*0.5</f>
        <v>0.125</v>
      </c>
      <c r="AA16">
        <f>0.3333*0.5</f>
        <v>0.16665</v>
      </c>
    </row>
    <row r="17" ht="115.2" spans="3:37">
      <c r="C17" s="47" t="s">
        <v>202</v>
      </c>
      <c r="D17" s="2"/>
      <c r="E17" s="2"/>
      <c r="G17" s="47" t="s">
        <v>203</v>
      </c>
      <c r="H17" s="2"/>
      <c r="I17" s="2"/>
      <c r="K17" s="47" t="s">
        <v>204</v>
      </c>
      <c r="L17" s="2"/>
      <c r="M17" s="2"/>
      <c r="O17" s="47" t="s">
        <v>205</v>
      </c>
      <c r="P17" s="2"/>
      <c r="Q17" s="2"/>
      <c r="S17" s="47" t="s">
        <v>206</v>
      </c>
      <c r="T17" s="2"/>
      <c r="U17" s="2"/>
      <c r="V17" s="58"/>
      <c r="W17" s="59">
        <f>COUNT(D17:D24)</f>
        <v>0</v>
      </c>
      <c r="X17" t="str">
        <f>IF(W17&lt;=3,"高风险",IF(W17&lt;=6,"中风险",IF(W17&gt;=7,"低风险")))</f>
        <v>高风险</v>
      </c>
      <c r="Y17" s="2">
        <f>IF(X17="高风险",0,IF(X17="中风险",0,IF(X17="低风险",1)))</f>
        <v>0</v>
      </c>
      <c r="Z17" s="2">
        <f>IF(X17="高风险",0,IF(X17="中风险",1,IF(X17="低风险",0)))</f>
        <v>0</v>
      </c>
      <c r="AA17" s="2">
        <f>IF(X17="高风险",1,IF(X17="中风险",0,IF(X17="低风险",0)))</f>
        <v>1</v>
      </c>
      <c r="AE17">
        <f t="array" ref="AE17:AG17">MMULT(X16:AA16,Y17:AA20)</f>
        <v>0</v>
      </c>
      <c r="AF17">
        <v>0</v>
      </c>
      <c r="AG17">
        <v>0.5</v>
      </c>
      <c r="AH17" t="str">
        <f>IF(MAX(AE17:AG17)=AE17,"低风险",IF(MAX(AE17:AG17)=AF17,"中风险",IF(MAX(AE17:AG17)=AG17,"高风险")))</f>
        <v>高风险</v>
      </c>
      <c r="AI17" s="2">
        <f>IF(AH17="高风险",0,IF(AH17="中风险",0,IF(AH17="低风险",1)))</f>
        <v>0</v>
      </c>
      <c r="AJ17" s="2">
        <f>IF(AH17="高风险",0,IF(AH17="中风险",1,IF(AH17="低风险",0)))</f>
        <v>0</v>
      </c>
      <c r="AK17" s="2">
        <f>IF(AH17="高风险",1,IF(AH17="中风险",0,IF(AH17="低风险",0)))</f>
        <v>1</v>
      </c>
    </row>
    <row r="18" ht="100.8" spans="3:27">
      <c r="C18" s="47" t="s">
        <v>207</v>
      </c>
      <c r="D18" s="2"/>
      <c r="E18" s="2"/>
      <c r="G18" s="47" t="s">
        <v>208</v>
      </c>
      <c r="H18" s="2"/>
      <c r="I18" s="2"/>
      <c r="K18" s="47" t="s">
        <v>209</v>
      </c>
      <c r="L18" s="2"/>
      <c r="M18" s="2"/>
      <c r="O18" s="47" t="s">
        <v>210</v>
      </c>
      <c r="P18" s="2"/>
      <c r="Q18" s="2"/>
      <c r="S18" s="47" t="s">
        <v>211</v>
      </c>
      <c r="T18" s="2"/>
      <c r="U18" s="2"/>
      <c r="V18" s="58"/>
      <c r="W18" s="59">
        <f>COUNT(H17:H24)</f>
        <v>0</v>
      </c>
      <c r="X18" t="str">
        <f>IF(W18&lt;=3,"高风险",IF(W18&lt;=6,"中风险",IF(W18&gt;=7,"低风险")))</f>
        <v>高风险</v>
      </c>
      <c r="Y18" s="2">
        <f>IF(X18="高风险",0,IF(X18="中风险",0,IF(X18="低风险",1)))</f>
        <v>0</v>
      </c>
      <c r="Z18" s="2">
        <f>IF(X18="高风险",0,IF(X18="中风险",1,IF(X18="低风险",0)))</f>
        <v>0</v>
      </c>
      <c r="AA18" s="2">
        <f>IF(X18="高风险",1,IF(X18="中风险",0,IF(X18="低风险",0)))</f>
        <v>1</v>
      </c>
    </row>
    <row r="19" ht="115.2" spans="3:27">
      <c r="C19" s="47" t="s">
        <v>212</v>
      </c>
      <c r="D19" s="2"/>
      <c r="E19" s="2"/>
      <c r="G19" s="47" t="s">
        <v>213</v>
      </c>
      <c r="H19" s="2"/>
      <c r="I19" s="2"/>
      <c r="K19" s="47" t="s">
        <v>214</v>
      </c>
      <c r="L19" s="2"/>
      <c r="M19" s="2"/>
      <c r="O19" s="47" t="s">
        <v>215</v>
      </c>
      <c r="P19" s="2"/>
      <c r="Q19" s="2"/>
      <c r="S19" s="47" t="s">
        <v>216</v>
      </c>
      <c r="T19" s="2"/>
      <c r="U19" s="2"/>
      <c r="V19" s="58"/>
      <c r="W19" s="59">
        <f>COUNT(L17:L24)</f>
        <v>0</v>
      </c>
      <c r="X19" t="str">
        <f>IF(W19&lt;=3,"高风险",IF(W19&lt;=6,"中风险",IF(W19&gt;=7,"低风险")))</f>
        <v>高风险</v>
      </c>
      <c r="Y19" s="2">
        <f>IF(X19="高风险",0,IF(X19="中风险",0,IF(X19="低风险",1)))</f>
        <v>0</v>
      </c>
      <c r="Z19" s="2">
        <f>IF(X19="高风险",0,IF(X19="中风险",1,IF(X19="低风险",0)))</f>
        <v>0</v>
      </c>
      <c r="AA19" s="2">
        <f>IF(X19="高风险",1,IF(X19="中风险",0,IF(X19="低风险",0)))</f>
        <v>1</v>
      </c>
    </row>
    <row r="20" ht="115.2" spans="3:27">
      <c r="C20" s="47" t="s">
        <v>217</v>
      </c>
      <c r="D20" s="2"/>
      <c r="E20" s="2"/>
      <c r="G20" s="47" t="s">
        <v>218</v>
      </c>
      <c r="H20" s="2"/>
      <c r="I20" s="2"/>
      <c r="K20" s="47" t="s">
        <v>219</v>
      </c>
      <c r="L20" s="2"/>
      <c r="M20" s="2"/>
      <c r="O20" s="47" t="s">
        <v>220</v>
      </c>
      <c r="P20" s="2"/>
      <c r="Q20" s="2"/>
      <c r="S20" s="47" t="s">
        <v>221</v>
      </c>
      <c r="T20" s="2"/>
      <c r="U20" s="2"/>
      <c r="V20" s="58"/>
      <c r="W20" s="59">
        <f>COUNT(P17:P24)</f>
        <v>0</v>
      </c>
      <c r="X20" t="str">
        <f>IF(W20&lt;=3,"高风险",IF(W20&lt;=6,"中风险",IF(W20&gt;=7,"低风险")))</f>
        <v>高风险</v>
      </c>
      <c r="Y20" s="2">
        <f>IF(X20="高风险",0,IF(X20="中风险",0,IF(X20="低风险",1)))</f>
        <v>0</v>
      </c>
      <c r="Z20" s="2">
        <f>IF(X20="高风险",0,IF(X20="中风险",1,IF(X20="低风险",0)))</f>
        <v>0</v>
      </c>
      <c r="AA20" s="2">
        <f>IF(X20="高风险",1,IF(X20="中风险",0,IF(X20="低风险",0)))</f>
        <v>1</v>
      </c>
    </row>
    <row r="21" ht="100.8" spans="3:21">
      <c r="C21" s="53" t="s">
        <v>222</v>
      </c>
      <c r="D21" s="54"/>
      <c r="E21" s="54"/>
      <c r="G21" s="6" t="s">
        <v>223</v>
      </c>
      <c r="H21" s="2"/>
      <c r="I21" s="2"/>
      <c r="K21" s="47" t="s">
        <v>224</v>
      </c>
      <c r="L21" s="2"/>
      <c r="M21" s="2"/>
      <c r="O21" s="47" t="s">
        <v>225</v>
      </c>
      <c r="P21" s="2"/>
      <c r="Q21" s="2"/>
      <c r="S21" s="47" t="s">
        <v>226</v>
      </c>
      <c r="T21" s="2"/>
      <c r="U21" s="2"/>
    </row>
    <row r="22" ht="172.8" spans="3:21">
      <c r="C22" s="47" t="s">
        <v>227</v>
      </c>
      <c r="D22" s="2"/>
      <c r="E22" s="2"/>
      <c r="G22" s="6" t="s">
        <v>228</v>
      </c>
      <c r="H22" s="2"/>
      <c r="I22" s="2"/>
      <c r="K22" s="47" t="s">
        <v>229</v>
      </c>
      <c r="L22" s="2"/>
      <c r="M22" s="2"/>
      <c r="O22" s="47" t="s">
        <v>230</v>
      </c>
      <c r="P22" s="2"/>
      <c r="Q22" s="2"/>
      <c r="S22" s="47" t="s">
        <v>231</v>
      </c>
      <c r="T22" s="2"/>
      <c r="U22" s="2"/>
    </row>
    <row r="23" ht="201.6" spans="3:21">
      <c r="C23" s="47" t="s">
        <v>232</v>
      </c>
      <c r="D23" s="2"/>
      <c r="E23" s="2"/>
      <c r="G23" s="6" t="s">
        <v>233</v>
      </c>
      <c r="H23" s="2"/>
      <c r="I23" s="2"/>
      <c r="K23" s="47" t="s">
        <v>234</v>
      </c>
      <c r="L23" s="2"/>
      <c r="M23" s="2"/>
      <c r="O23" s="47" t="s">
        <v>235</v>
      </c>
      <c r="P23" s="2"/>
      <c r="Q23" s="2"/>
      <c r="S23" s="6" t="s">
        <v>236</v>
      </c>
      <c r="T23" s="2"/>
      <c r="U23" s="2"/>
    </row>
    <row r="24" ht="115.2" spans="3:21">
      <c r="C24" s="6" t="s">
        <v>237</v>
      </c>
      <c r="D24" s="2"/>
      <c r="E24" s="2"/>
      <c r="G24" s="6" t="s">
        <v>238</v>
      </c>
      <c r="H24" s="2"/>
      <c r="I24" s="2"/>
      <c r="K24" s="47" t="s">
        <v>239</v>
      </c>
      <c r="L24" s="2"/>
      <c r="M24" s="2"/>
      <c r="O24" s="47" t="s">
        <v>240</v>
      </c>
      <c r="P24" s="2"/>
      <c r="Q24" s="2"/>
      <c r="S24" s="6" t="s">
        <v>241</v>
      </c>
      <c r="T24" s="2"/>
      <c r="U24" s="2"/>
    </row>
  </sheetData>
  <mergeCells count="15">
    <mergeCell ref="C3:E3"/>
    <mergeCell ref="G3:I3"/>
    <mergeCell ref="K3:M3"/>
    <mergeCell ref="O3:Q3"/>
    <mergeCell ref="S3:U3"/>
    <mergeCell ref="C15:E15"/>
    <mergeCell ref="G15:I15"/>
    <mergeCell ref="K15:M15"/>
    <mergeCell ref="O15:Q15"/>
    <mergeCell ref="S15:U15"/>
    <mergeCell ref="V5:V8"/>
    <mergeCell ref="V10:V11"/>
    <mergeCell ref="V17:V20"/>
    <mergeCell ref="A1:V2"/>
    <mergeCell ref="AT6:AW8"/>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3"/>
  <sheetViews>
    <sheetView workbookViewId="0">
      <selection activeCell="AA11" sqref="AA11"/>
    </sheetView>
  </sheetViews>
  <sheetFormatPr defaultColWidth="8.88888888888889" defaultRowHeight="14.4"/>
  <cols>
    <col min="2" max="2" width="21.5555555555556" customWidth="1"/>
    <col min="7" max="7" width="43.6666666666667" customWidth="1"/>
    <col min="8" max="22" width="8.88888888888889" hidden="1" customWidth="1"/>
  </cols>
  <sheetData>
    <row r="1" ht="55" customHeight="1" spans="1:7">
      <c r="A1" s="45" t="s">
        <v>242</v>
      </c>
      <c r="B1" s="46"/>
      <c r="C1" s="46"/>
      <c r="D1" s="46"/>
      <c r="E1" s="46"/>
      <c r="F1" s="46"/>
      <c r="G1" s="46"/>
    </row>
    <row r="2" spans="2:9">
      <c r="B2" s="4" t="s">
        <v>243</v>
      </c>
      <c r="C2" s="4"/>
      <c r="D2" s="4"/>
      <c r="G2" s="4" t="s">
        <v>244</v>
      </c>
      <c r="H2" s="4"/>
      <c r="I2" s="4"/>
    </row>
    <row r="3" ht="46.05" customHeight="1" spans="2:9">
      <c r="B3" s="2"/>
      <c r="C3" s="2" t="s">
        <v>154</v>
      </c>
      <c r="D3" s="2" t="s">
        <v>155</v>
      </c>
      <c r="G3" s="47" t="s">
        <v>245</v>
      </c>
      <c r="H3" s="2"/>
      <c r="I3" s="2"/>
    </row>
    <row r="4" ht="28.8" spans="2:4">
      <c r="B4" s="47" t="s">
        <v>246</v>
      </c>
      <c r="C4" s="2"/>
      <c r="D4" s="2"/>
    </row>
    <row r="5" spans="2:16">
      <c r="B5" s="47" t="s">
        <v>247</v>
      </c>
      <c r="C5" s="2"/>
      <c r="D5" s="2"/>
      <c r="O5">
        <v>0.75</v>
      </c>
      <c r="P5">
        <v>0.25</v>
      </c>
    </row>
    <row r="6" ht="28.8" spans="2:22">
      <c r="B6" s="47" t="s">
        <v>248</v>
      </c>
      <c r="C6" s="2"/>
      <c r="D6" s="2"/>
      <c r="G6" s="48" t="s">
        <v>249</v>
      </c>
      <c r="M6" s="50">
        <f>COUNT(C4:C11)</f>
        <v>0</v>
      </c>
      <c r="N6" t="str">
        <f>IF(M6&lt;=3,"高风险",IF(M6&lt;=6,"中风险",IF(M6&gt;=7,"低风险")))</f>
        <v>高风险</v>
      </c>
      <c r="O6" s="2">
        <f>IF(N6="高风险",0,IF(N6="中风险",0,IF(N6="低风险",1)))</f>
        <v>0</v>
      </c>
      <c r="P6" s="2">
        <f>IF(N6="高风险",0,IF(N6="中风险",1,IF(N6="低风险",0)))</f>
        <v>0</v>
      </c>
      <c r="Q6" s="2">
        <f>IF(N6="高风险",1,IF(N6="中风险",0,IF(N6="低风险",0)))</f>
        <v>1</v>
      </c>
      <c r="S6">
        <f t="array" ref="S6:U6">MMULT(O5:P5,O6:Q7)</f>
        <v>0.25</v>
      </c>
      <c r="T6">
        <v>0</v>
      </c>
      <c r="U6">
        <v>0.75</v>
      </c>
      <c r="V6" s="51" t="str">
        <f>IF(MAX(S6:U6)=S6,"低风险",IF(MAX(S6:U6)=T6,"中风险",IF(MAX(S6:U6)=U6,"高风险")))</f>
        <v>高风险</v>
      </c>
    </row>
    <row r="7" ht="28.8" spans="2:17">
      <c r="B7" s="47" t="s">
        <v>250</v>
      </c>
      <c r="C7" s="2"/>
      <c r="D7" s="2"/>
      <c r="G7" s="49"/>
      <c r="N7" t="s">
        <v>251</v>
      </c>
      <c r="O7" s="2">
        <f>IF(N7="高风险",0,IF(N7="中风险",0,IF(N7="低风险",1)))</f>
        <v>1</v>
      </c>
      <c r="P7" s="2">
        <f>IF(N7="高风险",0,IF(N7="中风险",1,IF(N7="低风险",0)))</f>
        <v>0</v>
      </c>
      <c r="Q7" s="2">
        <f>IF(N7="高风险",1,IF(N7="中风险",0,IF(N7="低风险",0)))</f>
        <v>0</v>
      </c>
    </row>
    <row r="8" spans="2:7">
      <c r="B8" s="47" t="s">
        <v>252</v>
      </c>
      <c r="C8" s="2"/>
      <c r="D8" s="2"/>
      <c r="G8" s="49"/>
    </row>
    <row r="9" ht="28.8" spans="2:7">
      <c r="B9" s="47" t="s">
        <v>253</v>
      </c>
      <c r="C9" s="2"/>
      <c r="D9" s="2"/>
      <c r="G9" s="49"/>
    </row>
    <row r="10" ht="28.8" spans="2:7">
      <c r="B10" s="47" t="s">
        <v>254</v>
      </c>
      <c r="C10" s="2"/>
      <c r="D10" s="2"/>
      <c r="G10" s="49"/>
    </row>
    <row r="11" ht="28.8" spans="2:7">
      <c r="B11" s="47" t="s">
        <v>255</v>
      </c>
      <c r="C11" s="2"/>
      <c r="D11" s="2"/>
      <c r="G11" s="49"/>
    </row>
    <row r="12" spans="7:7">
      <c r="G12" s="49"/>
    </row>
    <row r="13" spans="7:7">
      <c r="G13" s="49"/>
    </row>
  </sheetData>
  <mergeCells count="4">
    <mergeCell ref="A1:G1"/>
    <mergeCell ref="B2:D2"/>
    <mergeCell ref="G2:I2"/>
    <mergeCell ref="G6:G1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L5"/>
  <sheetViews>
    <sheetView workbookViewId="0">
      <selection activeCell="D5" sqref="D5"/>
    </sheetView>
  </sheetViews>
  <sheetFormatPr defaultColWidth="9" defaultRowHeight="14.4" outlineLevelRow="4"/>
  <cols>
    <col min="3" max="3" width="18.2222222222222" customWidth="1"/>
    <col min="4" max="12" width="9" customWidth="1"/>
  </cols>
  <sheetData>
    <row r="1" spans="6:8">
      <c r="F1">
        <v>0.5</v>
      </c>
      <c r="G1">
        <v>0.4</v>
      </c>
      <c r="H1">
        <v>0.1</v>
      </c>
    </row>
    <row r="2" spans="3:4">
      <c r="C2" t="s">
        <v>256</v>
      </c>
      <c r="D2" t="s">
        <v>257</v>
      </c>
    </row>
    <row r="3" spans="3:12">
      <c r="C3" s="2" t="s">
        <v>258</v>
      </c>
      <c r="D3" s="2" t="str">
        <f>管理因素评价!AP6</f>
        <v>高风险</v>
      </c>
      <c r="E3" s="2">
        <f>IF(D3="高风险",0,IF(D3="中风险",0,IF(D3="低风险",1)))</f>
        <v>0</v>
      </c>
      <c r="F3" s="2">
        <f>IF(D3="高风险",0,IF(D3="中风险",1,IF(D3="低风险",0)))</f>
        <v>0</v>
      </c>
      <c r="G3" s="2">
        <f>IF(D3="高风险",1,IF(D3="中风险",0,IF(D3="低风险",0)))</f>
        <v>1</v>
      </c>
      <c r="I3">
        <f t="array" ref="I3:K3">MMULT(F1:H1,E3:G5)</f>
        <v>0.4</v>
      </c>
      <c r="J3">
        <v>0</v>
      </c>
      <c r="K3">
        <v>0.6</v>
      </c>
      <c r="L3" t="str">
        <f>IF(MAX(I3:K3)=I3,"低风险",IF(MAX(I3:K3)=J3,"中风险",IF(MAX(I3:K3)=K3,"高风险")))</f>
        <v>高风险</v>
      </c>
    </row>
    <row r="4" spans="3:7">
      <c r="C4" s="2" t="s">
        <v>259</v>
      </c>
      <c r="D4" s="2" t="str">
        <f>设备因素评价!AQ8</f>
        <v>低风险</v>
      </c>
      <c r="E4" s="2">
        <f>IF(D4="高风险",0,IF(D4="中风险",0,IF(D4="低风险",1)))</f>
        <v>1</v>
      </c>
      <c r="F4" s="2">
        <f>IF(D4="高风险",0,IF(D4="中风险",1,IF(D4="低风险",0)))</f>
        <v>0</v>
      </c>
      <c r="G4" s="2">
        <f>IF(D4="高风险",1,IF(D4="中风险",0,IF(D4="低风险",0)))</f>
        <v>0</v>
      </c>
    </row>
    <row r="5" spans="3:7">
      <c r="C5" s="2" t="s">
        <v>260</v>
      </c>
      <c r="D5" s="2" t="str">
        <f>环境因素评价!V6</f>
        <v>高风险</v>
      </c>
      <c r="E5" s="2">
        <f>IF(D5="高风险",0,IF(D5="中风险",0,IF(D5="低风险",1)))</f>
        <v>0</v>
      </c>
      <c r="F5" s="2">
        <f>IF(D5="高风险",0,IF(D5="中风险",1,IF(D5="低风险",0)))</f>
        <v>0</v>
      </c>
      <c r="G5" s="2">
        <f>IF(D5="高风险",1,IF(D5="中风险",0,IF(D5="低风险",0)))</f>
        <v>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9"/>
  <sheetViews>
    <sheetView workbookViewId="0">
      <selection activeCell="J25" sqref="J25"/>
    </sheetView>
  </sheetViews>
  <sheetFormatPr defaultColWidth="8.88888888888889" defaultRowHeight="14.4"/>
  <sheetData>
    <row r="1" spans="1:19">
      <c r="A1" s="8" t="s">
        <v>1</v>
      </c>
      <c r="B1" s="9"/>
      <c r="C1" s="9"/>
      <c r="D1" s="9"/>
      <c r="E1" s="9"/>
      <c r="F1" s="9"/>
      <c r="G1" s="9"/>
      <c r="H1" s="10"/>
      <c r="I1" s="10"/>
      <c r="J1" s="37"/>
      <c r="K1" s="10"/>
      <c r="L1" s="10"/>
      <c r="M1" s="10"/>
      <c r="N1" s="10"/>
      <c r="O1" s="11" t="s">
        <v>2</v>
      </c>
      <c r="P1" s="11"/>
      <c r="Q1" s="11"/>
      <c r="R1" s="11"/>
      <c r="S1" s="11"/>
    </row>
    <row r="2" spans="1:19">
      <c r="A2" s="11" t="s">
        <v>3</v>
      </c>
      <c r="B2" s="11" t="s">
        <v>4</v>
      </c>
      <c r="C2" s="11" t="s">
        <v>5</v>
      </c>
      <c r="D2" s="11" t="s">
        <v>6</v>
      </c>
      <c r="E2" s="11" t="s">
        <v>7</v>
      </c>
      <c r="F2" s="11" t="s">
        <v>8</v>
      </c>
      <c r="G2" s="11" t="s">
        <v>9</v>
      </c>
      <c r="H2" s="11" t="s">
        <v>10</v>
      </c>
      <c r="I2" s="8" t="s">
        <v>11</v>
      </c>
      <c r="J2" s="11" t="s">
        <v>12</v>
      </c>
      <c r="K2" s="41" t="s">
        <v>13</v>
      </c>
      <c r="L2" s="11" t="s">
        <v>14</v>
      </c>
      <c r="M2" s="11" t="s">
        <v>15</v>
      </c>
      <c r="N2" s="11" t="s">
        <v>16</v>
      </c>
      <c r="O2" s="11" t="s">
        <v>17</v>
      </c>
      <c r="P2" s="11" t="s">
        <v>18</v>
      </c>
      <c r="Q2" s="11" t="s">
        <v>19</v>
      </c>
      <c r="R2" s="11" t="s">
        <v>20</v>
      </c>
      <c r="S2" s="11" t="s">
        <v>13</v>
      </c>
    </row>
    <row r="3" spans="1:19">
      <c r="A3" s="12" t="s">
        <v>22</v>
      </c>
      <c r="B3" s="13" t="s">
        <v>23</v>
      </c>
      <c r="C3" s="13" t="s">
        <v>24</v>
      </c>
      <c r="D3" s="13" t="s">
        <v>25</v>
      </c>
      <c r="E3" s="14" t="s">
        <v>26</v>
      </c>
      <c r="F3" s="14" t="s">
        <v>27</v>
      </c>
      <c r="G3" s="14" t="s">
        <v>28</v>
      </c>
      <c r="H3" s="11">
        <v>8</v>
      </c>
      <c r="I3" s="8">
        <v>2</v>
      </c>
      <c r="J3" s="11">
        <v>3</v>
      </c>
      <c r="K3" s="41">
        <v>48</v>
      </c>
      <c r="L3" s="11" t="s">
        <v>29</v>
      </c>
      <c r="M3" s="11" t="s">
        <v>27</v>
      </c>
      <c r="N3" s="11"/>
      <c r="O3" s="11" t="s">
        <v>261</v>
      </c>
      <c r="P3" s="11">
        <v>8</v>
      </c>
      <c r="Q3" s="11">
        <v>1</v>
      </c>
      <c r="R3" s="11">
        <v>1</v>
      </c>
      <c r="S3" s="11">
        <v>8</v>
      </c>
    </row>
    <row r="4" spans="1:19">
      <c r="A4" s="15"/>
      <c r="B4" s="16"/>
      <c r="C4" s="17"/>
      <c r="D4" s="16"/>
      <c r="E4" s="11" t="s">
        <v>31</v>
      </c>
      <c r="F4" s="11" t="s">
        <v>27</v>
      </c>
      <c r="G4" s="11" t="s">
        <v>32</v>
      </c>
      <c r="H4" s="11">
        <v>1</v>
      </c>
      <c r="I4" s="8">
        <v>3</v>
      </c>
      <c r="J4" s="11">
        <v>1</v>
      </c>
      <c r="K4" s="41">
        <v>3</v>
      </c>
      <c r="L4" s="11"/>
      <c r="M4" s="11"/>
      <c r="N4" s="11"/>
      <c r="O4" s="11"/>
      <c r="P4" s="11"/>
      <c r="Q4" s="11"/>
      <c r="R4" s="11"/>
      <c r="S4" s="11"/>
    </row>
    <row r="5" spans="1:19">
      <c r="A5" s="12" t="s">
        <v>34</v>
      </c>
      <c r="B5" s="13" t="s">
        <v>35</v>
      </c>
      <c r="C5" s="17"/>
      <c r="D5" s="13" t="s">
        <v>25</v>
      </c>
      <c r="E5" s="18" t="s">
        <v>36</v>
      </c>
      <c r="F5" s="11" t="s">
        <v>37</v>
      </c>
      <c r="G5" s="11" t="s">
        <v>32</v>
      </c>
      <c r="H5" s="11">
        <v>8</v>
      </c>
      <c r="I5" s="8">
        <v>2</v>
      </c>
      <c r="J5" s="11">
        <v>1</v>
      </c>
      <c r="K5" s="41">
        <v>16</v>
      </c>
      <c r="L5" s="11"/>
      <c r="M5" s="11"/>
      <c r="N5" s="11"/>
      <c r="O5" s="11"/>
      <c r="P5" s="11"/>
      <c r="Q5" s="11"/>
      <c r="R5" s="11"/>
      <c r="S5" s="11"/>
    </row>
    <row r="6" spans="1:19">
      <c r="A6" s="19"/>
      <c r="B6" s="17"/>
      <c r="C6" s="17"/>
      <c r="D6" s="17"/>
      <c r="E6" s="18" t="s">
        <v>38</v>
      </c>
      <c r="F6" s="11" t="s">
        <v>27</v>
      </c>
      <c r="G6" s="11" t="s">
        <v>32</v>
      </c>
      <c r="H6" s="11">
        <v>1</v>
      </c>
      <c r="I6" s="8">
        <v>1</v>
      </c>
      <c r="J6" s="11">
        <v>1</v>
      </c>
      <c r="K6" s="41">
        <v>1</v>
      </c>
      <c r="L6" s="11"/>
      <c r="M6" s="11"/>
      <c r="N6" s="11"/>
      <c r="O6" s="11"/>
      <c r="P6" s="11"/>
      <c r="Q6" s="11"/>
      <c r="R6" s="11"/>
      <c r="S6" s="11"/>
    </row>
    <row r="7" spans="1:19">
      <c r="A7" s="19"/>
      <c r="B7" s="17"/>
      <c r="C7" s="17"/>
      <c r="D7" s="17"/>
      <c r="E7" s="20" t="s">
        <v>39</v>
      </c>
      <c r="F7" s="14" t="s">
        <v>40</v>
      </c>
      <c r="G7" s="14" t="s">
        <v>28</v>
      </c>
      <c r="H7" s="11">
        <v>9</v>
      </c>
      <c r="I7" s="8">
        <v>1</v>
      </c>
      <c r="J7" s="11">
        <v>7</v>
      </c>
      <c r="K7" s="41">
        <v>63</v>
      </c>
      <c r="L7" s="11" t="s">
        <v>41</v>
      </c>
      <c r="M7" s="11" t="s">
        <v>42</v>
      </c>
      <c r="N7" s="11"/>
      <c r="O7" s="11" t="s">
        <v>261</v>
      </c>
      <c r="P7" s="11">
        <v>7</v>
      </c>
      <c r="Q7" s="11">
        <v>1</v>
      </c>
      <c r="R7" s="11">
        <v>2</v>
      </c>
      <c r="S7" s="11">
        <v>14</v>
      </c>
    </row>
    <row r="8" spans="1:19">
      <c r="A8" s="19"/>
      <c r="B8" s="17"/>
      <c r="C8" s="17"/>
      <c r="D8" s="17"/>
      <c r="E8" s="20" t="s">
        <v>44</v>
      </c>
      <c r="F8" s="14" t="s">
        <v>40</v>
      </c>
      <c r="G8" s="14" t="s">
        <v>28</v>
      </c>
      <c r="H8" s="11">
        <v>10</v>
      </c>
      <c r="I8" s="8">
        <v>3</v>
      </c>
      <c r="J8" s="11">
        <v>7</v>
      </c>
      <c r="K8" s="41">
        <v>210</v>
      </c>
      <c r="L8" s="11" t="s">
        <v>27</v>
      </c>
      <c r="M8" s="11" t="s">
        <v>27</v>
      </c>
      <c r="N8" s="11"/>
      <c r="O8" s="11" t="s">
        <v>261</v>
      </c>
      <c r="P8" s="11">
        <v>5</v>
      </c>
      <c r="Q8" s="11">
        <v>1</v>
      </c>
      <c r="R8" s="11">
        <v>4</v>
      </c>
      <c r="S8" s="11">
        <v>20</v>
      </c>
    </row>
    <row r="9" spans="1:19">
      <c r="A9" s="19"/>
      <c r="B9" s="17"/>
      <c r="C9" s="17"/>
      <c r="D9" s="17"/>
      <c r="E9" s="20" t="s">
        <v>46</v>
      </c>
      <c r="F9" s="14" t="s">
        <v>47</v>
      </c>
      <c r="G9" s="14" t="s">
        <v>28</v>
      </c>
      <c r="H9" s="11">
        <v>10</v>
      </c>
      <c r="I9" s="8">
        <v>2</v>
      </c>
      <c r="J9" s="11">
        <v>6</v>
      </c>
      <c r="K9" s="41">
        <v>120</v>
      </c>
      <c r="L9" s="11" t="s">
        <v>48</v>
      </c>
      <c r="M9" s="11" t="s">
        <v>27</v>
      </c>
      <c r="N9" s="11"/>
      <c r="O9" s="11" t="s">
        <v>262</v>
      </c>
      <c r="P9" s="11">
        <v>10</v>
      </c>
      <c r="Q9" s="11">
        <v>1</v>
      </c>
      <c r="R9" s="11">
        <v>2</v>
      </c>
      <c r="S9" s="11">
        <v>20</v>
      </c>
    </row>
    <row r="10" spans="1:19">
      <c r="A10" s="19"/>
      <c r="B10" s="17"/>
      <c r="C10" s="17"/>
      <c r="D10" s="17"/>
      <c r="E10" s="18" t="s">
        <v>50</v>
      </c>
      <c r="F10" s="11" t="s">
        <v>27</v>
      </c>
      <c r="G10" s="11" t="s">
        <v>32</v>
      </c>
      <c r="H10" s="11">
        <v>1</v>
      </c>
      <c r="I10" s="8">
        <v>5</v>
      </c>
      <c r="J10" s="11">
        <v>1</v>
      </c>
      <c r="K10" s="41">
        <v>5</v>
      </c>
      <c r="L10" s="11"/>
      <c r="M10" s="11"/>
      <c r="N10" s="11"/>
      <c r="O10" s="11"/>
      <c r="P10" s="11"/>
      <c r="Q10" s="11"/>
      <c r="R10" s="11"/>
      <c r="S10" s="11"/>
    </row>
    <row r="11" spans="1:19">
      <c r="A11" s="19"/>
      <c r="B11" s="17"/>
      <c r="C11" s="17"/>
      <c r="D11" s="17"/>
      <c r="E11" s="18" t="s">
        <v>51</v>
      </c>
      <c r="F11" s="11" t="s">
        <v>27</v>
      </c>
      <c r="G11" s="11" t="s">
        <v>32</v>
      </c>
      <c r="H11" s="11">
        <v>1</v>
      </c>
      <c r="I11" s="8">
        <v>5</v>
      </c>
      <c r="J11" s="11">
        <v>1</v>
      </c>
      <c r="K11" s="41">
        <v>5</v>
      </c>
      <c r="L11" s="11"/>
      <c r="M11" s="11"/>
      <c r="N11" s="11"/>
      <c r="O11" s="11"/>
      <c r="P11" s="11"/>
      <c r="Q11" s="11"/>
      <c r="R11" s="11"/>
      <c r="S11" s="11"/>
    </row>
    <row r="12" spans="1:19">
      <c r="A12" s="19"/>
      <c r="B12" s="17"/>
      <c r="C12" s="17"/>
      <c r="D12" s="17"/>
      <c r="E12" s="20" t="s">
        <v>52</v>
      </c>
      <c r="F12" s="14" t="s">
        <v>40</v>
      </c>
      <c r="G12" s="14" t="s">
        <v>28</v>
      </c>
      <c r="H12" s="11">
        <v>8</v>
      </c>
      <c r="I12" s="8">
        <v>1</v>
      </c>
      <c r="J12" s="11">
        <v>3</v>
      </c>
      <c r="K12" s="41">
        <v>24</v>
      </c>
      <c r="L12" s="11" t="s">
        <v>53</v>
      </c>
      <c r="M12" s="11" t="s">
        <v>54</v>
      </c>
      <c r="N12" s="11"/>
      <c r="O12" s="11" t="s">
        <v>262</v>
      </c>
      <c r="P12" s="11">
        <v>8</v>
      </c>
      <c r="Q12" s="11">
        <v>1</v>
      </c>
      <c r="R12" s="11">
        <v>1</v>
      </c>
      <c r="S12" s="11">
        <v>8</v>
      </c>
    </row>
    <row r="13" spans="1:19">
      <c r="A13" s="19"/>
      <c r="B13" s="17"/>
      <c r="C13" s="17"/>
      <c r="D13" s="17"/>
      <c r="E13" s="20" t="s">
        <v>56</v>
      </c>
      <c r="F13" s="14" t="s">
        <v>40</v>
      </c>
      <c r="G13" s="14" t="s">
        <v>28</v>
      </c>
      <c r="H13" s="11">
        <v>8</v>
      </c>
      <c r="I13" s="8">
        <v>1</v>
      </c>
      <c r="J13" s="11">
        <v>3</v>
      </c>
      <c r="K13" s="41">
        <v>24</v>
      </c>
      <c r="L13" s="11" t="s">
        <v>27</v>
      </c>
      <c r="M13" s="11" t="s">
        <v>54</v>
      </c>
      <c r="N13" s="11"/>
      <c r="O13" s="11" t="s">
        <v>262</v>
      </c>
      <c r="P13" s="11">
        <v>8</v>
      </c>
      <c r="Q13" s="11">
        <v>1</v>
      </c>
      <c r="R13" s="11">
        <v>1</v>
      </c>
      <c r="S13" s="11">
        <v>8</v>
      </c>
    </row>
    <row r="14" spans="1:19">
      <c r="A14" s="19"/>
      <c r="B14" s="17"/>
      <c r="C14" s="17"/>
      <c r="D14" s="17"/>
      <c r="E14" s="18" t="s">
        <v>57</v>
      </c>
      <c r="F14" s="11" t="s">
        <v>58</v>
      </c>
      <c r="G14" s="11" t="s">
        <v>32</v>
      </c>
      <c r="H14" s="11">
        <v>6</v>
      </c>
      <c r="I14" s="8">
        <v>2</v>
      </c>
      <c r="J14" s="11">
        <v>2</v>
      </c>
      <c r="K14" s="41">
        <v>24</v>
      </c>
      <c r="L14" s="11"/>
      <c r="M14" s="11"/>
      <c r="N14" s="11"/>
      <c r="O14" s="11"/>
      <c r="P14" s="11"/>
      <c r="Q14" s="11"/>
      <c r="R14" s="11"/>
      <c r="S14" s="11">
        <v>0</v>
      </c>
    </row>
    <row r="15" spans="1:19">
      <c r="A15" s="19"/>
      <c r="B15" s="17"/>
      <c r="C15" s="17"/>
      <c r="D15" s="17"/>
      <c r="E15" s="20" t="s">
        <v>59</v>
      </c>
      <c r="F15" s="14" t="s">
        <v>60</v>
      </c>
      <c r="G15" s="14" t="s">
        <v>28</v>
      </c>
      <c r="H15" s="11">
        <v>6</v>
      </c>
      <c r="I15" s="8">
        <v>3</v>
      </c>
      <c r="J15" s="11">
        <v>3</v>
      </c>
      <c r="K15" s="41">
        <v>54</v>
      </c>
      <c r="L15" s="11" t="s">
        <v>61</v>
      </c>
      <c r="M15" s="11" t="s">
        <v>62</v>
      </c>
      <c r="N15" s="11"/>
      <c r="O15" s="11" t="s">
        <v>263</v>
      </c>
      <c r="P15" s="11">
        <v>6</v>
      </c>
      <c r="Q15" s="11">
        <v>1</v>
      </c>
      <c r="R15" s="11">
        <v>2</v>
      </c>
      <c r="S15" s="11">
        <v>12</v>
      </c>
    </row>
    <row r="16" spans="1:19">
      <c r="A16" s="19"/>
      <c r="B16" s="17"/>
      <c r="C16" s="17"/>
      <c r="D16" s="17"/>
      <c r="E16" s="18" t="s">
        <v>64</v>
      </c>
      <c r="F16" s="11" t="s">
        <v>65</v>
      </c>
      <c r="G16" s="11" t="s">
        <v>32</v>
      </c>
      <c r="H16" s="11">
        <v>4</v>
      </c>
      <c r="I16" s="8">
        <v>2</v>
      </c>
      <c r="J16" s="11">
        <v>2</v>
      </c>
      <c r="K16" s="41">
        <v>16</v>
      </c>
      <c r="L16" s="11"/>
      <c r="M16" s="11"/>
      <c r="N16" s="11"/>
      <c r="O16" s="11"/>
      <c r="P16" s="11"/>
      <c r="Q16" s="11"/>
      <c r="R16" s="11"/>
      <c r="S16" s="11">
        <v>0</v>
      </c>
    </row>
    <row r="17" spans="1:19">
      <c r="A17" s="19"/>
      <c r="B17" s="17"/>
      <c r="C17" s="17"/>
      <c r="D17" s="17"/>
      <c r="E17" s="20" t="s">
        <v>66</v>
      </c>
      <c r="F17" s="14" t="s">
        <v>39</v>
      </c>
      <c r="G17" s="14" t="s">
        <v>28</v>
      </c>
      <c r="H17" s="11">
        <v>7</v>
      </c>
      <c r="I17" s="8">
        <v>4</v>
      </c>
      <c r="J17" s="11">
        <v>1</v>
      </c>
      <c r="K17" s="41">
        <v>28</v>
      </c>
      <c r="L17" s="11" t="s">
        <v>27</v>
      </c>
      <c r="M17" s="11" t="s">
        <v>67</v>
      </c>
      <c r="N17" s="11"/>
      <c r="O17" s="11" t="s">
        <v>261</v>
      </c>
      <c r="P17" s="11">
        <v>5</v>
      </c>
      <c r="Q17" s="11">
        <v>2</v>
      </c>
      <c r="R17" s="11">
        <v>1</v>
      </c>
      <c r="S17" s="11">
        <v>10</v>
      </c>
    </row>
    <row r="18" spans="1:19">
      <c r="A18" s="19"/>
      <c r="B18" s="17"/>
      <c r="C18" s="17"/>
      <c r="D18" s="17"/>
      <c r="E18" s="21" t="s">
        <v>69</v>
      </c>
      <c r="F18" s="22" t="s">
        <v>27</v>
      </c>
      <c r="G18" s="22" t="s">
        <v>32</v>
      </c>
      <c r="H18" s="11">
        <v>4</v>
      </c>
      <c r="I18" s="8">
        <v>4</v>
      </c>
      <c r="J18" s="11">
        <v>2</v>
      </c>
      <c r="K18" s="41">
        <v>32</v>
      </c>
      <c r="L18" s="11"/>
      <c r="M18" s="11"/>
      <c r="N18" s="11"/>
      <c r="O18" s="11"/>
      <c r="P18" s="11"/>
      <c r="Q18" s="11"/>
      <c r="R18" s="11"/>
      <c r="S18" s="11"/>
    </row>
    <row r="19" spans="1:19">
      <c r="A19" s="19"/>
      <c r="B19" s="17"/>
      <c r="C19" s="17"/>
      <c r="D19" s="17"/>
      <c r="E19" s="20" t="s">
        <v>70</v>
      </c>
      <c r="F19" s="14" t="s">
        <v>40</v>
      </c>
      <c r="G19" s="14" t="s">
        <v>28</v>
      </c>
      <c r="H19" s="11">
        <v>10</v>
      </c>
      <c r="I19" s="8">
        <v>3</v>
      </c>
      <c r="J19" s="11">
        <v>7</v>
      </c>
      <c r="K19" s="41">
        <v>210</v>
      </c>
      <c r="L19" s="11" t="s">
        <v>27</v>
      </c>
      <c r="M19" s="11" t="s">
        <v>27</v>
      </c>
      <c r="N19" s="11"/>
      <c r="O19" s="11" t="s">
        <v>261</v>
      </c>
      <c r="P19" s="11">
        <v>10</v>
      </c>
      <c r="Q19" s="11">
        <v>1</v>
      </c>
      <c r="R19" s="11">
        <v>3</v>
      </c>
      <c r="S19" s="11">
        <f>R19*Q19*P19</f>
        <v>30</v>
      </c>
    </row>
    <row r="20" spans="1:19">
      <c r="A20" s="19"/>
      <c r="B20" s="17"/>
      <c r="C20" s="17"/>
      <c r="D20" s="17"/>
      <c r="E20" s="21" t="s">
        <v>71</v>
      </c>
      <c r="F20" s="22" t="s">
        <v>40</v>
      </c>
      <c r="G20" s="22" t="s">
        <v>32</v>
      </c>
      <c r="H20" s="11">
        <v>8</v>
      </c>
      <c r="I20" s="8">
        <v>1</v>
      </c>
      <c r="J20" s="11">
        <v>1</v>
      </c>
      <c r="K20" s="41">
        <v>8</v>
      </c>
      <c r="L20" s="11"/>
      <c r="M20" s="11"/>
      <c r="N20" s="11"/>
      <c r="O20" s="11"/>
      <c r="P20" s="11"/>
      <c r="Q20" s="11"/>
      <c r="R20" s="11"/>
      <c r="S20" s="11"/>
    </row>
    <row r="21" spans="1:19">
      <c r="A21" s="19"/>
      <c r="B21" s="17"/>
      <c r="C21" s="17"/>
      <c r="D21" s="17"/>
      <c r="E21" s="21" t="s">
        <v>72</v>
      </c>
      <c r="F21" s="22" t="s">
        <v>40</v>
      </c>
      <c r="G21" s="22" t="s">
        <v>32</v>
      </c>
      <c r="H21" s="11">
        <v>8</v>
      </c>
      <c r="I21" s="8">
        <v>3</v>
      </c>
      <c r="J21" s="11">
        <v>1</v>
      </c>
      <c r="K21" s="41">
        <v>24</v>
      </c>
      <c r="L21" s="11"/>
      <c r="M21" s="11"/>
      <c r="N21" s="11"/>
      <c r="O21" s="11"/>
      <c r="P21" s="11"/>
      <c r="Q21" s="11"/>
      <c r="R21" s="11"/>
      <c r="S21" s="11"/>
    </row>
    <row r="22" spans="1:19">
      <c r="A22" s="19"/>
      <c r="B22" s="17"/>
      <c r="C22" s="17"/>
      <c r="D22" s="17"/>
      <c r="E22" s="21" t="s">
        <v>73</v>
      </c>
      <c r="F22" s="22" t="s">
        <v>40</v>
      </c>
      <c r="G22" s="22" t="s">
        <v>32</v>
      </c>
      <c r="H22" s="11">
        <v>8</v>
      </c>
      <c r="I22" s="8">
        <v>2</v>
      </c>
      <c r="J22" s="11">
        <v>1</v>
      </c>
      <c r="K22" s="41">
        <v>16</v>
      </c>
      <c r="L22" s="11"/>
      <c r="M22" s="11"/>
      <c r="N22" s="11"/>
      <c r="O22" s="11"/>
      <c r="P22" s="11"/>
      <c r="Q22" s="11"/>
      <c r="R22" s="11"/>
      <c r="S22" s="11"/>
    </row>
    <row r="23" spans="1:19">
      <c r="A23" s="19"/>
      <c r="B23" s="17"/>
      <c r="C23" s="17"/>
      <c r="D23" s="17"/>
      <c r="E23" s="21" t="s">
        <v>74</v>
      </c>
      <c r="F23" s="22" t="s">
        <v>27</v>
      </c>
      <c r="G23" s="22" t="s">
        <v>32</v>
      </c>
      <c r="H23" s="11">
        <v>1</v>
      </c>
      <c r="I23" s="8">
        <v>1</v>
      </c>
      <c r="J23" s="11">
        <v>1</v>
      </c>
      <c r="K23" s="41">
        <v>1</v>
      </c>
      <c r="L23" s="11"/>
      <c r="M23" s="11"/>
      <c r="N23" s="11"/>
      <c r="O23" s="11"/>
      <c r="P23" s="11"/>
      <c r="Q23" s="11"/>
      <c r="R23" s="11"/>
      <c r="S23" s="11"/>
    </row>
    <row r="24" spans="1:19">
      <c r="A24" s="19"/>
      <c r="B24" s="17"/>
      <c r="C24" s="17"/>
      <c r="D24" s="16"/>
      <c r="E24" s="21" t="s">
        <v>75</v>
      </c>
      <c r="F24" s="22" t="s">
        <v>76</v>
      </c>
      <c r="G24" s="22" t="s">
        <v>32</v>
      </c>
      <c r="H24" s="11">
        <v>9</v>
      </c>
      <c r="I24" s="8">
        <v>1</v>
      </c>
      <c r="J24" s="11">
        <v>1</v>
      </c>
      <c r="K24" s="41">
        <v>9</v>
      </c>
      <c r="L24" s="11"/>
      <c r="M24" s="11"/>
      <c r="N24" s="11"/>
      <c r="O24" s="11"/>
      <c r="P24" s="11"/>
      <c r="Q24" s="11"/>
      <c r="R24" s="11"/>
      <c r="S24" s="11"/>
    </row>
    <row r="25" spans="1:19">
      <c r="A25" s="19"/>
      <c r="B25" s="17"/>
      <c r="C25" s="17"/>
      <c r="D25" s="11" t="s">
        <v>77</v>
      </c>
      <c r="E25" s="18" t="s">
        <v>78</v>
      </c>
      <c r="F25" s="11" t="s">
        <v>79</v>
      </c>
      <c r="G25" s="11" t="s">
        <v>32</v>
      </c>
      <c r="H25" s="11">
        <v>5</v>
      </c>
      <c r="I25" s="8">
        <v>3</v>
      </c>
      <c r="J25" s="11">
        <v>1</v>
      </c>
      <c r="K25" s="41">
        <v>15</v>
      </c>
      <c r="L25" s="11"/>
      <c r="M25" s="11"/>
      <c r="N25" s="11"/>
      <c r="O25" s="11"/>
      <c r="P25" s="11"/>
      <c r="Q25" s="11"/>
      <c r="R25" s="11"/>
      <c r="S25" s="11"/>
    </row>
    <row r="26" spans="1:19">
      <c r="A26" s="19"/>
      <c r="B26" s="17"/>
      <c r="C26" s="17"/>
      <c r="D26" s="11"/>
      <c r="E26" s="20" t="s">
        <v>59</v>
      </c>
      <c r="F26" s="14" t="s">
        <v>60</v>
      </c>
      <c r="G26" s="14" t="s">
        <v>28</v>
      </c>
      <c r="H26" s="11">
        <v>5</v>
      </c>
      <c r="I26" s="8">
        <v>2</v>
      </c>
      <c r="J26" s="11">
        <v>5</v>
      </c>
      <c r="K26" s="41">
        <v>50</v>
      </c>
      <c r="L26" s="11" t="s">
        <v>61</v>
      </c>
      <c r="M26" s="11" t="s">
        <v>62</v>
      </c>
      <c r="N26" s="11"/>
      <c r="O26" s="11" t="s">
        <v>263</v>
      </c>
      <c r="P26" s="11">
        <v>5</v>
      </c>
      <c r="Q26" s="11">
        <v>2</v>
      </c>
      <c r="R26" s="11">
        <v>1</v>
      </c>
      <c r="S26" s="11">
        <v>10</v>
      </c>
    </row>
    <row r="27" spans="1:19">
      <c r="A27" s="15"/>
      <c r="B27" s="16"/>
      <c r="C27" s="16"/>
      <c r="D27" s="11" t="s">
        <v>80</v>
      </c>
      <c r="E27" s="21" t="s">
        <v>81</v>
      </c>
      <c r="F27" s="22" t="s">
        <v>82</v>
      </c>
      <c r="G27" s="22" t="s">
        <v>32</v>
      </c>
      <c r="H27" s="11">
        <v>2</v>
      </c>
      <c r="I27" s="8">
        <v>2</v>
      </c>
      <c r="J27" s="11">
        <v>4</v>
      </c>
      <c r="K27" s="41">
        <v>16</v>
      </c>
      <c r="L27" s="11"/>
      <c r="M27" s="11"/>
      <c r="N27" s="11"/>
      <c r="O27" s="11"/>
      <c r="P27" s="11"/>
      <c r="Q27" s="11"/>
      <c r="R27" s="11"/>
      <c r="S27" s="11"/>
    </row>
    <row r="28" spans="1:19">
      <c r="A28" s="23" t="s">
        <v>83</v>
      </c>
      <c r="B28" s="13"/>
      <c r="C28" s="13" t="s">
        <v>84</v>
      </c>
      <c r="D28" s="11" t="s">
        <v>85</v>
      </c>
      <c r="E28" s="11" t="s">
        <v>86</v>
      </c>
      <c r="F28" s="11" t="s">
        <v>87</v>
      </c>
      <c r="G28" s="11" t="s">
        <v>32</v>
      </c>
      <c r="H28" s="11">
        <v>4</v>
      </c>
      <c r="I28" s="8">
        <v>2</v>
      </c>
      <c r="J28" s="11">
        <v>1</v>
      </c>
      <c r="K28" s="41">
        <v>8</v>
      </c>
      <c r="L28" s="11"/>
      <c r="M28" s="11"/>
      <c r="N28" s="11"/>
      <c r="O28" s="11"/>
      <c r="P28" s="11"/>
      <c r="Q28" s="11"/>
      <c r="R28" s="11"/>
      <c r="S28" s="11"/>
    </row>
    <row r="29" spans="1:19">
      <c r="A29" s="23"/>
      <c r="B29" s="17"/>
      <c r="C29" s="17"/>
      <c r="D29" s="11"/>
      <c r="E29" s="18" t="s">
        <v>88</v>
      </c>
      <c r="F29" s="11" t="s">
        <v>87</v>
      </c>
      <c r="G29" s="11" t="s">
        <v>32</v>
      </c>
      <c r="H29" s="11">
        <v>8</v>
      </c>
      <c r="I29" s="8">
        <v>1</v>
      </c>
      <c r="J29" s="11">
        <v>1</v>
      </c>
      <c r="K29" s="41">
        <v>8</v>
      </c>
      <c r="L29" s="11"/>
      <c r="M29" s="11"/>
      <c r="N29" s="11"/>
      <c r="O29" s="11"/>
      <c r="P29" s="11"/>
      <c r="Q29" s="11"/>
      <c r="R29" s="11"/>
      <c r="S29" s="11"/>
    </row>
    <row r="30" spans="1:19">
      <c r="A30" s="23"/>
      <c r="B30" s="17"/>
      <c r="C30" s="17"/>
      <c r="D30" s="11" t="s">
        <v>77</v>
      </c>
      <c r="E30" s="14" t="s">
        <v>89</v>
      </c>
      <c r="F30" s="14" t="s">
        <v>90</v>
      </c>
      <c r="G30" s="14" t="s">
        <v>28</v>
      </c>
      <c r="H30" s="11">
        <v>10</v>
      </c>
      <c r="I30" s="8">
        <v>1</v>
      </c>
      <c r="J30" s="11">
        <v>6</v>
      </c>
      <c r="K30" s="41">
        <v>60</v>
      </c>
      <c r="L30" s="11" t="s">
        <v>27</v>
      </c>
      <c r="M30" s="11" t="s">
        <v>91</v>
      </c>
      <c r="N30" s="11"/>
      <c r="O30" s="11" t="s">
        <v>264</v>
      </c>
      <c r="P30" s="11">
        <v>10</v>
      </c>
      <c r="Q30" s="11">
        <v>1</v>
      </c>
      <c r="R30" s="11">
        <v>2</v>
      </c>
      <c r="S30" s="11">
        <v>20</v>
      </c>
    </row>
    <row r="31" spans="1:19">
      <c r="A31" s="23"/>
      <c r="B31" s="16"/>
      <c r="C31" s="17"/>
      <c r="D31" s="11"/>
      <c r="E31" s="11" t="s">
        <v>93</v>
      </c>
      <c r="F31" s="11" t="s">
        <v>94</v>
      </c>
      <c r="G31" s="11" t="s">
        <v>32</v>
      </c>
      <c r="H31" s="11">
        <v>2</v>
      </c>
      <c r="I31" s="8">
        <v>3</v>
      </c>
      <c r="J31" s="11">
        <v>2</v>
      </c>
      <c r="K31" s="41">
        <v>12</v>
      </c>
      <c r="L31" s="11"/>
      <c r="M31" s="11"/>
      <c r="N31" s="11"/>
      <c r="O31" s="11"/>
      <c r="P31" s="11"/>
      <c r="Q31" s="11"/>
      <c r="R31" s="11"/>
      <c r="S31" s="11"/>
    </row>
    <row r="32" spans="1:19">
      <c r="A32" s="24" t="s">
        <v>95</v>
      </c>
      <c r="B32" s="13"/>
      <c r="C32" s="13" t="s">
        <v>96</v>
      </c>
      <c r="D32" s="18" t="s">
        <v>97</v>
      </c>
      <c r="E32" s="18" t="s">
        <v>98</v>
      </c>
      <c r="F32" s="18" t="s">
        <v>99</v>
      </c>
      <c r="G32" s="11" t="s">
        <v>32</v>
      </c>
      <c r="H32" s="11">
        <v>3</v>
      </c>
      <c r="I32" s="8">
        <v>1</v>
      </c>
      <c r="J32" s="11">
        <v>1</v>
      </c>
      <c r="K32" s="41">
        <v>3</v>
      </c>
      <c r="L32" s="11"/>
      <c r="M32" s="11"/>
      <c r="N32" s="11"/>
      <c r="O32" s="11"/>
      <c r="P32" s="11"/>
      <c r="Q32" s="11"/>
      <c r="R32" s="11"/>
      <c r="S32" s="11"/>
    </row>
    <row r="33" spans="1:19">
      <c r="A33" s="25"/>
      <c r="B33" s="17"/>
      <c r="C33" s="17"/>
      <c r="D33" s="18"/>
      <c r="E33" s="21" t="s">
        <v>100</v>
      </c>
      <c r="F33" s="22" t="s">
        <v>99</v>
      </c>
      <c r="G33" s="22" t="s">
        <v>32</v>
      </c>
      <c r="H33" s="11">
        <v>4</v>
      </c>
      <c r="I33" s="8">
        <v>1</v>
      </c>
      <c r="J33" s="11">
        <v>1</v>
      </c>
      <c r="K33" s="41">
        <v>4</v>
      </c>
      <c r="L33" s="11"/>
      <c r="M33" s="11"/>
      <c r="N33" s="11"/>
      <c r="O33" s="11"/>
      <c r="P33" s="11"/>
      <c r="Q33" s="11"/>
      <c r="R33" s="11"/>
      <c r="S33" s="11"/>
    </row>
    <row r="34" spans="1:19">
      <c r="A34" s="26"/>
      <c r="B34" s="16"/>
      <c r="C34" s="16"/>
      <c r="D34" s="18" t="s">
        <v>101</v>
      </c>
      <c r="E34" s="20"/>
      <c r="F34" s="14" t="s">
        <v>102</v>
      </c>
      <c r="G34" s="27" t="s">
        <v>28</v>
      </c>
      <c r="H34" s="11">
        <v>8</v>
      </c>
      <c r="I34" s="8">
        <v>1</v>
      </c>
      <c r="J34" s="11">
        <v>3</v>
      </c>
      <c r="K34" s="41">
        <v>24</v>
      </c>
      <c r="L34" s="11" t="s">
        <v>27</v>
      </c>
      <c r="M34" s="11" t="s">
        <v>27</v>
      </c>
      <c r="N34" s="11"/>
      <c r="O34" s="11" t="s">
        <v>265</v>
      </c>
      <c r="P34" s="11">
        <v>8</v>
      </c>
      <c r="Q34" s="11">
        <v>1</v>
      </c>
      <c r="R34" s="11">
        <v>1</v>
      </c>
      <c r="S34" s="11">
        <v>8</v>
      </c>
    </row>
    <row r="35" ht="21.6" spans="1:19">
      <c r="A35" s="28" t="s">
        <v>104</v>
      </c>
      <c r="B35" s="11"/>
      <c r="C35" s="11" t="s">
        <v>105</v>
      </c>
      <c r="D35" s="11" t="s">
        <v>106</v>
      </c>
      <c r="E35" s="11" t="s">
        <v>107</v>
      </c>
      <c r="F35" s="11" t="s">
        <v>108</v>
      </c>
      <c r="G35" s="8" t="s">
        <v>32</v>
      </c>
      <c r="H35" s="11">
        <v>2</v>
      </c>
      <c r="I35" s="8">
        <v>2</v>
      </c>
      <c r="J35" s="11">
        <v>1</v>
      </c>
      <c r="K35" s="41">
        <v>4</v>
      </c>
      <c r="L35" s="11"/>
      <c r="M35" s="11"/>
      <c r="N35" s="11"/>
      <c r="O35" s="11"/>
      <c r="P35" s="11"/>
      <c r="Q35" s="11"/>
      <c r="R35" s="11"/>
      <c r="S35" s="11"/>
    </row>
    <row r="36" spans="1:19">
      <c r="A36" s="14" t="s">
        <v>109</v>
      </c>
      <c r="B36" s="14"/>
      <c r="C36" s="14" t="s">
        <v>110</v>
      </c>
      <c r="D36" s="14" t="s">
        <v>111</v>
      </c>
      <c r="E36" s="14" t="s">
        <v>112</v>
      </c>
      <c r="F36" s="14" t="s">
        <v>113</v>
      </c>
      <c r="G36" s="27" t="s">
        <v>28</v>
      </c>
      <c r="H36" s="11">
        <v>10</v>
      </c>
      <c r="I36" s="8">
        <v>1</v>
      </c>
      <c r="J36" s="11">
        <v>10</v>
      </c>
      <c r="K36" s="41">
        <v>100</v>
      </c>
      <c r="L36" s="11" t="s">
        <v>114</v>
      </c>
      <c r="M36" s="11" t="s">
        <v>27</v>
      </c>
      <c r="N36" s="11"/>
      <c r="O36" s="11" t="s">
        <v>261</v>
      </c>
      <c r="P36" s="11">
        <v>10</v>
      </c>
      <c r="Q36" s="11">
        <v>1</v>
      </c>
      <c r="R36" s="11">
        <v>1</v>
      </c>
      <c r="S36" s="11">
        <v>10</v>
      </c>
    </row>
    <row r="37" spans="1:19">
      <c r="A37" s="14" t="s">
        <v>116</v>
      </c>
      <c r="B37" s="14"/>
      <c r="C37" s="14" t="s">
        <v>117</v>
      </c>
      <c r="D37" s="14" t="s">
        <v>77</v>
      </c>
      <c r="E37" s="14" t="s">
        <v>118</v>
      </c>
      <c r="F37" s="14" t="s">
        <v>119</v>
      </c>
      <c r="G37" s="27" t="s">
        <v>28</v>
      </c>
      <c r="H37" s="11">
        <v>9</v>
      </c>
      <c r="I37" s="8">
        <v>2</v>
      </c>
      <c r="J37" s="11">
        <v>7</v>
      </c>
      <c r="K37" s="41">
        <v>126</v>
      </c>
      <c r="L37" s="11" t="s">
        <v>27</v>
      </c>
      <c r="M37" s="11" t="s">
        <v>27</v>
      </c>
      <c r="N37" s="11"/>
      <c r="O37" s="11" t="s">
        <v>266</v>
      </c>
      <c r="P37" s="11">
        <v>9</v>
      </c>
      <c r="Q37" s="11">
        <v>1</v>
      </c>
      <c r="R37" s="11">
        <v>3</v>
      </c>
      <c r="S37" s="11">
        <v>27</v>
      </c>
    </row>
    <row r="38" spans="1:19">
      <c r="A38" s="29" t="s">
        <v>121</v>
      </c>
      <c r="B38" s="11"/>
      <c r="C38" s="11"/>
      <c r="D38" s="11" t="s">
        <v>77</v>
      </c>
      <c r="E38" s="29" t="s">
        <v>122</v>
      </c>
      <c r="F38" s="11" t="s">
        <v>79</v>
      </c>
      <c r="G38" s="8" t="s">
        <v>32</v>
      </c>
      <c r="H38" s="11">
        <v>7</v>
      </c>
      <c r="I38" s="8">
        <v>3</v>
      </c>
      <c r="J38" s="11">
        <v>1</v>
      </c>
      <c r="K38" s="41">
        <v>21</v>
      </c>
      <c r="L38" s="11"/>
      <c r="M38" s="11"/>
      <c r="N38" s="11"/>
      <c r="O38" s="11"/>
      <c r="P38" s="11"/>
      <c r="Q38" s="11"/>
      <c r="R38" s="11"/>
      <c r="S38" s="11"/>
    </row>
    <row r="39" spans="1:19">
      <c r="A39" s="30"/>
      <c r="B39" s="31"/>
      <c r="C39" s="31"/>
      <c r="D39" s="13"/>
      <c r="E39" s="32" t="s">
        <v>123</v>
      </c>
      <c r="F39" s="33" t="s">
        <v>124</v>
      </c>
      <c r="G39" s="34" t="s">
        <v>28</v>
      </c>
      <c r="H39" s="13">
        <v>5</v>
      </c>
      <c r="I39" s="42">
        <v>3</v>
      </c>
      <c r="J39" s="13">
        <v>2</v>
      </c>
      <c r="K39" s="43">
        <v>30</v>
      </c>
      <c r="L39" s="13" t="s">
        <v>27</v>
      </c>
      <c r="M39" s="13" t="s">
        <v>125</v>
      </c>
      <c r="N39" s="13"/>
      <c r="O39" s="13" t="s">
        <v>263</v>
      </c>
      <c r="P39" s="13">
        <v>5</v>
      </c>
      <c r="Q39" s="13">
        <v>1</v>
      </c>
      <c r="R39" s="13">
        <v>2</v>
      </c>
      <c r="S39" s="13">
        <v>10</v>
      </c>
    </row>
    <row r="40" spans="1:19">
      <c r="A40" s="29" t="s">
        <v>127</v>
      </c>
      <c r="B40" s="11"/>
      <c r="C40" s="11"/>
      <c r="D40" s="11" t="s">
        <v>85</v>
      </c>
      <c r="E40" s="35" t="s">
        <v>128</v>
      </c>
      <c r="F40" s="14" t="s">
        <v>39</v>
      </c>
      <c r="G40" s="14" t="s">
        <v>28</v>
      </c>
      <c r="H40" s="11">
        <v>9</v>
      </c>
      <c r="I40" s="11">
        <v>2</v>
      </c>
      <c r="J40" s="11">
        <v>2</v>
      </c>
      <c r="K40" s="11">
        <v>36</v>
      </c>
      <c r="L40" s="11" t="s">
        <v>129</v>
      </c>
      <c r="M40" s="11" t="s">
        <v>130</v>
      </c>
      <c r="N40" s="11"/>
      <c r="O40" s="11" t="s">
        <v>129</v>
      </c>
      <c r="P40" s="11">
        <v>9</v>
      </c>
      <c r="Q40" s="11">
        <v>2</v>
      </c>
      <c r="R40" s="11">
        <v>2</v>
      </c>
      <c r="S40" s="11">
        <v>36</v>
      </c>
    </row>
    <row r="41" spans="1:19">
      <c r="A41" s="29"/>
      <c r="B41" s="11"/>
      <c r="C41" s="11"/>
      <c r="D41" s="11" t="s">
        <v>77</v>
      </c>
      <c r="E41" s="36" t="s">
        <v>132</v>
      </c>
      <c r="F41" s="11" t="s">
        <v>79</v>
      </c>
      <c r="G41" s="11" t="s">
        <v>32</v>
      </c>
      <c r="H41" s="11">
        <v>7</v>
      </c>
      <c r="I41" s="11">
        <v>2</v>
      </c>
      <c r="J41" s="11">
        <v>1</v>
      </c>
      <c r="K41" s="11">
        <v>14</v>
      </c>
      <c r="L41" s="11"/>
      <c r="M41" s="11"/>
      <c r="N41" s="11"/>
      <c r="O41" s="11"/>
      <c r="P41" s="11"/>
      <c r="Q41" s="11"/>
      <c r="R41" s="11"/>
      <c r="S41" s="11"/>
    </row>
    <row r="42" spans="1:19">
      <c r="A42" s="29"/>
      <c r="B42" s="11"/>
      <c r="C42" s="11"/>
      <c r="D42" s="11" t="s">
        <v>133</v>
      </c>
      <c r="E42" s="36" t="s">
        <v>134</v>
      </c>
      <c r="F42" s="11" t="s">
        <v>135</v>
      </c>
      <c r="G42" s="11" t="s">
        <v>32</v>
      </c>
      <c r="H42" s="11">
        <v>4</v>
      </c>
      <c r="I42" s="11">
        <v>3</v>
      </c>
      <c r="J42" s="11">
        <v>1</v>
      </c>
      <c r="K42" s="11">
        <v>12</v>
      </c>
      <c r="L42" s="11"/>
      <c r="M42" s="11"/>
      <c r="N42" s="11"/>
      <c r="O42" s="11"/>
      <c r="P42" s="11"/>
      <c r="Q42" s="11"/>
      <c r="R42" s="11"/>
      <c r="S42" s="11"/>
    </row>
    <row r="43" spans="1:19">
      <c r="A43" s="37" t="s">
        <v>136</v>
      </c>
      <c r="B43" s="37"/>
      <c r="C43" s="37"/>
      <c r="D43" s="37"/>
      <c r="E43" s="37"/>
      <c r="F43" s="37"/>
      <c r="G43" s="37"/>
      <c r="H43" s="37"/>
      <c r="I43" s="37"/>
      <c r="J43" s="37"/>
      <c r="K43" s="37"/>
      <c r="L43" s="37"/>
      <c r="M43" s="37"/>
      <c r="N43" s="37"/>
      <c r="O43" s="37"/>
      <c r="P43" s="37"/>
      <c r="Q43" s="37"/>
      <c r="R43" s="37"/>
      <c r="S43" s="37"/>
    </row>
    <row r="44" spans="1:19">
      <c r="A44" s="38" t="s">
        <v>137</v>
      </c>
      <c r="B44" s="16" t="s">
        <v>138</v>
      </c>
      <c r="C44" s="16"/>
      <c r="D44" s="16"/>
      <c r="E44" s="16"/>
      <c r="F44" s="16"/>
      <c r="G44" s="39"/>
      <c r="H44" s="16">
        <v>1</v>
      </c>
      <c r="I44" s="39">
        <v>1</v>
      </c>
      <c r="J44" s="16">
        <v>1</v>
      </c>
      <c r="K44" s="44">
        <v>1</v>
      </c>
      <c r="L44" s="16"/>
      <c r="M44" s="16"/>
      <c r="N44" s="16"/>
      <c r="O44" s="16"/>
      <c r="P44" s="16"/>
      <c r="Q44" s="16"/>
      <c r="R44" s="16"/>
      <c r="S44" s="16"/>
    </row>
    <row r="45" spans="1:19">
      <c r="A45" s="28" t="s">
        <v>139</v>
      </c>
      <c r="B45" s="11" t="s">
        <v>35</v>
      </c>
      <c r="C45" s="11" t="s">
        <v>84</v>
      </c>
      <c r="D45" s="14" t="s">
        <v>140</v>
      </c>
      <c r="E45" s="14" t="s">
        <v>141</v>
      </c>
      <c r="F45" s="14" t="s">
        <v>142</v>
      </c>
      <c r="G45" s="27" t="s">
        <v>28</v>
      </c>
      <c r="H45" s="11">
        <v>4</v>
      </c>
      <c r="I45" s="8">
        <v>3</v>
      </c>
      <c r="J45" s="11">
        <v>3</v>
      </c>
      <c r="K45" s="41">
        <v>36</v>
      </c>
      <c r="L45" s="11" t="s">
        <v>27</v>
      </c>
      <c r="M45" s="11" t="s">
        <v>67</v>
      </c>
      <c r="N45" s="11"/>
      <c r="O45" s="11" t="s">
        <v>264</v>
      </c>
      <c r="P45" s="11">
        <v>4</v>
      </c>
      <c r="Q45" s="11">
        <v>1</v>
      </c>
      <c r="R45" s="11">
        <v>1</v>
      </c>
      <c r="S45" s="11">
        <v>4</v>
      </c>
    </row>
    <row r="46" spans="1:19">
      <c r="A46" s="28"/>
      <c r="B46" s="11"/>
      <c r="C46" s="11"/>
      <c r="D46" s="14" t="s">
        <v>144</v>
      </c>
      <c r="E46" s="14" t="s">
        <v>141</v>
      </c>
      <c r="F46" s="14" t="s">
        <v>145</v>
      </c>
      <c r="G46" s="27" t="s">
        <v>28</v>
      </c>
      <c r="H46" s="11">
        <v>10</v>
      </c>
      <c r="I46" s="8">
        <v>2</v>
      </c>
      <c r="J46" s="11">
        <v>4</v>
      </c>
      <c r="K46" s="41">
        <v>80</v>
      </c>
      <c r="L46" s="11" t="s">
        <v>27</v>
      </c>
      <c r="M46" s="11" t="s">
        <v>67</v>
      </c>
      <c r="N46" s="11"/>
      <c r="O46" s="11" t="s">
        <v>264</v>
      </c>
      <c r="P46" s="11">
        <v>10</v>
      </c>
      <c r="Q46" s="11">
        <v>1</v>
      </c>
      <c r="R46" s="11">
        <v>2</v>
      </c>
      <c r="S46" s="11">
        <v>20</v>
      </c>
    </row>
    <row r="47" spans="1:19">
      <c r="A47" s="28"/>
      <c r="B47" s="11"/>
      <c r="C47" s="11"/>
      <c r="D47" s="22" t="s">
        <v>146</v>
      </c>
      <c r="E47" s="22" t="s">
        <v>147</v>
      </c>
      <c r="F47" s="22" t="s">
        <v>27</v>
      </c>
      <c r="G47" s="40" t="s">
        <v>32</v>
      </c>
      <c r="H47" s="11">
        <v>2</v>
      </c>
      <c r="I47" s="8">
        <v>2</v>
      </c>
      <c r="J47" s="11">
        <v>5</v>
      </c>
      <c r="K47" s="41">
        <v>20</v>
      </c>
      <c r="L47" s="11"/>
      <c r="M47" s="11"/>
      <c r="N47" s="11"/>
      <c r="O47" s="11"/>
      <c r="P47" s="11"/>
      <c r="Q47" s="11"/>
      <c r="R47" s="11"/>
      <c r="S47" s="11"/>
    </row>
    <row r="48" ht="21.6" spans="1:19">
      <c r="A48" s="28" t="s">
        <v>104</v>
      </c>
      <c r="B48" s="11"/>
      <c r="C48" s="11" t="s">
        <v>105</v>
      </c>
      <c r="D48" s="11" t="s">
        <v>106</v>
      </c>
      <c r="E48" s="11" t="s">
        <v>107</v>
      </c>
      <c r="F48" s="11" t="s">
        <v>108</v>
      </c>
      <c r="G48" s="8" t="s">
        <v>32</v>
      </c>
      <c r="H48" s="11">
        <v>2</v>
      </c>
      <c r="I48" s="8">
        <v>1</v>
      </c>
      <c r="J48" s="11">
        <v>1</v>
      </c>
      <c r="K48" s="41">
        <v>2</v>
      </c>
      <c r="L48" s="11"/>
      <c r="M48" s="11"/>
      <c r="N48" s="11"/>
      <c r="O48" s="11"/>
      <c r="P48" s="11"/>
      <c r="Q48" s="11"/>
      <c r="R48" s="11"/>
      <c r="S48" s="11"/>
    </row>
    <row r="49" spans="1:19">
      <c r="A49" s="28" t="s">
        <v>267</v>
      </c>
      <c r="B49" s="11" t="s">
        <v>138</v>
      </c>
      <c r="C49" s="11"/>
      <c r="D49" s="11"/>
      <c r="E49" s="11"/>
      <c r="F49" s="11"/>
      <c r="G49" s="8"/>
      <c r="H49" s="11">
        <v>1</v>
      </c>
      <c r="I49" s="8">
        <v>1</v>
      </c>
      <c r="J49" s="11">
        <v>1</v>
      </c>
      <c r="K49" s="41">
        <v>1</v>
      </c>
      <c r="L49" s="11"/>
      <c r="M49" s="11"/>
      <c r="N49" s="11"/>
      <c r="O49" s="11"/>
      <c r="P49" s="11"/>
      <c r="Q49" s="11"/>
      <c r="R49" s="11"/>
      <c r="S49" s="11"/>
    </row>
  </sheetData>
  <mergeCells count="29">
    <mergeCell ref="A1:G1"/>
    <mergeCell ref="H1:K1"/>
    <mergeCell ref="L1:N1"/>
    <mergeCell ref="O1:S1"/>
    <mergeCell ref="A43:G43"/>
    <mergeCell ref="B44:G44"/>
    <mergeCell ref="B49:G49"/>
    <mergeCell ref="A3:A4"/>
    <mergeCell ref="A5:A27"/>
    <mergeCell ref="A28:A31"/>
    <mergeCell ref="A32:A34"/>
    <mergeCell ref="A38:A39"/>
    <mergeCell ref="A40:A42"/>
    <mergeCell ref="A45:A47"/>
    <mergeCell ref="B3:B4"/>
    <mergeCell ref="B5:B27"/>
    <mergeCell ref="B28:B31"/>
    <mergeCell ref="B32:B34"/>
    <mergeCell ref="C3:C27"/>
    <mergeCell ref="C28:C31"/>
    <mergeCell ref="C32:C34"/>
    <mergeCell ref="C45:C47"/>
    <mergeCell ref="D3:D4"/>
    <mergeCell ref="D5:D24"/>
    <mergeCell ref="D25:D26"/>
    <mergeCell ref="D28:D29"/>
    <mergeCell ref="D30:D31"/>
    <mergeCell ref="D32:D33"/>
    <mergeCell ref="D38:D39"/>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3:K33"/>
  <sheetViews>
    <sheetView topLeftCell="A10" workbookViewId="0">
      <selection activeCell="D34" sqref="D34"/>
    </sheetView>
  </sheetViews>
  <sheetFormatPr defaultColWidth="8.88888888888889" defaultRowHeight="14.4"/>
  <cols>
    <col min="7" max="7" width="19.3333333333333" customWidth="1"/>
    <col min="8" max="8" width="17.7777777777778" customWidth="1"/>
    <col min="9" max="9" width="14.4444444444444" customWidth="1"/>
    <col min="10" max="10" width="16.1111111111111" customWidth="1"/>
  </cols>
  <sheetData>
    <row r="3" spans="7:11">
      <c r="G3" s="1" t="s">
        <v>268</v>
      </c>
      <c r="H3" s="2" t="s">
        <v>269</v>
      </c>
      <c r="I3" s="2" t="s">
        <v>270</v>
      </c>
      <c r="J3" s="2" t="s">
        <v>271</v>
      </c>
      <c r="K3" s="4" t="s">
        <v>272</v>
      </c>
    </row>
    <row r="4" spans="7:11">
      <c r="G4" s="3"/>
      <c r="H4" s="4">
        <v>0.25</v>
      </c>
      <c r="I4" s="4">
        <v>0.5</v>
      </c>
      <c r="J4" s="4">
        <v>0.25</v>
      </c>
      <c r="K4" s="4"/>
    </row>
    <row r="5" spans="7:11">
      <c r="G5" s="5" t="s">
        <v>273</v>
      </c>
      <c r="H5" s="2">
        <v>0.17</v>
      </c>
      <c r="I5" s="2"/>
      <c r="J5" s="2"/>
      <c r="K5" s="2">
        <f>0.25*H5</f>
        <v>0.0425</v>
      </c>
    </row>
    <row r="6" spans="7:11">
      <c r="G6" s="5" t="s">
        <v>274</v>
      </c>
      <c r="H6" s="2">
        <v>0.17</v>
      </c>
      <c r="I6" s="2"/>
      <c r="J6" s="2"/>
      <c r="K6" s="2">
        <f>0.25*H6</f>
        <v>0.0425</v>
      </c>
    </row>
    <row r="7" spans="7:11">
      <c r="G7" s="5" t="s">
        <v>275</v>
      </c>
      <c r="H7" s="2">
        <v>0.33</v>
      </c>
      <c r="I7" s="2"/>
      <c r="J7" s="2"/>
      <c r="K7" s="2">
        <f>0.25*H7</f>
        <v>0.0825</v>
      </c>
    </row>
    <row r="8" spans="7:11">
      <c r="G8" s="5" t="s">
        <v>276</v>
      </c>
      <c r="H8" s="2">
        <v>0.33</v>
      </c>
      <c r="I8" s="2"/>
      <c r="J8" s="2"/>
      <c r="K8" s="2">
        <f>0.25*H8</f>
        <v>0.0825</v>
      </c>
    </row>
    <row r="9" spans="7:11">
      <c r="G9" s="5" t="s">
        <v>277</v>
      </c>
      <c r="H9" s="2"/>
      <c r="I9" s="2">
        <v>0.17</v>
      </c>
      <c r="J9" s="2"/>
      <c r="K9" s="2">
        <f>0.5*I9</f>
        <v>0.085</v>
      </c>
    </row>
    <row r="10" spans="7:11">
      <c r="G10" s="5" t="s">
        <v>278</v>
      </c>
      <c r="H10" s="2"/>
      <c r="I10" s="2">
        <v>0.25</v>
      </c>
      <c r="J10" s="2"/>
      <c r="K10" s="2">
        <f>0.5*I10</f>
        <v>0.125</v>
      </c>
    </row>
    <row r="11" spans="7:11">
      <c r="G11" s="5" t="s">
        <v>279</v>
      </c>
      <c r="H11" s="2"/>
      <c r="I11" s="2">
        <v>0.25</v>
      </c>
      <c r="J11" s="2"/>
      <c r="K11" s="2">
        <f>0.5*I11</f>
        <v>0.125</v>
      </c>
    </row>
    <row r="12" spans="7:11">
      <c r="G12" s="5" t="s">
        <v>280</v>
      </c>
      <c r="H12" s="2"/>
      <c r="I12" s="2">
        <v>0.33</v>
      </c>
      <c r="J12" s="2"/>
      <c r="K12" s="2">
        <f>0.5*I12</f>
        <v>0.165</v>
      </c>
    </row>
    <row r="13" spans="7:11">
      <c r="G13" s="5" t="s">
        <v>281</v>
      </c>
      <c r="H13" s="2"/>
      <c r="I13" s="2"/>
      <c r="J13" s="2">
        <v>0.33</v>
      </c>
      <c r="K13" s="2">
        <f>0.25*J13</f>
        <v>0.0825</v>
      </c>
    </row>
    <row r="14" spans="7:11">
      <c r="G14" s="5" t="s">
        <v>282</v>
      </c>
      <c r="H14" s="2"/>
      <c r="I14" s="2"/>
      <c r="J14" s="2">
        <v>0.67</v>
      </c>
      <c r="K14" s="2">
        <f>0.25*J14</f>
        <v>0.1675</v>
      </c>
    </row>
    <row r="17" spans="7:10">
      <c r="G17" s="1" t="s">
        <v>268</v>
      </c>
      <c r="H17" s="2" t="s">
        <v>283</v>
      </c>
      <c r="I17" s="2" t="s">
        <v>284</v>
      </c>
      <c r="J17" s="4" t="s">
        <v>272</v>
      </c>
    </row>
    <row r="18" spans="7:10">
      <c r="G18" s="3"/>
      <c r="H18" s="2">
        <v>0.62</v>
      </c>
      <c r="I18" s="2">
        <v>0.38</v>
      </c>
      <c r="J18" s="4"/>
    </row>
    <row r="19" spans="7:10">
      <c r="G19" s="5" t="s">
        <v>285</v>
      </c>
      <c r="H19" s="2">
        <v>0.05</v>
      </c>
      <c r="I19" s="2"/>
      <c r="J19" s="2">
        <f t="shared" ref="J19:J24" si="0">0.62*H19</f>
        <v>0.031</v>
      </c>
    </row>
    <row r="20" spans="7:10">
      <c r="G20" s="5" t="s">
        <v>286</v>
      </c>
      <c r="H20" s="2">
        <v>0.07</v>
      </c>
      <c r="I20" s="2"/>
      <c r="J20" s="2">
        <f t="shared" si="0"/>
        <v>0.0434</v>
      </c>
    </row>
    <row r="21" spans="7:10">
      <c r="G21" s="5" t="s">
        <v>287</v>
      </c>
      <c r="H21" s="2">
        <v>0.03</v>
      </c>
      <c r="I21" s="2"/>
      <c r="J21" s="2">
        <f t="shared" si="0"/>
        <v>0.0186</v>
      </c>
    </row>
    <row r="22" spans="7:10">
      <c r="G22" s="6" t="s">
        <v>288</v>
      </c>
      <c r="H22" s="2">
        <v>0.08</v>
      </c>
      <c r="I22" s="2"/>
      <c r="J22" s="2">
        <f t="shared" si="0"/>
        <v>0.0496</v>
      </c>
    </row>
    <row r="23" spans="7:10">
      <c r="G23" s="5" t="s">
        <v>289</v>
      </c>
      <c r="H23" s="7">
        <v>0.1</v>
      </c>
      <c r="I23" s="2"/>
      <c r="J23" s="2">
        <f t="shared" si="0"/>
        <v>0.062</v>
      </c>
    </row>
    <row r="24" spans="7:10">
      <c r="G24" s="5" t="s">
        <v>290</v>
      </c>
      <c r="H24" s="2">
        <v>0.66</v>
      </c>
      <c r="I24" s="2"/>
      <c r="J24" s="2">
        <f t="shared" si="0"/>
        <v>0.4092</v>
      </c>
    </row>
    <row r="25" spans="7:10">
      <c r="G25" s="5" t="s">
        <v>291</v>
      </c>
      <c r="H25" s="2"/>
      <c r="I25" s="2">
        <v>0.98</v>
      </c>
      <c r="J25" s="2">
        <f>0.38*I25</f>
        <v>0.3724</v>
      </c>
    </row>
    <row r="26" spans="7:10">
      <c r="G26" s="5" t="s">
        <v>292</v>
      </c>
      <c r="H26" s="2"/>
      <c r="I26" s="2">
        <v>0.02</v>
      </c>
      <c r="J26" s="2">
        <f>0.38*I26</f>
        <v>0.0076</v>
      </c>
    </row>
    <row r="28" spans="7:9">
      <c r="G28" s="4" t="s">
        <v>260</v>
      </c>
      <c r="H28" s="2" t="s">
        <v>293</v>
      </c>
      <c r="I28" s="2">
        <v>0.25</v>
      </c>
    </row>
    <row r="29" spans="7:9">
      <c r="G29" s="4"/>
      <c r="H29" s="2" t="s">
        <v>294</v>
      </c>
      <c r="I29" s="2">
        <v>0.75</v>
      </c>
    </row>
    <row r="31" spans="7:8">
      <c r="G31" s="2" t="s">
        <v>295</v>
      </c>
      <c r="H31" s="2">
        <v>0.5</v>
      </c>
    </row>
    <row r="32" spans="7:8">
      <c r="G32" s="2" t="s">
        <v>259</v>
      </c>
      <c r="H32" s="2">
        <v>0.25</v>
      </c>
    </row>
    <row r="33" spans="7:8">
      <c r="G33" s="2" t="s">
        <v>260</v>
      </c>
      <c r="H33" s="2">
        <v>0.25</v>
      </c>
    </row>
  </sheetData>
  <mergeCells count="5">
    <mergeCell ref="G3:G4"/>
    <mergeCell ref="G17:G18"/>
    <mergeCell ref="G28:G29"/>
    <mergeCell ref="J17:J18"/>
    <mergeCell ref="K3:K4"/>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设备因素评价</vt:lpstr>
      <vt:lpstr>管理因素评价</vt:lpstr>
      <vt:lpstr>环境因素评价</vt:lpstr>
      <vt:lpstr>Sheet3</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刘广瑜</dc:creator>
  <cp:lastModifiedBy>chromium.铬</cp:lastModifiedBy>
  <dcterms:created xsi:type="dcterms:W3CDTF">2020-09-30T11:47:00Z</dcterms:created>
  <dcterms:modified xsi:type="dcterms:W3CDTF">2021-04-27T13:20:11Z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DD30A53F726648EAAF0346B54465FC17</vt:lpwstr>
  </property>
</Properties>
</file>