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fi\OneDrive\Рабочий стол\ФИЗИКА ЛАБЫ\"/>
    </mc:Choice>
  </mc:AlternateContent>
  <xr:revisionPtr revIDLastSave="0" documentId="13_ncr:1_{685DC4F6-C763-4659-9490-642BECCC1659}" xr6:coauthVersionLast="47" xr6:coauthVersionMax="47" xr10:uidLastSave="{00000000-0000-0000-0000-000000000000}"/>
  <bookViews>
    <workbookView xWindow="-98" yWindow="-98" windowWidth="19095" windowHeight="12075" xr2:uid="{A0BD4B46-33F3-42B4-B7FC-80690CE311F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Z13" i="1"/>
  <c r="Z9" i="1"/>
  <c r="X4" i="1"/>
  <c r="X3" i="1"/>
  <c r="X2" i="1"/>
  <c r="W4" i="1"/>
  <c r="W3" i="1"/>
  <c r="W2" i="1"/>
  <c r="N3" i="1"/>
  <c r="N4" i="1"/>
  <c r="N5" i="1"/>
  <c r="N6" i="1"/>
  <c r="N7" i="1"/>
  <c r="N8" i="1"/>
  <c r="N9" i="1"/>
  <c r="O9" i="1" s="1"/>
  <c r="N10" i="1"/>
  <c r="O10" i="1" s="1"/>
  <c r="N11" i="1"/>
  <c r="O11" i="1" s="1"/>
  <c r="T16" i="1"/>
  <c r="T18" i="1"/>
  <c r="T20" i="1"/>
  <c r="S16" i="1"/>
  <c r="S18" i="1"/>
  <c r="S20" i="1"/>
  <c r="N2" i="1"/>
  <c r="O2" i="1" s="1"/>
  <c r="Q20" i="1"/>
  <c r="Q18" i="1"/>
  <c r="Q16" i="1"/>
  <c r="Q14" i="1"/>
  <c r="O3" i="1"/>
  <c r="O4" i="1"/>
  <c r="O5" i="1"/>
  <c r="O6" i="1"/>
  <c r="O7" i="1"/>
  <c r="O8" i="1"/>
  <c r="Q12" i="1"/>
  <c r="Q10" i="1"/>
  <c r="Q8" i="1"/>
  <c r="Q6" i="1"/>
  <c r="Q4" i="1"/>
  <c r="Q2" i="1"/>
  <c r="I2" i="1"/>
  <c r="G2" i="1"/>
  <c r="C2" i="1"/>
  <c r="D2" i="1" s="1"/>
  <c r="S4" i="1" l="1"/>
  <c r="S2" i="1"/>
  <c r="S6" i="1"/>
  <c r="S8" i="1"/>
  <c r="S10" i="1"/>
  <c r="S12" i="1"/>
  <c r="S14" i="1"/>
  <c r="E55" i="1"/>
  <c r="E21" i="1"/>
  <c r="E56" i="1"/>
  <c r="E57" i="1"/>
  <c r="E10" i="1"/>
  <c r="E58" i="1"/>
  <c r="E14" i="1"/>
  <c r="E59" i="1"/>
  <c r="E15" i="1"/>
  <c r="E60" i="1"/>
  <c r="E16" i="1"/>
  <c r="E74" i="1"/>
  <c r="E17" i="1"/>
  <c r="E75" i="1"/>
  <c r="E18" i="1"/>
  <c r="E76" i="1"/>
  <c r="E19" i="1"/>
  <c r="E77" i="1"/>
  <c r="E20" i="1"/>
  <c r="E78" i="1"/>
  <c r="E34" i="1"/>
  <c r="E79" i="1"/>
  <c r="E35" i="1"/>
  <c r="E80" i="1"/>
  <c r="E36" i="1"/>
  <c r="E94" i="1"/>
  <c r="E37" i="1"/>
  <c r="E95" i="1"/>
  <c r="E38" i="1"/>
  <c r="E96" i="1"/>
  <c r="E39" i="1"/>
  <c r="E97" i="1"/>
  <c r="E40" i="1"/>
  <c r="E98" i="1"/>
  <c r="E53" i="1"/>
  <c r="E99" i="1"/>
  <c r="E54" i="1"/>
  <c r="E100" i="1"/>
  <c r="E6" i="1"/>
  <c r="E73" i="1"/>
  <c r="E13" i="1"/>
  <c r="E92" i="1"/>
  <c r="E52" i="1"/>
  <c r="E12" i="1"/>
  <c r="E91" i="1"/>
  <c r="E71" i="1"/>
  <c r="E51" i="1"/>
  <c r="E31" i="1"/>
  <c r="E11" i="1"/>
  <c r="E90" i="1"/>
  <c r="E70" i="1"/>
  <c r="E50" i="1"/>
  <c r="E30" i="1"/>
  <c r="E89" i="1"/>
  <c r="E69" i="1"/>
  <c r="E49" i="1"/>
  <c r="E29" i="1"/>
  <c r="E9" i="1"/>
  <c r="E88" i="1"/>
  <c r="E68" i="1"/>
  <c r="E48" i="1"/>
  <c r="E28" i="1"/>
  <c r="E8" i="1"/>
  <c r="E87" i="1"/>
  <c r="E67" i="1"/>
  <c r="E47" i="1"/>
  <c r="E27" i="1"/>
  <c r="E7" i="1"/>
  <c r="E86" i="1"/>
  <c r="E66" i="1"/>
  <c r="E46" i="1"/>
  <c r="E26" i="1"/>
  <c r="E85" i="1"/>
  <c r="E65" i="1"/>
  <c r="E45" i="1"/>
  <c r="E25" i="1"/>
  <c r="E5" i="1"/>
  <c r="E93" i="1"/>
  <c r="E33" i="1"/>
  <c r="E72" i="1"/>
  <c r="E32" i="1"/>
  <c r="E84" i="1"/>
  <c r="E64" i="1"/>
  <c r="E44" i="1"/>
  <c r="E24" i="1"/>
  <c r="E4" i="1"/>
  <c r="E83" i="1"/>
  <c r="E63" i="1"/>
  <c r="E43" i="1"/>
  <c r="E23" i="1"/>
  <c r="E3" i="1"/>
  <c r="E2" i="1"/>
  <c r="E82" i="1"/>
  <c r="E62" i="1"/>
  <c r="E42" i="1"/>
  <c r="E22" i="1"/>
  <c r="E101" i="1"/>
  <c r="E81" i="1"/>
  <c r="E61" i="1"/>
  <c r="E41" i="1"/>
  <c r="F2" i="1" l="1"/>
  <c r="H2" i="1" s="1"/>
  <c r="J2" i="1" l="1"/>
  <c r="R2" i="1"/>
  <c r="T10" i="1" l="1"/>
  <c r="T6" i="1"/>
  <c r="T8" i="1"/>
  <c r="T12" i="1"/>
  <c r="T14" i="1"/>
  <c r="T2" i="1"/>
  <c r="T4" i="1"/>
</calcChain>
</file>

<file path=xl/sharedStrings.xml><?xml version="1.0" encoding="utf-8"?>
<sst xmlns="http://schemas.openxmlformats.org/spreadsheetml/2006/main" count="25" uniqueCount="21">
  <si>
    <t>Результаты прямых измерений</t>
  </si>
  <si>
    <t>Сумма всех измерений</t>
  </si>
  <si>
    <t>Результат расчетов по формуле (3)</t>
  </si>
  <si>
    <t>Сумма значений столбца E</t>
  </si>
  <si>
    <t>1/(100-1)</t>
  </si>
  <si>
    <t>Результат расчетов по формуле (4)</t>
  </si>
  <si>
    <t>Корень из 2*pi</t>
  </si>
  <si>
    <t>Результат расчетов по формуле (5)</t>
  </si>
  <si>
    <t>В порядке возростания</t>
  </si>
  <si>
    <t>Промежутки (∆N)</t>
  </si>
  <si>
    <t>Интервалы (∆t)</t>
  </si>
  <si>
    <t>∆N/N*∆t</t>
  </si>
  <si>
    <t>Границы интервалов</t>
  </si>
  <si>
    <t>t</t>
  </si>
  <si>
    <t>Результат расчетов по формуле (2)</t>
  </si>
  <si>
    <t>Интервал от</t>
  </si>
  <si>
    <t>Интервал до</t>
  </si>
  <si>
    <t>≈</t>
  </si>
  <si>
    <t>с</t>
  </si>
  <si>
    <t>c</t>
  </si>
  <si>
    <t>Относительная погрешность для измерений: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</si>
</sst>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rgb="FF92D05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6" xfId="0" applyFill="1" applyBorder="1"/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4" xfId="0" applyNumberForma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Лист1!$O$30:$O$39</c:f>
              <c:numCache>
                <c:formatCode>General</c:formatCode>
                <c:ptCount val="10"/>
                <c:pt idx="0">
                  <c:v>4.72</c:v>
                </c:pt>
                <c:pt idx="1">
                  <c:v>4.78</c:v>
                </c:pt>
                <c:pt idx="2">
                  <c:v>4.84</c:v>
                </c:pt>
                <c:pt idx="3">
                  <c:v>4.91</c:v>
                </c:pt>
                <c:pt idx="4">
                  <c:v>4.97</c:v>
                </c:pt>
                <c:pt idx="5">
                  <c:v>5.03</c:v>
                </c:pt>
                <c:pt idx="6">
                  <c:v>5.09</c:v>
                </c:pt>
                <c:pt idx="7">
                  <c:v>5.15</c:v>
                </c:pt>
                <c:pt idx="8">
                  <c:v>5.22</c:v>
                </c:pt>
                <c:pt idx="9">
                  <c:v>5.28</c:v>
                </c:pt>
              </c:numCache>
            </c:numRef>
          </c:cat>
          <c:val>
            <c:numRef>
              <c:f>Лист1!$P$30:$P$39</c:f>
              <c:numCache>
                <c:formatCode>General</c:formatCode>
                <c:ptCount val="10"/>
                <c:pt idx="0">
                  <c:v>0.32</c:v>
                </c:pt>
                <c:pt idx="1">
                  <c:v>0.81</c:v>
                </c:pt>
                <c:pt idx="2">
                  <c:v>1.61</c:v>
                </c:pt>
                <c:pt idx="3">
                  <c:v>2.1</c:v>
                </c:pt>
                <c:pt idx="4">
                  <c:v>3.39</c:v>
                </c:pt>
                <c:pt idx="5">
                  <c:v>3.23</c:v>
                </c:pt>
                <c:pt idx="6">
                  <c:v>2.2599999999999998</c:v>
                </c:pt>
                <c:pt idx="7">
                  <c:v>1.29</c:v>
                </c:pt>
                <c:pt idx="8">
                  <c:v>0.48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C-4BF1-A660-5FD9C5836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9008367"/>
        <c:axId val="917817951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dk1">
                  <a:tint val="5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Лист1!$Q$30:$Q$39</c:f>
              <c:numCache>
                <c:formatCode>General</c:formatCode>
                <c:ptCount val="10"/>
                <c:pt idx="0">
                  <c:v>0.32</c:v>
                </c:pt>
                <c:pt idx="1">
                  <c:v>0.52</c:v>
                </c:pt>
                <c:pt idx="2">
                  <c:v>1.64</c:v>
                </c:pt>
                <c:pt idx="3">
                  <c:v>2.59</c:v>
                </c:pt>
                <c:pt idx="4">
                  <c:v>2.92</c:v>
                </c:pt>
                <c:pt idx="5">
                  <c:v>3</c:v>
                </c:pt>
                <c:pt idx="6">
                  <c:v>2.2999999999999998</c:v>
                </c:pt>
                <c:pt idx="7">
                  <c:v>1.34</c:v>
                </c:pt>
                <c:pt idx="8">
                  <c:v>0.6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BF1-A660-5FD9C58366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008367"/>
        <c:axId val="917817951"/>
      </c:lineChart>
      <c:catAx>
        <c:axId val="91900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817951"/>
        <c:crosses val="autoZero"/>
        <c:auto val="1"/>
        <c:lblAlgn val="ctr"/>
        <c:lblOffset val="100"/>
        <c:noMultiLvlLbl val="0"/>
      </c:catAx>
      <c:valAx>
        <c:axId val="9178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0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14288</xdr:colOff>
      <xdr:row>0</xdr:row>
      <xdr:rowOff>15429</xdr:rowOff>
    </xdr:from>
    <xdr:to>
      <xdr:col>4</xdr:col>
      <xdr:colOff>635796</xdr:colOff>
      <xdr:row>0</xdr:row>
      <xdr:rowOff>214312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FC19E5D-FDF8-E40A-EFA5-F5C3B62FA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338" y="15429"/>
          <a:ext cx="621508" cy="198883"/>
        </a:xfrm>
        <a:prstGeom prst="rect">
          <a:avLst/>
        </a:prstGeom>
      </xdr:spPr>
    </xdr:pic>
    <xdr:clientData/>
  </xdr:twoCellAnchor>
  <xdr:twoCellAnchor editAs="oneCell">
    <xdr:from>
      <xdr:col>17</xdr:col>
      <xdr:colOff>157162</xdr:colOff>
      <xdr:row>0</xdr:row>
      <xdr:rowOff>0</xdr:rowOff>
    </xdr:from>
    <xdr:to>
      <xdr:col>17</xdr:col>
      <xdr:colOff>555252</xdr:colOff>
      <xdr:row>0</xdr:row>
      <xdr:rowOff>233362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E11C642-ECE7-E090-3E2B-313F24685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0250" y="0"/>
          <a:ext cx="398090" cy="233362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0</xdr:row>
      <xdr:rowOff>33337</xdr:rowOff>
    </xdr:from>
    <xdr:to>
      <xdr:col>18</xdr:col>
      <xdr:colOff>850108</xdr:colOff>
      <xdr:row>0</xdr:row>
      <xdr:rowOff>232220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DF84165-32B9-4896-8792-BCED8BF4E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69388" y="33337"/>
          <a:ext cx="621508" cy="198883"/>
        </a:xfrm>
        <a:prstGeom prst="rect">
          <a:avLst/>
        </a:prstGeom>
      </xdr:spPr>
    </xdr:pic>
    <xdr:clientData/>
  </xdr:twoCellAnchor>
  <xdr:twoCellAnchor>
    <xdr:from>
      <xdr:col>18</xdr:col>
      <xdr:colOff>13391</xdr:colOff>
      <xdr:row>28</xdr:row>
      <xdr:rowOff>34824</xdr:rowOff>
    </xdr:from>
    <xdr:to>
      <xdr:col>22</xdr:col>
      <xdr:colOff>647400</xdr:colOff>
      <xdr:row>43</xdr:row>
      <xdr:rowOff>22324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3360B23-89D0-2F23-94E5-AA3ABC6E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36635</xdr:colOff>
      <xdr:row>1</xdr:row>
      <xdr:rowOff>18318</xdr:rowOff>
    </xdr:from>
    <xdr:to>
      <xdr:col>21</xdr:col>
      <xdr:colOff>586154</xdr:colOff>
      <xdr:row>2</xdr:row>
      <xdr:rowOff>1293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7F977075-5E38-B7BF-FA51-4208FCBBC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782777" y="270181"/>
          <a:ext cx="549519" cy="180663"/>
        </a:xfrm>
        <a:prstGeom prst="rect">
          <a:avLst/>
        </a:prstGeom>
      </xdr:spPr>
    </xdr:pic>
    <xdr:clientData/>
  </xdr:twoCellAnchor>
  <xdr:twoCellAnchor editAs="oneCell">
    <xdr:from>
      <xdr:col>21</xdr:col>
      <xdr:colOff>36636</xdr:colOff>
      <xdr:row>2</xdr:row>
      <xdr:rowOff>9159</xdr:rowOff>
    </xdr:from>
    <xdr:to>
      <xdr:col>21</xdr:col>
      <xdr:colOff>554100</xdr:colOff>
      <xdr:row>3</xdr:row>
      <xdr:rowOff>107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5BC8079A-ED80-15DE-A698-78513C857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782778" y="462513"/>
          <a:ext cx="517464" cy="181448"/>
        </a:xfrm>
        <a:prstGeom prst="rect">
          <a:avLst/>
        </a:prstGeom>
      </xdr:spPr>
    </xdr:pic>
    <xdr:clientData/>
  </xdr:twoCellAnchor>
  <xdr:twoCellAnchor editAs="oneCell">
    <xdr:from>
      <xdr:col>21</xdr:col>
      <xdr:colOff>54953</xdr:colOff>
      <xdr:row>3</xdr:row>
      <xdr:rowOff>9158</xdr:rowOff>
    </xdr:from>
    <xdr:to>
      <xdr:col>21</xdr:col>
      <xdr:colOff>586154</xdr:colOff>
      <xdr:row>3</xdr:row>
      <xdr:rowOff>186225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B73DFA8C-AB5A-F624-633E-CA20A38D9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801095" y="659422"/>
          <a:ext cx="531201" cy="177067"/>
        </a:xfrm>
        <a:prstGeom prst="rect">
          <a:avLst/>
        </a:prstGeom>
      </xdr:spPr>
    </xdr:pic>
    <xdr:clientData/>
  </xdr:twoCellAnchor>
  <xdr:twoCellAnchor editAs="oneCell">
    <xdr:from>
      <xdr:col>21</xdr:col>
      <xdr:colOff>111620</xdr:colOff>
      <xdr:row>6</xdr:row>
      <xdr:rowOff>133945</xdr:rowOff>
    </xdr:from>
    <xdr:to>
      <xdr:col>23</xdr:col>
      <xdr:colOff>773907</xdr:colOff>
      <xdr:row>9</xdr:row>
      <xdr:rowOff>163115</xdr:rowOff>
    </xdr:to>
    <xdr:pic>
      <xdr:nvPicPr>
        <xdr:cNvPr id="13" name="Рисунок 12" descr="Изображение выглядит как Шрифт, текст, линия, число&#10;&#10;Автоматически созданное описание">
          <a:extLst>
            <a:ext uri="{FF2B5EF4-FFF2-40B4-BE49-F238E27FC236}">
              <a16:creationId xmlns:a16="http://schemas.microsoft.com/office/drawing/2014/main" id="{9503150F-A85E-F714-822F-106EF7849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75508" y="1361778"/>
          <a:ext cx="2098477" cy="609600"/>
        </a:xfrm>
        <a:prstGeom prst="rect">
          <a:avLst/>
        </a:prstGeom>
      </xdr:spPr>
    </xdr:pic>
    <xdr:clientData/>
  </xdr:twoCellAnchor>
  <xdr:twoCellAnchor editAs="oneCell">
    <xdr:from>
      <xdr:col>22</xdr:col>
      <xdr:colOff>450850</xdr:colOff>
      <xdr:row>11</xdr:row>
      <xdr:rowOff>171449</xdr:rowOff>
    </xdr:from>
    <xdr:to>
      <xdr:col>23</xdr:col>
      <xdr:colOff>673107</xdr:colOff>
      <xdr:row>13</xdr:row>
      <xdr:rowOff>53976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46A51E-D87A-E175-785D-FDBE3CED6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867101" y="2400300"/>
          <a:ext cx="1009657" cy="276227"/>
        </a:xfrm>
        <a:prstGeom prst="rect">
          <a:avLst/>
        </a:prstGeom>
      </xdr:spPr>
    </xdr:pic>
    <xdr:clientData/>
  </xdr:twoCellAnchor>
  <xdr:twoCellAnchor editAs="oneCell">
    <xdr:from>
      <xdr:col>27</xdr:col>
      <xdr:colOff>31749</xdr:colOff>
      <xdr:row>1</xdr:row>
      <xdr:rowOff>49482</xdr:rowOff>
    </xdr:from>
    <xdr:to>
      <xdr:col>33</xdr:col>
      <xdr:colOff>382177</xdr:colOff>
      <xdr:row>14</xdr:row>
      <xdr:rowOff>189764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86976C2-9F40-7477-86B8-3064B9F37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965900" y="303482"/>
          <a:ext cx="4236628" cy="2705682"/>
        </a:xfrm>
        <a:prstGeom prst="rect">
          <a:avLst/>
        </a:prstGeom>
      </xdr:spPr>
    </xdr:pic>
    <xdr:clientData/>
  </xdr:twoCellAnchor>
  <xdr:twoCellAnchor editAs="oneCell">
    <xdr:from>
      <xdr:col>27</xdr:col>
      <xdr:colOff>361950</xdr:colOff>
      <xdr:row>15</xdr:row>
      <xdr:rowOff>88899</xdr:rowOff>
    </xdr:from>
    <xdr:to>
      <xdr:col>33</xdr:col>
      <xdr:colOff>361871</xdr:colOff>
      <xdr:row>25</xdr:row>
      <xdr:rowOff>57171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D1466C9-F4BE-2D87-FDBF-161F26BAB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96101" y="3105150"/>
          <a:ext cx="3886121" cy="1936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3E53-E9D2-42BC-A6DF-8C6B82824685}">
  <dimension ref="A1:AI101"/>
  <sheetViews>
    <sheetView tabSelected="1" topLeftCell="V1" zoomScale="75" zoomScaleNormal="25" workbookViewId="0">
      <selection activeCell="AI20" sqref="AI20"/>
    </sheetView>
  </sheetViews>
  <sheetFormatPr defaultRowHeight="14.25" x14ac:dyDescent="0.45"/>
  <cols>
    <col min="1" max="1" width="26.796875" bestFit="1" customWidth="1"/>
    <col min="3" max="3" width="20.06640625" bestFit="1" customWidth="1"/>
    <col min="4" max="4" width="29.6640625" bestFit="1" customWidth="1"/>
    <col min="5" max="5" width="9.06640625" customWidth="1"/>
    <col min="6" max="6" width="23.1328125" bestFit="1" customWidth="1"/>
    <col min="8" max="8" width="29.6640625" bestFit="1" customWidth="1"/>
    <col min="9" max="9" width="13" bestFit="1" customWidth="1"/>
    <col min="10" max="10" width="29.6640625" bestFit="1" customWidth="1"/>
    <col min="12" max="12" width="19.46484375" bestFit="1" customWidth="1"/>
    <col min="13" max="13" width="15.1328125" bestFit="1" customWidth="1"/>
    <col min="14" max="14" width="13.86328125" bestFit="1" customWidth="1"/>
    <col min="15" max="15" width="19.1328125" bestFit="1" customWidth="1"/>
    <col min="16" max="16" width="19" customWidth="1"/>
    <col min="17" max="17" width="30.6640625" bestFit="1" customWidth="1"/>
    <col min="19" max="19" width="15.265625" bestFit="1" customWidth="1"/>
    <col min="20" max="20" width="29.6640625" bestFit="1" customWidth="1"/>
    <col min="23" max="24" width="11" bestFit="1" customWidth="1"/>
    <col min="35" max="35" width="39.19921875" bestFit="1" customWidth="1"/>
  </cols>
  <sheetData>
    <row r="1" spans="1:35" ht="19.899999999999999" customHeight="1" x14ac:dyDescent="0.45">
      <c r="A1" s="2" t="s">
        <v>0</v>
      </c>
      <c r="C1" s="2" t="s">
        <v>1</v>
      </c>
      <c r="D1" s="11" t="s">
        <v>2</v>
      </c>
      <c r="E1" s="7"/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2" t="s">
        <v>8</v>
      </c>
      <c r="M1" s="16" t="s">
        <v>9</v>
      </c>
      <c r="N1" s="2" t="s">
        <v>10</v>
      </c>
      <c r="O1" s="17" t="s">
        <v>11</v>
      </c>
      <c r="P1" s="2" t="s">
        <v>12</v>
      </c>
      <c r="Q1" s="16" t="s">
        <v>13</v>
      </c>
      <c r="S1" s="7"/>
      <c r="T1" s="2" t="s">
        <v>14</v>
      </c>
      <c r="V1" s="7"/>
      <c r="W1" s="2" t="s">
        <v>15</v>
      </c>
      <c r="X1" s="2" t="s">
        <v>16</v>
      </c>
      <c r="AI1" s="2" t="s">
        <v>20</v>
      </c>
    </row>
    <row r="2" spans="1:35" ht="15.75" x14ac:dyDescent="0.5">
      <c r="A2" s="4">
        <v>5</v>
      </c>
      <c r="C2" s="10">
        <f>SUM(A2:A101)</f>
        <v>501.97</v>
      </c>
      <c r="D2" s="30">
        <f>C2/100</f>
        <v>5.0197000000000003</v>
      </c>
      <c r="E2" s="29">
        <f t="shared" ref="E2:E33" si="0">(A2-$D$2)^2</f>
        <v>3.8809000000001074E-4</v>
      </c>
      <c r="F2" s="28">
        <f>SUM(E2:E101)</f>
        <v>1.5822910000000014</v>
      </c>
      <c r="G2" s="28">
        <f>1/(100-1)</f>
        <v>1.0101010101010102E-2</v>
      </c>
      <c r="H2" s="27">
        <f>SQRT(F2*G2)</f>
        <v>0.1264228514697299</v>
      </c>
      <c r="I2" s="6">
        <f>SQRT(2*PI())</f>
        <v>2.5066282746310002</v>
      </c>
      <c r="J2" s="26">
        <f>1/(H2*I2)</f>
        <v>3.1556184326134553</v>
      </c>
      <c r="L2" s="12">
        <v>4.72</v>
      </c>
      <c r="M2" s="3">
        <v>2</v>
      </c>
      <c r="N2" s="28">
        <f>($P$21-$P$2)/10</f>
        <v>6.2000000000000013E-2</v>
      </c>
      <c r="O2" s="23">
        <f>M2/(100*N2)</f>
        <v>0.32258064516129026</v>
      </c>
      <c r="P2" s="18">
        <v>4.72</v>
      </c>
      <c r="Q2" s="24">
        <f>AVERAGE(P2,P3)</f>
        <v>4.75</v>
      </c>
      <c r="R2" s="7">
        <f>2*(H2)^2</f>
        <v>3.196547474747477E-2</v>
      </c>
      <c r="S2" s="24">
        <f>(Q2-$D$2)^2</f>
        <v>7.2738090000000144E-2</v>
      </c>
      <c r="T2" s="20">
        <f>$J$2*EXP(-(S2)/$R$2)</f>
        <v>0.32421905038914406</v>
      </c>
      <c r="V2" s="7"/>
      <c r="W2" s="6">
        <f>$D$2-$H$2</f>
        <v>4.8932771485302702</v>
      </c>
      <c r="X2" s="6">
        <f>$D$2+$H$2</f>
        <v>5.1461228514697304</v>
      </c>
      <c r="AI2" s="36">
        <f>((D2-5)/5)*100%</f>
        <v>3.9400000000000546E-3</v>
      </c>
    </row>
    <row r="3" spans="1:35" ht="15.4" x14ac:dyDescent="0.45">
      <c r="A3" s="4">
        <v>4.84</v>
      </c>
      <c r="C3" s="1"/>
      <c r="E3" s="28">
        <f t="shared" si="0"/>
        <v>3.2292090000000148E-2</v>
      </c>
      <c r="L3" s="4">
        <v>4.75</v>
      </c>
      <c r="M3" s="3">
        <v>5</v>
      </c>
      <c r="N3" s="28">
        <f t="shared" ref="N3:N11" si="1">($P$21-$P$2)/10</f>
        <v>6.2000000000000013E-2</v>
      </c>
      <c r="O3" s="23">
        <f t="shared" ref="O3:O11" si="2">M3/(100*N3)</f>
        <v>0.80645161290322565</v>
      </c>
      <c r="P3" s="19">
        <v>4.78</v>
      </c>
      <c r="Q3" s="25"/>
      <c r="S3" s="25"/>
      <c r="T3" s="21"/>
      <c r="V3" s="7"/>
      <c r="W3" s="6">
        <f>$D$2-2*$H$2</f>
        <v>4.7668542970605401</v>
      </c>
      <c r="X3" s="6">
        <f>$D$2+2*$H$2</f>
        <v>5.2725457029394605</v>
      </c>
    </row>
    <row r="4" spans="1:35" ht="15.4" x14ac:dyDescent="0.45">
      <c r="A4" s="4">
        <v>5.07</v>
      </c>
      <c r="C4" s="1"/>
      <c r="E4" s="28">
        <f t="shared" si="0"/>
        <v>2.5300900000000013E-3</v>
      </c>
      <c r="L4" s="35">
        <v>4.78</v>
      </c>
      <c r="M4" s="3">
        <v>10</v>
      </c>
      <c r="N4" s="28">
        <f t="shared" si="1"/>
        <v>6.2000000000000013E-2</v>
      </c>
      <c r="O4" s="23">
        <f t="shared" si="2"/>
        <v>1.6129032258064513</v>
      </c>
      <c r="P4" s="19">
        <v>4.78</v>
      </c>
      <c r="Q4" s="24">
        <f>AVERAGE(P4,Q5)</f>
        <v>4.78</v>
      </c>
      <c r="S4" s="24">
        <f t="shared" ref="S4:S20" si="3">(Q4-$D$2)^2</f>
        <v>5.7456090000000008E-2</v>
      </c>
      <c r="T4" s="20">
        <f t="shared" ref="T4:T20" si="4">$J$2*EXP(-(S4)/$R$2)</f>
        <v>0.52295617975986841</v>
      </c>
      <c r="V4" s="7"/>
      <c r="W4" s="6">
        <f>$D$2-3*$H$2</f>
        <v>4.6404314455908109</v>
      </c>
      <c r="X4" s="6">
        <f>$D$2+3*$H$2</f>
        <v>5.3989685544091897</v>
      </c>
    </row>
    <row r="5" spans="1:35" ht="15.4" x14ac:dyDescent="0.45">
      <c r="A5" s="4">
        <v>5.16</v>
      </c>
      <c r="C5" s="1"/>
      <c r="E5" s="28">
        <f t="shared" si="0"/>
        <v>1.9684089999999963E-2</v>
      </c>
      <c r="L5" s="13">
        <v>4.8099999999999996</v>
      </c>
      <c r="M5" s="3">
        <v>13</v>
      </c>
      <c r="N5" s="28">
        <f t="shared" si="1"/>
        <v>6.2000000000000013E-2</v>
      </c>
      <c r="O5" s="23">
        <f t="shared" si="2"/>
        <v>2.0967741935483866</v>
      </c>
      <c r="P5" s="19">
        <v>4.84</v>
      </c>
      <c r="Q5" s="25"/>
      <c r="S5" s="25"/>
      <c r="T5" s="21"/>
    </row>
    <row r="6" spans="1:35" ht="15.4" x14ac:dyDescent="0.45">
      <c r="A6" s="4">
        <v>5.18</v>
      </c>
      <c r="C6" s="1"/>
      <c r="E6" s="28">
        <f t="shared" si="0"/>
        <v>2.5696089999999821E-2</v>
      </c>
      <c r="L6" s="4">
        <v>4.8099999999999996</v>
      </c>
      <c r="M6" s="3">
        <v>21</v>
      </c>
      <c r="N6" s="28">
        <f t="shared" si="1"/>
        <v>6.2000000000000013E-2</v>
      </c>
      <c r="O6" s="23">
        <f t="shared" si="2"/>
        <v>3.3870967741935476</v>
      </c>
      <c r="P6" s="19">
        <v>4.84</v>
      </c>
      <c r="Q6" s="24">
        <f>AVERAGE(P6,P7)</f>
        <v>4.875</v>
      </c>
      <c r="S6" s="24">
        <f t="shared" si="3"/>
        <v>2.0938090000000079E-2</v>
      </c>
      <c r="T6" s="20">
        <f t="shared" si="4"/>
        <v>1.6391248452099603</v>
      </c>
    </row>
    <row r="7" spans="1:35" ht="15.4" x14ac:dyDescent="0.45">
      <c r="A7" s="4">
        <v>5.32</v>
      </c>
      <c r="C7" s="1"/>
      <c r="E7" s="28">
        <f t="shared" si="0"/>
        <v>9.0180090000000004E-2</v>
      </c>
      <c r="L7" s="4">
        <v>4.8099999999999996</v>
      </c>
      <c r="M7" s="3">
        <v>20</v>
      </c>
      <c r="N7" s="28">
        <f t="shared" si="1"/>
        <v>6.2000000000000013E-2</v>
      </c>
      <c r="O7" s="23">
        <f t="shared" si="2"/>
        <v>3.2258064516129026</v>
      </c>
      <c r="P7" s="19">
        <v>4.91</v>
      </c>
      <c r="Q7" s="25"/>
      <c r="S7" s="25"/>
      <c r="T7" s="21"/>
    </row>
    <row r="8" spans="1:35" ht="15.4" x14ac:dyDescent="0.45">
      <c r="A8" s="4">
        <v>4.87</v>
      </c>
      <c r="C8" s="1"/>
      <c r="E8" s="28">
        <f t="shared" si="0"/>
        <v>2.2410090000000049E-2</v>
      </c>
      <c r="L8" s="4">
        <v>4.82</v>
      </c>
      <c r="M8" s="3">
        <v>14</v>
      </c>
      <c r="N8" s="28">
        <f t="shared" si="1"/>
        <v>6.2000000000000013E-2</v>
      </c>
      <c r="O8" s="23">
        <f t="shared" si="2"/>
        <v>2.258064516129032</v>
      </c>
      <c r="P8" s="19">
        <v>4.91</v>
      </c>
      <c r="Q8" s="24">
        <f>AVERAGE(P8,P9)</f>
        <v>4.9399999999999995</v>
      </c>
      <c r="S8" s="24">
        <f t="shared" si="3"/>
        <v>6.3520900000001226E-3</v>
      </c>
      <c r="T8" s="20">
        <f t="shared" si="4"/>
        <v>2.5869181976300415</v>
      </c>
    </row>
    <row r="9" spans="1:35" ht="15.4" x14ac:dyDescent="0.45">
      <c r="A9" s="4">
        <v>5</v>
      </c>
      <c r="C9" s="1"/>
      <c r="E9" s="28">
        <f t="shared" si="0"/>
        <v>3.8809000000001074E-4</v>
      </c>
      <c r="L9" s="14">
        <v>4.84</v>
      </c>
      <c r="M9" s="3">
        <v>8</v>
      </c>
      <c r="N9" s="28">
        <f t="shared" si="1"/>
        <v>6.2000000000000013E-2</v>
      </c>
      <c r="O9" s="23">
        <f t="shared" si="2"/>
        <v>1.290322580645161</v>
      </c>
      <c r="P9" s="19">
        <v>4.97</v>
      </c>
      <c r="Q9" s="25"/>
      <c r="S9" s="25"/>
      <c r="T9" s="21"/>
      <c r="Y9" s="1" t="s">
        <v>17</v>
      </c>
      <c r="Z9" s="5">
        <f>SQRT((1/(100*(100-1)))*F2)</f>
        <v>1.2642285146972991E-2</v>
      </c>
      <c r="AA9" t="s">
        <v>18</v>
      </c>
    </row>
    <row r="10" spans="1:35" ht="15.4" x14ac:dyDescent="0.45">
      <c r="A10" s="4">
        <v>4.78</v>
      </c>
      <c r="C10" s="1"/>
      <c r="E10" s="28">
        <f t="shared" si="0"/>
        <v>5.7456090000000008E-2</v>
      </c>
      <c r="L10" s="4">
        <v>4.84</v>
      </c>
      <c r="M10" s="3">
        <v>3</v>
      </c>
      <c r="N10" s="28">
        <f t="shared" si="1"/>
        <v>6.2000000000000013E-2</v>
      </c>
      <c r="O10" s="23">
        <f t="shared" si="2"/>
        <v>0.48387096774193539</v>
      </c>
      <c r="P10" s="19">
        <v>4.97</v>
      </c>
      <c r="Q10" s="24">
        <f>AVERAGE(P10,Q11)</f>
        <v>4.97</v>
      </c>
      <c r="S10" s="24">
        <f t="shared" si="3"/>
        <v>2.4700900000000519E-3</v>
      </c>
      <c r="T10" s="20">
        <f>$J$2*EXP(-(S10)/$R$2)</f>
        <v>2.9209555599064374</v>
      </c>
    </row>
    <row r="11" spans="1:35" ht="15.4" x14ac:dyDescent="0.45">
      <c r="A11" s="4">
        <v>5.0599999999999996</v>
      </c>
      <c r="C11" s="1"/>
      <c r="E11" s="28">
        <f t="shared" si="0"/>
        <v>1.6240899999999466E-3</v>
      </c>
      <c r="L11" s="4">
        <v>4.8499999999999996</v>
      </c>
      <c r="M11" s="3">
        <v>4</v>
      </c>
      <c r="N11" s="28">
        <f t="shared" si="1"/>
        <v>6.2000000000000013E-2</v>
      </c>
      <c r="O11" s="23">
        <f t="shared" si="2"/>
        <v>0.64516129032258052</v>
      </c>
      <c r="P11" s="19">
        <v>5.03</v>
      </c>
      <c r="Q11" s="25"/>
      <c r="S11" s="25"/>
      <c r="T11" s="21"/>
    </row>
    <row r="12" spans="1:35" ht="15.4" x14ac:dyDescent="0.45">
      <c r="A12" s="4">
        <v>5.19</v>
      </c>
      <c r="C12" s="1"/>
      <c r="E12" s="28">
        <f t="shared" si="0"/>
        <v>2.9002090000000039E-2</v>
      </c>
      <c r="L12" s="4">
        <v>4.8499999999999996</v>
      </c>
      <c r="P12" s="19">
        <v>5.03</v>
      </c>
      <c r="Q12" s="24">
        <f>AVERAGE(P12,P13)</f>
        <v>5.0600000000000005</v>
      </c>
      <c r="S12" s="24">
        <f t="shared" si="3"/>
        <v>1.6240900000000181E-3</v>
      </c>
      <c r="T12" s="20">
        <f t="shared" si="4"/>
        <v>2.9992938087981758</v>
      </c>
    </row>
    <row r="13" spans="1:35" ht="15.4" x14ac:dyDescent="0.45">
      <c r="A13" s="4">
        <v>5.12</v>
      </c>
      <c r="C13" s="1"/>
      <c r="E13" s="28">
        <f t="shared" si="0"/>
        <v>1.0060089999999966E-2</v>
      </c>
      <c r="L13" s="4">
        <v>4.87</v>
      </c>
      <c r="P13" s="19">
        <v>5.09</v>
      </c>
      <c r="Q13" s="25"/>
      <c r="S13" s="25"/>
      <c r="T13" s="21"/>
      <c r="Y13" s="1" t="s">
        <v>17</v>
      </c>
      <c r="Z13" s="5">
        <f>2*Z9</f>
        <v>2.5284570293945981E-2</v>
      </c>
      <c r="AA13" t="s">
        <v>19</v>
      </c>
    </row>
    <row r="14" spans="1:35" ht="15.4" x14ac:dyDescent="0.45">
      <c r="A14" s="4">
        <v>4.9400000000000004</v>
      </c>
      <c r="C14" s="1"/>
      <c r="E14" s="28">
        <f t="shared" si="0"/>
        <v>6.3520899999999813E-3</v>
      </c>
      <c r="L14" s="4">
        <v>4.87</v>
      </c>
      <c r="P14" s="19">
        <v>5.09</v>
      </c>
      <c r="Q14" s="24">
        <f>AVERAGE(P14,P15)</f>
        <v>5.12</v>
      </c>
      <c r="S14" s="24">
        <f t="shared" si="3"/>
        <v>1.0060089999999966E-2</v>
      </c>
      <c r="T14" s="20">
        <f t="shared" si="4"/>
        <v>2.3035862044582798</v>
      </c>
    </row>
    <row r="15" spans="1:35" ht="15.4" x14ac:dyDescent="0.45">
      <c r="A15" s="4">
        <v>4.8099999999999996</v>
      </c>
      <c r="C15" s="1"/>
      <c r="E15" s="28">
        <f t="shared" si="0"/>
        <v>4.3974090000000278E-2</v>
      </c>
      <c r="L15" s="4">
        <v>4.87</v>
      </c>
      <c r="P15" s="31">
        <v>5.15</v>
      </c>
      <c r="Q15" s="22"/>
      <c r="S15" s="25"/>
      <c r="T15" s="21"/>
    </row>
    <row r="16" spans="1:35" ht="15.4" x14ac:dyDescent="0.45">
      <c r="A16" s="4">
        <v>4.8099999999999996</v>
      </c>
      <c r="C16" s="1"/>
      <c r="E16" s="28">
        <f t="shared" si="0"/>
        <v>4.3974090000000278E-2</v>
      </c>
      <c r="L16" s="4">
        <v>4.88</v>
      </c>
      <c r="P16" s="31">
        <v>5.15</v>
      </c>
      <c r="Q16" s="24">
        <f>AVERAGE(P16,P17)</f>
        <v>5.1850000000000005</v>
      </c>
      <c r="S16" s="24">
        <f t="shared" si="3"/>
        <v>2.7324090000000075E-2</v>
      </c>
      <c r="T16" s="20">
        <f t="shared" si="4"/>
        <v>1.3422998182087231</v>
      </c>
    </row>
    <row r="17" spans="1:26" ht="15.4" x14ac:dyDescent="0.45">
      <c r="A17" s="4">
        <v>5.03</v>
      </c>
      <c r="C17" s="1"/>
      <c r="E17" s="28">
        <f t="shared" si="0"/>
        <v>1.0608999999999951E-4</v>
      </c>
      <c r="L17" s="34">
        <v>4.9000000000000004</v>
      </c>
      <c r="P17" s="31">
        <v>5.22</v>
      </c>
      <c r="Q17" s="9"/>
      <c r="S17" s="25"/>
      <c r="T17" s="21"/>
    </row>
    <row r="18" spans="1:26" ht="15.4" x14ac:dyDescent="0.45">
      <c r="A18" s="4">
        <v>5.13</v>
      </c>
      <c r="C18" s="1"/>
      <c r="E18" s="28">
        <f t="shared" si="0"/>
        <v>1.2166089999999916E-2</v>
      </c>
      <c r="L18" s="4">
        <v>4.9000000000000004</v>
      </c>
      <c r="P18" s="31">
        <v>5.22</v>
      </c>
      <c r="Q18" s="8">
        <f>AVERAGE(P18,P19)</f>
        <v>5.25</v>
      </c>
      <c r="S18" s="24">
        <f t="shared" si="3"/>
        <v>5.3038089999999871E-2</v>
      </c>
      <c r="T18" s="20">
        <f t="shared" si="4"/>
        <v>0.60046796489669696</v>
      </c>
    </row>
    <row r="19" spans="1:26" ht="15.4" x14ac:dyDescent="0.45">
      <c r="A19" s="4">
        <v>4.97</v>
      </c>
      <c r="C19" s="1"/>
      <c r="E19" s="28">
        <f t="shared" si="0"/>
        <v>2.4700900000000519E-3</v>
      </c>
      <c r="L19" s="14">
        <v>4.91</v>
      </c>
      <c r="P19" s="31">
        <v>5.28</v>
      </c>
      <c r="Q19" s="9"/>
      <c r="S19" s="25"/>
      <c r="T19" s="21"/>
    </row>
    <row r="20" spans="1:26" ht="15.4" x14ac:dyDescent="0.45">
      <c r="A20" s="4">
        <v>4.72</v>
      </c>
      <c r="C20" s="1"/>
      <c r="E20" s="28">
        <f t="shared" si="0"/>
        <v>8.9820090000000311E-2</v>
      </c>
      <c r="L20" s="4">
        <v>4.91</v>
      </c>
      <c r="P20" s="31">
        <v>5.28</v>
      </c>
      <c r="Q20" s="8">
        <f>AVERAGE(P20,P21)</f>
        <v>5.3100000000000005</v>
      </c>
      <c r="S20" s="24">
        <f t="shared" si="3"/>
        <v>8.4274090000000135E-2</v>
      </c>
      <c r="T20" s="20">
        <f t="shared" si="4"/>
        <v>0.22599887020274337</v>
      </c>
    </row>
    <row r="21" spans="1:26" ht="15.4" x14ac:dyDescent="0.45">
      <c r="A21" s="4">
        <v>5.07</v>
      </c>
      <c r="C21" s="1"/>
      <c r="E21" s="28">
        <f t="shared" si="0"/>
        <v>2.5300900000000013E-3</v>
      </c>
      <c r="L21" s="4">
        <v>4.91</v>
      </c>
      <c r="P21" s="32">
        <v>5.34</v>
      </c>
      <c r="Q21" s="9"/>
      <c r="S21" s="25"/>
      <c r="T21" s="21"/>
    </row>
    <row r="22" spans="1:26" ht="15.4" x14ac:dyDescent="0.45">
      <c r="A22" s="4">
        <v>5</v>
      </c>
      <c r="C22" s="1"/>
      <c r="E22" s="28">
        <f t="shared" si="0"/>
        <v>3.8809000000001074E-4</v>
      </c>
      <c r="L22" s="4">
        <v>4.91</v>
      </c>
      <c r="P22" s="33"/>
      <c r="T22" s="5"/>
    </row>
    <row r="23" spans="1:26" ht="15.4" x14ac:dyDescent="0.45">
      <c r="A23" s="4">
        <v>4.97</v>
      </c>
      <c r="C23" s="1"/>
      <c r="E23" s="28">
        <f t="shared" si="0"/>
        <v>2.4700900000000519E-3</v>
      </c>
      <c r="L23" s="4">
        <v>4.93</v>
      </c>
      <c r="T23" s="5"/>
    </row>
    <row r="24" spans="1:26" ht="15.4" x14ac:dyDescent="0.45">
      <c r="A24" s="4">
        <v>5.22</v>
      </c>
      <c r="C24" s="1"/>
      <c r="E24" s="28">
        <f t="shared" si="0"/>
        <v>4.0120089999999789E-2</v>
      </c>
      <c r="L24" s="4">
        <v>4.9400000000000004</v>
      </c>
      <c r="T24" s="5"/>
    </row>
    <row r="25" spans="1:26" ht="15.4" x14ac:dyDescent="0.45">
      <c r="A25" s="4">
        <v>5.03</v>
      </c>
      <c r="C25" s="1"/>
      <c r="E25" s="28">
        <f t="shared" si="0"/>
        <v>1.0608999999999951E-4</v>
      </c>
      <c r="L25" s="4">
        <v>4.9400000000000004</v>
      </c>
      <c r="S25" s="5"/>
      <c r="T25" s="5"/>
      <c r="Z25" s="1"/>
    </row>
    <row r="26" spans="1:26" ht="15.4" x14ac:dyDescent="0.45">
      <c r="A26" s="4">
        <v>4.93</v>
      </c>
      <c r="C26" s="1"/>
      <c r="E26" s="28">
        <f t="shared" si="0"/>
        <v>8.0460900000000994E-3</v>
      </c>
      <c r="L26" s="4">
        <v>4.9400000000000004</v>
      </c>
    </row>
    <row r="27" spans="1:26" ht="15.4" x14ac:dyDescent="0.45">
      <c r="A27" s="4">
        <v>5.03</v>
      </c>
      <c r="C27" s="1"/>
      <c r="E27" s="28">
        <f t="shared" si="0"/>
        <v>1.0608999999999951E-4</v>
      </c>
      <c r="L27" s="4">
        <v>4.9400000000000004</v>
      </c>
      <c r="T27" s="5"/>
    </row>
    <row r="28" spans="1:26" ht="15.4" x14ac:dyDescent="0.45">
      <c r="A28" s="4">
        <v>5.28</v>
      </c>
      <c r="C28" s="1"/>
      <c r="E28" s="28">
        <f t="shared" si="0"/>
        <v>6.7756089999999991E-2</v>
      </c>
      <c r="L28" s="4">
        <v>4.9400000000000004</v>
      </c>
      <c r="T28" s="5"/>
    </row>
    <row r="29" spans="1:26" ht="15.4" x14ac:dyDescent="0.45">
      <c r="A29" s="4">
        <v>5.34</v>
      </c>
      <c r="C29" s="1"/>
      <c r="E29" s="28">
        <f t="shared" si="0"/>
        <v>0.10259208999999973</v>
      </c>
      <c r="L29" s="4">
        <v>4.9400000000000004</v>
      </c>
      <c r="O29" s="3" t="s">
        <v>12</v>
      </c>
      <c r="P29" s="7" t="s">
        <v>11</v>
      </c>
      <c r="Q29" s="7" t="s">
        <v>14</v>
      </c>
      <c r="T29" s="5"/>
    </row>
    <row r="30" spans="1:26" ht="15.4" x14ac:dyDescent="0.45">
      <c r="A30" s="4">
        <v>4.8499999999999996</v>
      </c>
      <c r="C30" s="1"/>
      <c r="E30" s="28">
        <f t="shared" si="0"/>
        <v>2.8798090000000214E-2</v>
      </c>
      <c r="L30" s="4">
        <v>4.96</v>
      </c>
      <c r="O30" s="3">
        <v>4.72</v>
      </c>
      <c r="P30" s="3">
        <v>0.32</v>
      </c>
      <c r="Q30" s="3">
        <v>0.32</v>
      </c>
      <c r="T30" s="5"/>
    </row>
    <row r="31" spans="1:26" ht="15.4" x14ac:dyDescent="0.45">
      <c r="A31" s="4">
        <v>5.15</v>
      </c>
      <c r="C31" s="1"/>
      <c r="E31" s="28">
        <f t="shared" si="0"/>
        <v>1.6978090000000022E-2</v>
      </c>
      <c r="L31" s="4">
        <v>4.96</v>
      </c>
      <c r="O31" s="3">
        <v>4.78</v>
      </c>
      <c r="P31" s="3">
        <v>0.81</v>
      </c>
      <c r="Q31" s="3">
        <v>0.52</v>
      </c>
      <c r="T31" s="5"/>
    </row>
    <row r="32" spans="1:26" ht="15.4" x14ac:dyDescent="0.45">
      <c r="A32" s="4">
        <v>4.97</v>
      </c>
      <c r="C32" s="1"/>
      <c r="E32" s="28">
        <f t="shared" si="0"/>
        <v>2.4700900000000519E-3</v>
      </c>
      <c r="L32" s="14">
        <v>4.97</v>
      </c>
      <c r="O32" s="3">
        <v>4.84</v>
      </c>
      <c r="P32" s="3">
        <v>1.61</v>
      </c>
      <c r="Q32" s="3">
        <v>1.64</v>
      </c>
      <c r="T32" s="5"/>
    </row>
    <row r="33" spans="1:20" ht="15.4" x14ac:dyDescent="0.45">
      <c r="A33" s="4">
        <v>4.9400000000000004</v>
      </c>
      <c r="C33" s="1"/>
      <c r="E33" s="28">
        <f t="shared" si="0"/>
        <v>6.3520899999999813E-3</v>
      </c>
      <c r="L33" s="4">
        <v>4.97</v>
      </c>
      <c r="O33" s="3">
        <v>4.91</v>
      </c>
      <c r="P33" s="3">
        <v>2.1</v>
      </c>
      <c r="Q33" s="3">
        <v>2.59</v>
      </c>
      <c r="T33" s="5"/>
    </row>
    <row r="34" spans="1:20" ht="15.4" x14ac:dyDescent="0.45">
      <c r="A34" s="4">
        <v>5.28</v>
      </c>
      <c r="C34" s="1"/>
      <c r="E34" s="28">
        <f t="shared" ref="E34:E65" si="5">(A34-$D$2)^2</f>
        <v>6.7756089999999991E-2</v>
      </c>
      <c r="L34" s="4">
        <v>4.97</v>
      </c>
      <c r="O34" s="3">
        <v>4.97</v>
      </c>
      <c r="P34" s="3">
        <v>3.39</v>
      </c>
      <c r="Q34" s="3">
        <v>2.92</v>
      </c>
      <c r="T34" s="5"/>
    </row>
    <row r="35" spans="1:20" ht="15.4" x14ac:dyDescent="0.45">
      <c r="A35" s="4">
        <v>4.8099999999999996</v>
      </c>
      <c r="C35" s="1"/>
      <c r="E35" s="28">
        <f t="shared" si="5"/>
        <v>4.3974090000000278E-2</v>
      </c>
      <c r="L35" s="4">
        <v>4.97</v>
      </c>
      <c r="O35" s="3">
        <v>5.03</v>
      </c>
      <c r="P35" s="3">
        <v>3.23</v>
      </c>
      <c r="Q35" s="3">
        <v>3</v>
      </c>
      <c r="T35" s="5"/>
    </row>
    <row r="36" spans="1:20" ht="15.4" x14ac:dyDescent="0.45">
      <c r="A36" s="4">
        <v>5</v>
      </c>
      <c r="C36" s="1"/>
      <c r="E36" s="28">
        <f t="shared" si="5"/>
        <v>3.8809000000001074E-4</v>
      </c>
      <c r="L36" s="4">
        <v>4.97</v>
      </c>
      <c r="O36" s="3">
        <v>5.09</v>
      </c>
      <c r="P36" s="3">
        <v>2.2599999999999998</v>
      </c>
      <c r="Q36" s="3">
        <v>2.2999999999999998</v>
      </c>
      <c r="T36" s="5"/>
    </row>
    <row r="37" spans="1:20" ht="15.4" x14ac:dyDescent="0.45">
      <c r="A37" s="4">
        <v>4.91</v>
      </c>
      <c r="C37" s="1"/>
      <c r="E37" s="28">
        <f t="shared" si="5"/>
        <v>1.2034090000000029E-2</v>
      </c>
      <c r="L37" s="4">
        <v>4.97</v>
      </c>
      <c r="O37" s="3">
        <v>5.15</v>
      </c>
      <c r="P37" s="3">
        <v>1.29</v>
      </c>
      <c r="Q37" s="3">
        <v>1.34</v>
      </c>
      <c r="T37" s="5"/>
    </row>
    <row r="38" spans="1:20" ht="15.4" x14ac:dyDescent="0.45">
      <c r="A38" s="4">
        <v>5.07</v>
      </c>
      <c r="C38" s="1"/>
      <c r="E38" s="28">
        <f t="shared" si="5"/>
        <v>2.5300900000000013E-3</v>
      </c>
      <c r="L38" s="4">
        <v>4.97</v>
      </c>
      <c r="O38" s="3">
        <v>5.22</v>
      </c>
      <c r="P38" s="3">
        <v>0.48</v>
      </c>
      <c r="Q38" s="3">
        <v>0.6</v>
      </c>
    </row>
    <row r="39" spans="1:20" ht="15.4" x14ac:dyDescent="0.45">
      <c r="A39" s="4">
        <v>4.82</v>
      </c>
      <c r="C39" s="1"/>
      <c r="E39" s="28">
        <f t="shared" si="5"/>
        <v>3.9880089999999993E-2</v>
      </c>
      <c r="L39" s="4">
        <v>4.97</v>
      </c>
      <c r="O39" s="3">
        <v>5.28</v>
      </c>
      <c r="P39" s="3">
        <v>0.65</v>
      </c>
      <c r="Q39" s="3">
        <v>0.23</v>
      </c>
    </row>
    <row r="40" spans="1:20" ht="15.4" x14ac:dyDescent="0.45">
      <c r="A40" s="4">
        <v>5.05</v>
      </c>
      <c r="C40" s="1"/>
      <c r="E40" s="28">
        <f t="shared" si="5"/>
        <v>9.1808999999997266E-4</v>
      </c>
      <c r="L40" s="4">
        <v>4.97</v>
      </c>
    </row>
    <row r="41" spans="1:20" ht="15.4" x14ac:dyDescent="0.45">
      <c r="A41" s="4">
        <v>5.1100000000000003</v>
      </c>
      <c r="C41" s="1"/>
      <c r="E41" s="28">
        <f t="shared" si="5"/>
        <v>8.1540900000000079E-3</v>
      </c>
      <c r="L41" s="4">
        <v>5</v>
      </c>
    </row>
    <row r="42" spans="1:20" ht="15.4" x14ac:dyDescent="0.45">
      <c r="A42" s="4">
        <v>5.03</v>
      </c>
      <c r="C42" s="1"/>
      <c r="E42" s="28">
        <f t="shared" si="5"/>
        <v>1.0608999999999951E-4</v>
      </c>
      <c r="L42" s="4">
        <v>5</v>
      </c>
    </row>
    <row r="43" spans="1:20" ht="15.4" x14ac:dyDescent="0.45">
      <c r="A43" s="4">
        <v>4.96</v>
      </c>
      <c r="C43" s="1"/>
      <c r="E43" s="28">
        <f t="shared" si="5"/>
        <v>3.5640900000000367E-3</v>
      </c>
      <c r="L43" s="4">
        <v>5</v>
      </c>
    </row>
    <row r="44" spans="1:20" ht="15.4" x14ac:dyDescent="0.45">
      <c r="A44" s="4">
        <v>4.9400000000000004</v>
      </c>
      <c r="C44" s="1"/>
      <c r="E44" s="28">
        <f t="shared" si="5"/>
        <v>6.3520899999999813E-3</v>
      </c>
      <c r="L44" s="4">
        <v>5</v>
      </c>
    </row>
    <row r="45" spans="1:20" ht="15.4" x14ac:dyDescent="0.45">
      <c r="A45" s="4">
        <v>5</v>
      </c>
      <c r="C45" s="1"/>
      <c r="E45" s="28">
        <f t="shared" si="5"/>
        <v>3.8809000000001074E-4</v>
      </c>
      <c r="L45" s="4">
        <v>5</v>
      </c>
    </row>
    <row r="46" spans="1:20" ht="15.4" x14ac:dyDescent="0.45">
      <c r="A46" s="4">
        <v>5</v>
      </c>
      <c r="C46" s="1"/>
      <c r="E46" s="28">
        <f t="shared" si="5"/>
        <v>3.8809000000001074E-4</v>
      </c>
      <c r="L46" s="4">
        <v>5</v>
      </c>
    </row>
    <row r="47" spans="1:20" ht="15.4" x14ac:dyDescent="0.45">
      <c r="A47" s="4">
        <v>5.2</v>
      </c>
      <c r="C47" s="1"/>
      <c r="E47" s="28">
        <f t="shared" si="5"/>
        <v>3.2508089999999969E-2</v>
      </c>
      <c r="L47" s="4">
        <v>5</v>
      </c>
    </row>
    <row r="48" spans="1:20" ht="15.4" x14ac:dyDescent="0.45">
      <c r="A48" s="4">
        <v>5.12</v>
      </c>
      <c r="C48" s="1"/>
      <c r="E48" s="28">
        <f t="shared" si="5"/>
        <v>1.0060089999999966E-2</v>
      </c>
      <c r="L48" s="4">
        <v>5</v>
      </c>
    </row>
    <row r="49" spans="1:12" ht="15.4" x14ac:dyDescent="0.45">
      <c r="A49" s="4">
        <v>4.87</v>
      </c>
      <c r="C49" s="1"/>
      <c r="E49" s="28">
        <f t="shared" si="5"/>
        <v>2.2410090000000049E-2</v>
      </c>
      <c r="L49" s="4">
        <v>5</v>
      </c>
    </row>
    <row r="50" spans="1:12" ht="15.4" x14ac:dyDescent="0.45">
      <c r="A50" s="4">
        <v>4.97</v>
      </c>
      <c r="C50" s="1"/>
      <c r="E50" s="28">
        <f t="shared" si="5"/>
        <v>2.4700900000000519E-3</v>
      </c>
      <c r="L50" s="4">
        <v>5</v>
      </c>
    </row>
    <row r="51" spans="1:12" ht="15.4" x14ac:dyDescent="0.45">
      <c r="A51" s="4">
        <v>5</v>
      </c>
      <c r="C51" s="1"/>
      <c r="E51" s="28">
        <f t="shared" si="5"/>
        <v>3.8809000000001074E-4</v>
      </c>
      <c r="L51" s="4">
        <v>5</v>
      </c>
    </row>
    <row r="52" spans="1:12" ht="15.4" x14ac:dyDescent="0.45">
      <c r="A52" s="4">
        <v>4.97</v>
      </c>
      <c r="C52" s="1"/>
      <c r="E52" s="28">
        <f t="shared" si="5"/>
        <v>2.4700900000000519E-3</v>
      </c>
      <c r="L52" s="4">
        <v>5</v>
      </c>
    </row>
    <row r="53" spans="1:12" ht="15.4" x14ac:dyDescent="0.45">
      <c r="A53" s="4">
        <v>4.97</v>
      </c>
      <c r="C53" s="1"/>
      <c r="E53" s="28">
        <f t="shared" si="5"/>
        <v>2.4700900000000519E-3</v>
      </c>
      <c r="L53" s="14">
        <v>5.03</v>
      </c>
    </row>
    <row r="54" spans="1:12" ht="15.4" x14ac:dyDescent="0.45">
      <c r="A54" s="4">
        <v>5.18</v>
      </c>
      <c r="C54" s="1"/>
      <c r="E54" s="28">
        <f t="shared" si="5"/>
        <v>2.5696089999999821E-2</v>
      </c>
      <c r="L54" s="4">
        <v>5.03</v>
      </c>
    </row>
    <row r="55" spans="1:12" ht="15.4" x14ac:dyDescent="0.45">
      <c r="A55" s="4">
        <v>4.9000000000000004</v>
      </c>
      <c r="C55" s="1"/>
      <c r="E55" s="28">
        <f t="shared" si="5"/>
        <v>1.4328089999999981E-2</v>
      </c>
      <c r="L55" s="4">
        <v>5.03</v>
      </c>
    </row>
    <row r="56" spans="1:12" ht="15.4" x14ac:dyDescent="0.45">
      <c r="A56" s="4">
        <v>4.75</v>
      </c>
      <c r="C56" s="1"/>
      <c r="E56" s="28">
        <f t="shared" si="5"/>
        <v>7.2738090000000144E-2</v>
      </c>
      <c r="L56" s="4">
        <v>5.03</v>
      </c>
    </row>
    <row r="57" spans="1:12" ht="15.4" x14ac:dyDescent="0.45">
      <c r="A57" s="4">
        <v>5.0599999999999996</v>
      </c>
      <c r="C57" s="1"/>
      <c r="E57" s="28">
        <f t="shared" si="5"/>
        <v>1.6240899999999466E-3</v>
      </c>
      <c r="L57" s="4">
        <v>5.03</v>
      </c>
    </row>
    <row r="58" spans="1:12" ht="15.4" x14ac:dyDescent="0.45">
      <c r="A58" s="4">
        <v>4.97</v>
      </c>
      <c r="C58" s="1"/>
      <c r="E58" s="28">
        <f t="shared" si="5"/>
        <v>2.4700900000000519E-3</v>
      </c>
      <c r="L58" s="4">
        <v>5.03</v>
      </c>
    </row>
    <row r="59" spans="1:12" ht="15.4" x14ac:dyDescent="0.45">
      <c r="A59" s="4">
        <v>5.09</v>
      </c>
      <c r="C59" s="1"/>
      <c r="E59" s="28">
        <f t="shared" si="5"/>
        <v>4.9420899999999416E-3</v>
      </c>
      <c r="L59" s="4">
        <v>5.04</v>
      </c>
    </row>
    <row r="60" spans="1:12" ht="15.4" x14ac:dyDescent="0.45">
      <c r="A60" s="4">
        <v>5.3</v>
      </c>
      <c r="C60" s="1"/>
      <c r="E60" s="28">
        <f t="shared" si="5"/>
        <v>7.8568089999999743E-2</v>
      </c>
      <c r="L60" s="4">
        <v>5.05</v>
      </c>
    </row>
    <row r="61" spans="1:12" ht="15.4" x14ac:dyDescent="0.45">
      <c r="A61" s="4">
        <v>4.9400000000000004</v>
      </c>
      <c r="C61" s="1"/>
      <c r="E61" s="28">
        <f t="shared" si="5"/>
        <v>6.3520899999999813E-3</v>
      </c>
      <c r="L61" s="4">
        <v>5.05</v>
      </c>
    </row>
    <row r="62" spans="1:12" ht="15.4" x14ac:dyDescent="0.45">
      <c r="A62" s="4">
        <v>4.91</v>
      </c>
      <c r="C62" s="1"/>
      <c r="E62" s="28">
        <f t="shared" si="5"/>
        <v>1.2034090000000029E-2</v>
      </c>
      <c r="L62" s="4">
        <v>5.0599999999999996</v>
      </c>
    </row>
    <row r="63" spans="1:12" ht="15.4" x14ac:dyDescent="0.45">
      <c r="A63" s="4">
        <v>5.0599999999999996</v>
      </c>
      <c r="C63" s="1"/>
      <c r="E63" s="28">
        <f t="shared" si="5"/>
        <v>1.6240899999999466E-3</v>
      </c>
      <c r="L63" s="4">
        <v>5.0599999999999996</v>
      </c>
    </row>
    <row r="64" spans="1:12" ht="15.4" x14ac:dyDescent="0.45">
      <c r="A64" s="4">
        <v>4.91</v>
      </c>
      <c r="C64" s="1"/>
      <c r="E64" s="28">
        <f t="shared" si="5"/>
        <v>1.2034090000000029E-2</v>
      </c>
      <c r="L64" s="4">
        <v>5.0599999999999996</v>
      </c>
    </row>
    <row r="65" spans="1:12" ht="15.4" x14ac:dyDescent="0.45">
      <c r="A65" s="4">
        <v>5.16</v>
      </c>
      <c r="C65" s="1"/>
      <c r="E65" s="28">
        <f t="shared" si="5"/>
        <v>1.9684089999999963E-2</v>
      </c>
      <c r="L65" s="4">
        <v>5.0599999999999996</v>
      </c>
    </row>
    <row r="66" spans="1:12" ht="15.4" x14ac:dyDescent="0.45">
      <c r="A66" s="4">
        <v>5.0599999999999996</v>
      </c>
      <c r="C66" s="1"/>
      <c r="E66" s="28">
        <f t="shared" ref="E66:E101" si="6">(A66-$D$2)^2</f>
        <v>1.6240899999999466E-3</v>
      </c>
      <c r="L66" s="4">
        <v>5.0599999999999996</v>
      </c>
    </row>
    <row r="67" spans="1:12" ht="15.4" x14ac:dyDescent="0.45">
      <c r="A67" s="4">
        <v>5.0599999999999996</v>
      </c>
      <c r="C67" s="1"/>
      <c r="E67" s="28">
        <f t="shared" si="6"/>
        <v>1.6240899999999466E-3</v>
      </c>
      <c r="L67" s="4">
        <v>5.0599999999999996</v>
      </c>
    </row>
    <row r="68" spans="1:12" ht="15.4" x14ac:dyDescent="0.45">
      <c r="A68" s="4">
        <v>4.91</v>
      </c>
      <c r="C68" s="1"/>
      <c r="E68" s="28">
        <f t="shared" si="6"/>
        <v>1.2034090000000029E-2</v>
      </c>
      <c r="L68" s="4">
        <v>5.0599999999999996</v>
      </c>
    </row>
    <row r="69" spans="1:12" ht="15.4" x14ac:dyDescent="0.45">
      <c r="A69" s="4">
        <v>5</v>
      </c>
      <c r="C69" s="1"/>
      <c r="E69" s="28">
        <f t="shared" si="6"/>
        <v>3.8809000000001074E-4</v>
      </c>
      <c r="L69" s="4">
        <v>5.07</v>
      </c>
    </row>
    <row r="70" spans="1:12" ht="15.4" x14ac:dyDescent="0.45">
      <c r="A70" s="4">
        <v>4.97</v>
      </c>
      <c r="C70" s="1"/>
      <c r="E70" s="28">
        <f t="shared" si="6"/>
        <v>2.4700900000000519E-3</v>
      </c>
      <c r="L70" s="4">
        <v>5.07</v>
      </c>
    </row>
    <row r="71" spans="1:12" ht="15.4" x14ac:dyDescent="0.45">
      <c r="A71" s="4">
        <v>5.09</v>
      </c>
      <c r="C71" s="1"/>
      <c r="E71" s="28">
        <f t="shared" si="6"/>
        <v>4.9420899999999416E-3</v>
      </c>
      <c r="L71" s="4">
        <v>5.07</v>
      </c>
    </row>
    <row r="72" spans="1:12" ht="15.4" x14ac:dyDescent="0.45">
      <c r="A72" s="4">
        <v>5.0599999999999996</v>
      </c>
      <c r="C72" s="1"/>
      <c r="E72" s="28">
        <f t="shared" si="6"/>
        <v>1.6240899999999466E-3</v>
      </c>
      <c r="L72" s="4">
        <v>5.07</v>
      </c>
    </row>
    <row r="73" spans="1:12" ht="15.4" x14ac:dyDescent="0.45">
      <c r="A73" s="4">
        <v>5.13</v>
      </c>
      <c r="C73" s="1"/>
      <c r="E73" s="28">
        <f t="shared" si="6"/>
        <v>1.2166089999999916E-2</v>
      </c>
      <c r="L73" s="14">
        <v>5.09</v>
      </c>
    </row>
    <row r="74" spans="1:12" ht="15.4" x14ac:dyDescent="0.45">
      <c r="A74" s="4">
        <v>5.03</v>
      </c>
      <c r="C74" s="1"/>
      <c r="E74" s="28">
        <f t="shared" si="6"/>
        <v>1.0608999999999951E-4</v>
      </c>
      <c r="L74" s="4">
        <v>5.09</v>
      </c>
    </row>
    <row r="75" spans="1:12" ht="15.4" x14ac:dyDescent="0.45">
      <c r="A75" s="4">
        <v>5</v>
      </c>
      <c r="C75" s="1"/>
      <c r="E75" s="28">
        <f t="shared" si="6"/>
        <v>3.8809000000001074E-4</v>
      </c>
      <c r="L75" s="4">
        <v>5.09</v>
      </c>
    </row>
    <row r="76" spans="1:12" ht="15.4" x14ac:dyDescent="0.45">
      <c r="A76" s="4">
        <v>4.97</v>
      </c>
      <c r="C76" s="1"/>
      <c r="E76" s="28">
        <f t="shared" si="6"/>
        <v>2.4700900000000519E-3</v>
      </c>
      <c r="L76" s="4">
        <v>5.09</v>
      </c>
    </row>
    <row r="77" spans="1:12" ht="15.4" x14ac:dyDescent="0.45">
      <c r="A77" s="4">
        <v>4.87</v>
      </c>
      <c r="C77" s="1"/>
      <c r="E77" s="28">
        <f t="shared" si="6"/>
        <v>2.2410090000000049E-2</v>
      </c>
      <c r="L77" s="4">
        <v>5.1100000000000003</v>
      </c>
    </row>
    <row r="78" spans="1:12" ht="15.4" x14ac:dyDescent="0.45">
      <c r="A78" s="4">
        <v>5.13</v>
      </c>
      <c r="C78" s="1"/>
      <c r="E78" s="28">
        <f t="shared" si="6"/>
        <v>1.2166089999999916E-2</v>
      </c>
      <c r="L78" s="4">
        <v>5.12</v>
      </c>
    </row>
    <row r="79" spans="1:12" ht="15.4" x14ac:dyDescent="0.45">
      <c r="A79" s="4">
        <v>5.03</v>
      </c>
      <c r="C79" s="1"/>
      <c r="E79" s="28">
        <f t="shared" si="6"/>
        <v>1.0608999999999951E-4</v>
      </c>
      <c r="L79" s="4">
        <v>5.12</v>
      </c>
    </row>
    <row r="80" spans="1:12" ht="15.4" x14ac:dyDescent="0.45">
      <c r="A80" s="4">
        <v>4.9400000000000004</v>
      </c>
      <c r="C80" s="1"/>
      <c r="E80" s="28">
        <f t="shared" si="6"/>
        <v>6.3520899999999813E-3</v>
      </c>
      <c r="L80" s="4">
        <v>5.12</v>
      </c>
    </row>
    <row r="81" spans="1:12" ht="15.4" x14ac:dyDescent="0.45">
      <c r="A81" s="4">
        <v>5.05</v>
      </c>
      <c r="C81" s="1"/>
      <c r="E81" s="28">
        <f t="shared" si="6"/>
        <v>9.1808999999997266E-4</v>
      </c>
      <c r="L81" s="4">
        <v>5.12</v>
      </c>
    </row>
    <row r="82" spans="1:12" ht="15.4" x14ac:dyDescent="0.45">
      <c r="A82" s="4">
        <v>4.96</v>
      </c>
      <c r="C82" s="1"/>
      <c r="E82" s="28">
        <f t="shared" si="6"/>
        <v>3.5640900000000367E-3</v>
      </c>
      <c r="L82" s="4">
        <v>5.12</v>
      </c>
    </row>
    <row r="83" spans="1:12" ht="15.4" x14ac:dyDescent="0.45">
      <c r="A83" s="4">
        <v>4.9000000000000004</v>
      </c>
      <c r="C83" s="1"/>
      <c r="E83" s="28">
        <f t="shared" si="6"/>
        <v>1.4328089999999981E-2</v>
      </c>
      <c r="L83" s="4">
        <v>5.13</v>
      </c>
    </row>
    <row r="84" spans="1:12" ht="15.4" x14ac:dyDescent="0.45">
      <c r="A84" s="4">
        <v>5.13</v>
      </c>
      <c r="C84" s="1"/>
      <c r="E84" s="28">
        <f t="shared" si="6"/>
        <v>1.2166089999999916E-2</v>
      </c>
      <c r="L84" s="4">
        <v>5.13</v>
      </c>
    </row>
    <row r="85" spans="1:12" ht="15.4" x14ac:dyDescent="0.45">
      <c r="A85" s="4">
        <v>5.12</v>
      </c>
      <c r="C85" s="1"/>
      <c r="E85" s="28">
        <f t="shared" si="6"/>
        <v>1.0060089999999966E-2</v>
      </c>
      <c r="L85" s="4">
        <v>5.13</v>
      </c>
    </row>
    <row r="86" spans="1:12" ht="15.4" x14ac:dyDescent="0.45">
      <c r="A86" s="4">
        <v>5</v>
      </c>
      <c r="C86" s="1"/>
      <c r="E86" s="28">
        <f t="shared" si="6"/>
        <v>3.8809000000001074E-4</v>
      </c>
      <c r="L86" s="4">
        <v>5.13</v>
      </c>
    </row>
    <row r="87" spans="1:12" ht="15.4" x14ac:dyDescent="0.45">
      <c r="A87" s="4">
        <v>5.12</v>
      </c>
      <c r="C87" s="1"/>
      <c r="E87" s="28">
        <f t="shared" si="6"/>
        <v>1.0060089999999966E-2</v>
      </c>
      <c r="L87" s="14">
        <v>5.15</v>
      </c>
    </row>
    <row r="88" spans="1:12" ht="15.4" x14ac:dyDescent="0.45">
      <c r="A88" s="4">
        <v>5.07</v>
      </c>
      <c r="C88" s="1"/>
      <c r="E88" s="28">
        <f t="shared" si="6"/>
        <v>2.5300900000000013E-3</v>
      </c>
      <c r="L88" s="34">
        <v>5.15</v>
      </c>
    </row>
    <row r="89" spans="1:12" ht="15.4" x14ac:dyDescent="0.45">
      <c r="A89" s="4">
        <v>4.8499999999999996</v>
      </c>
      <c r="C89" s="1"/>
      <c r="E89" s="28">
        <f t="shared" si="6"/>
        <v>2.8798090000000214E-2</v>
      </c>
      <c r="L89" s="4">
        <v>5.16</v>
      </c>
    </row>
    <row r="90" spans="1:12" ht="15.4" x14ac:dyDescent="0.45">
      <c r="A90" s="4">
        <v>5.22</v>
      </c>
      <c r="C90" s="1"/>
      <c r="E90" s="28">
        <f t="shared" si="6"/>
        <v>4.0120089999999789E-2</v>
      </c>
      <c r="L90" s="4">
        <v>5.16</v>
      </c>
    </row>
    <row r="91" spans="1:12" ht="15.4" x14ac:dyDescent="0.45">
      <c r="A91" s="4">
        <v>5</v>
      </c>
      <c r="C91" s="1"/>
      <c r="E91" s="28">
        <f t="shared" si="6"/>
        <v>3.8809000000001074E-4</v>
      </c>
      <c r="L91" s="4">
        <v>5.18</v>
      </c>
    </row>
    <row r="92" spans="1:12" ht="15.4" x14ac:dyDescent="0.45">
      <c r="A92" s="4">
        <v>5.09</v>
      </c>
      <c r="C92" s="1"/>
      <c r="E92" s="28">
        <f t="shared" si="6"/>
        <v>4.9420899999999416E-3</v>
      </c>
      <c r="L92" s="4">
        <v>5.18</v>
      </c>
    </row>
    <row r="93" spans="1:12" ht="15.4" x14ac:dyDescent="0.45">
      <c r="A93" s="4">
        <v>4.9400000000000004</v>
      </c>
      <c r="C93" s="1"/>
      <c r="E93" s="28">
        <f t="shared" si="6"/>
        <v>6.3520899999999813E-3</v>
      </c>
      <c r="L93" s="4">
        <v>5.19</v>
      </c>
    </row>
    <row r="94" spans="1:12" ht="15.4" x14ac:dyDescent="0.45">
      <c r="A94" s="4">
        <v>5.15</v>
      </c>
      <c r="C94" s="1"/>
      <c r="E94" s="28">
        <f t="shared" si="6"/>
        <v>1.6978090000000022E-2</v>
      </c>
      <c r="L94" s="4">
        <v>5.2</v>
      </c>
    </row>
    <row r="95" spans="1:12" ht="15.4" x14ac:dyDescent="0.45">
      <c r="A95" s="4">
        <v>5</v>
      </c>
      <c r="C95" s="1"/>
      <c r="E95" s="28">
        <f t="shared" si="6"/>
        <v>3.8809000000001074E-4</v>
      </c>
      <c r="L95" s="14">
        <v>5.22</v>
      </c>
    </row>
    <row r="96" spans="1:12" ht="15.4" x14ac:dyDescent="0.45">
      <c r="A96" s="4">
        <v>5.04</v>
      </c>
      <c r="C96" s="1"/>
      <c r="E96" s="28">
        <f t="shared" si="6"/>
        <v>4.1208999999999034E-4</v>
      </c>
      <c r="L96" s="34">
        <v>5.22</v>
      </c>
    </row>
    <row r="97" spans="1:12" ht="15.4" x14ac:dyDescent="0.45">
      <c r="A97" s="4">
        <v>5.0599999999999996</v>
      </c>
      <c r="C97" s="1"/>
      <c r="E97" s="28">
        <f t="shared" si="6"/>
        <v>1.6240899999999466E-3</v>
      </c>
      <c r="L97" s="4">
        <v>5.28</v>
      </c>
    </row>
    <row r="98" spans="1:12" ht="15.4" x14ac:dyDescent="0.45">
      <c r="A98" s="4">
        <v>4.84</v>
      </c>
      <c r="C98" s="1"/>
      <c r="E98" s="28">
        <f t="shared" si="6"/>
        <v>3.2292090000000148E-2</v>
      </c>
      <c r="L98" s="14">
        <v>5.28</v>
      </c>
    </row>
    <row r="99" spans="1:12" ht="15.4" x14ac:dyDescent="0.45">
      <c r="A99" s="4">
        <v>5.09</v>
      </c>
      <c r="C99" s="1"/>
      <c r="E99" s="28">
        <f t="shared" si="6"/>
        <v>4.9420899999999416E-3</v>
      </c>
      <c r="L99" s="4">
        <v>5.3</v>
      </c>
    </row>
    <row r="100" spans="1:12" ht="15.4" x14ac:dyDescent="0.45">
      <c r="A100" s="4">
        <v>4.88</v>
      </c>
      <c r="C100" s="1"/>
      <c r="E100" s="28">
        <f t="shared" si="6"/>
        <v>1.9516090000000107E-2</v>
      </c>
      <c r="L100" s="4">
        <v>5.32</v>
      </c>
    </row>
    <row r="101" spans="1:12" ht="15.4" x14ac:dyDescent="0.45">
      <c r="A101" s="4">
        <v>5.12</v>
      </c>
      <c r="C101" s="1"/>
      <c r="E101" s="28">
        <f t="shared" si="6"/>
        <v>1.0060089999999966E-2</v>
      </c>
      <c r="L101" s="15">
        <v>5.34</v>
      </c>
    </row>
  </sheetData>
  <sortState xmlns:xlrd2="http://schemas.microsoft.com/office/spreadsheetml/2017/richdata2" ref="L2:L101">
    <sortCondition ref="L2:L10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Ершова Мария Сергеевна</dc:creator>
  <cp:lastModifiedBy>Ершова Мария Сергеевна</cp:lastModifiedBy>
  <cp:lastPrinted>2023-09-14T20:10:58Z</cp:lastPrinted>
  <dcterms:created xsi:type="dcterms:W3CDTF">2023-09-14T12:29:29Z</dcterms:created>
  <dcterms:modified xsi:type="dcterms:W3CDTF">2023-09-19T13:11:44Z</dcterms:modified>
</cp:coreProperties>
</file>