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fi\OneDrive\Рабочий стол\УЧЕБА.УЕБА\ФИЗИКА ЛАБЫ\ЛАБВ_1.04\"/>
    </mc:Choice>
  </mc:AlternateContent>
  <xr:revisionPtr revIDLastSave="0" documentId="13_ncr:1_{493E192F-DEDD-4299-8679-654A3BA19C74}" xr6:coauthVersionLast="47" xr6:coauthVersionMax="47" xr10:uidLastSave="{00000000-0000-0000-0000-000000000000}"/>
  <bookViews>
    <workbookView xWindow="-98" yWindow="-98" windowWidth="19095" windowHeight="12075" xr2:uid="{2183CEAF-9326-4480-857F-A6BB03BBE5A7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K37" i="1"/>
  <c r="K38" i="1" s="1"/>
  <c r="L37" i="1"/>
  <c r="M37" i="1"/>
  <c r="M38" i="1" s="1"/>
  <c r="N37" i="1"/>
  <c r="N38" i="1" s="1"/>
  <c r="O37" i="1"/>
  <c r="O38" i="1" s="1"/>
  <c r="J37" i="1"/>
  <c r="J38" i="1" s="1"/>
  <c r="E37" i="1" s="1"/>
  <c r="L38" i="1"/>
  <c r="J19" i="1"/>
  <c r="K18" i="1"/>
  <c r="L18" i="1"/>
  <c r="P11" i="1"/>
  <c r="N13" i="1"/>
  <c r="K13" i="1"/>
  <c r="L10" i="1"/>
  <c r="B20" i="1"/>
  <c r="J17" i="1" s="1"/>
  <c r="J23" i="1" s="1"/>
  <c r="C20" i="1"/>
  <c r="D20" i="1"/>
  <c r="E20" i="1"/>
  <c r="M17" i="1" s="1"/>
  <c r="M23" i="1" s="1"/>
  <c r="B21" i="1"/>
  <c r="J18" i="1" s="1"/>
  <c r="J30" i="1" s="1"/>
  <c r="G22" i="1"/>
  <c r="O19" i="1" s="1"/>
  <c r="O25" i="1" s="1"/>
  <c r="B23" i="1"/>
  <c r="J20" i="1" s="1"/>
  <c r="J26" i="1" s="1"/>
  <c r="C23" i="1"/>
  <c r="K20" i="1" s="1"/>
  <c r="K26" i="1" s="1"/>
  <c r="D23" i="1"/>
  <c r="L20" i="1" s="1"/>
  <c r="L26" i="1" s="1"/>
  <c r="E23" i="1"/>
  <c r="M20" i="1" s="1"/>
  <c r="M26" i="1" s="1"/>
  <c r="F23" i="1"/>
  <c r="N20" i="1" s="1"/>
  <c r="N26" i="1" s="1"/>
  <c r="G23" i="1"/>
  <c r="O20" i="1" s="1"/>
  <c r="O26" i="1" s="1"/>
  <c r="P9" i="1"/>
  <c r="P10" i="1" s="1"/>
  <c r="K6" i="1"/>
  <c r="K8" i="1" s="1"/>
  <c r="L3" i="1"/>
  <c r="M3" i="1"/>
  <c r="M5" i="1" s="1"/>
  <c r="C18" i="1"/>
  <c r="L12" i="1" s="1"/>
  <c r="L14" i="1" s="1"/>
  <c r="D18" i="1"/>
  <c r="M12" i="1" s="1"/>
  <c r="M14" i="1" s="1"/>
  <c r="E18" i="1"/>
  <c r="N12" i="1" s="1"/>
  <c r="N14" i="1" s="1"/>
  <c r="F18" i="1"/>
  <c r="O12" i="1" s="1"/>
  <c r="N32" i="1" s="1"/>
  <c r="G18" i="1"/>
  <c r="P12" i="1" s="1"/>
  <c r="B18" i="1"/>
  <c r="K12" i="1" s="1"/>
  <c r="G14" i="1"/>
  <c r="C14" i="1"/>
  <c r="L9" i="1" s="1"/>
  <c r="D14" i="1"/>
  <c r="E14" i="1"/>
  <c r="N9" i="1" s="1"/>
  <c r="F14" i="1"/>
  <c r="O9" i="1" s="1"/>
  <c r="B14" i="1"/>
  <c r="B22" i="1" s="1"/>
  <c r="C10" i="1"/>
  <c r="C21" i="1" s="1"/>
  <c r="D10" i="1"/>
  <c r="D21" i="1" s="1"/>
  <c r="E10" i="1"/>
  <c r="E21" i="1" s="1"/>
  <c r="F10" i="1"/>
  <c r="F21" i="1" s="1"/>
  <c r="G10" i="1"/>
  <c r="B10" i="1"/>
  <c r="C6" i="1"/>
  <c r="K17" i="1" s="1"/>
  <c r="K23" i="1" s="1"/>
  <c r="D6" i="1"/>
  <c r="L17" i="1" s="1"/>
  <c r="L23" i="1" s="1"/>
  <c r="E6" i="1"/>
  <c r="N3" i="1" s="1"/>
  <c r="N5" i="1" s="1"/>
  <c r="F6" i="1"/>
  <c r="F20" i="1" s="1"/>
  <c r="N17" i="1" s="1"/>
  <c r="G6" i="1"/>
  <c r="G20" i="1" s="1"/>
  <c r="O17" i="1" s="1"/>
  <c r="B6" i="1"/>
  <c r="K3" i="1" s="1"/>
  <c r="F22" i="1" l="1"/>
  <c r="J24" i="1"/>
  <c r="K32" i="1"/>
  <c r="N10" i="1"/>
  <c r="E22" i="1"/>
  <c r="M19" i="1" s="1"/>
  <c r="O10" i="1"/>
  <c r="N31" i="1"/>
  <c r="M9" i="1"/>
  <c r="D22" i="1"/>
  <c r="L19" i="1" s="1"/>
  <c r="L25" i="1" s="1"/>
  <c r="J29" i="1"/>
  <c r="K5" i="1"/>
  <c r="K4" i="1"/>
  <c r="L29" i="1"/>
  <c r="J32" i="1"/>
  <c r="O32" i="1"/>
  <c r="O11" i="1"/>
  <c r="G21" i="1"/>
  <c r="O18" i="1" s="1"/>
  <c r="O24" i="1" s="1"/>
  <c r="L4" i="1"/>
  <c r="L5" i="1"/>
  <c r="N11" i="1"/>
  <c r="P6" i="1"/>
  <c r="M6" i="1"/>
  <c r="O14" i="1"/>
  <c r="L6" i="1"/>
  <c r="M4" i="1"/>
  <c r="N18" i="1"/>
  <c r="L11" i="1"/>
  <c r="O6" i="1"/>
  <c r="K14" i="1"/>
  <c r="N6" i="1"/>
  <c r="P14" i="1"/>
  <c r="N4" i="1"/>
  <c r="K9" i="1"/>
  <c r="K7" i="1"/>
  <c r="M18" i="1"/>
  <c r="M24" i="1" s="1"/>
  <c r="M29" i="1"/>
  <c r="K29" i="1"/>
  <c r="P13" i="1"/>
  <c r="N19" i="1"/>
  <c r="N25" i="1" s="1"/>
  <c r="O13" i="1"/>
  <c r="M13" i="1"/>
  <c r="M32" i="1"/>
  <c r="L13" i="1"/>
  <c r="L32" i="1"/>
  <c r="C22" i="1"/>
  <c r="K19" i="1" s="1"/>
  <c r="K25" i="1" s="1"/>
  <c r="O31" i="1"/>
  <c r="P3" i="1"/>
  <c r="O23" i="1" s="1"/>
  <c r="O3" i="1"/>
  <c r="M25" i="1" l="1"/>
  <c r="M31" i="1"/>
  <c r="O5" i="1"/>
  <c r="O4" i="1"/>
  <c r="N29" i="1"/>
  <c r="M8" i="1"/>
  <c r="M7" i="1"/>
  <c r="L30" i="1"/>
  <c r="N23" i="1"/>
  <c r="E27" i="1"/>
  <c r="O8" i="1"/>
  <c r="O7" i="1"/>
  <c r="N30" i="1"/>
  <c r="K31" i="1"/>
  <c r="N24" i="1"/>
  <c r="B29" i="1"/>
  <c r="P8" i="1"/>
  <c r="P7" i="1"/>
  <c r="O30" i="1"/>
  <c r="K10" i="1"/>
  <c r="J31" i="1"/>
  <c r="K11" i="1"/>
  <c r="J25" i="1"/>
  <c r="L24" i="1"/>
  <c r="P4" i="1"/>
  <c r="O29" i="1"/>
  <c r="P5" i="1"/>
  <c r="E32" i="1" s="1"/>
  <c r="L31" i="1"/>
  <c r="M11" i="1"/>
  <c r="M10" i="1"/>
  <c r="L8" i="1"/>
  <c r="E28" i="1" s="1"/>
  <c r="L7" i="1"/>
  <c r="B28" i="1" s="1"/>
  <c r="K35" i="1" s="1"/>
  <c r="K30" i="1"/>
  <c r="K24" i="1"/>
  <c r="B30" i="1"/>
  <c r="M35" i="1" s="1"/>
  <c r="N8" i="1"/>
  <c r="E30" i="1" s="1"/>
  <c r="N7" i="1"/>
  <c r="M30" i="1"/>
  <c r="B27" i="1"/>
  <c r="J35" i="1" s="1"/>
  <c r="K36" i="1" l="1"/>
  <c r="B32" i="1"/>
  <c r="O35" i="1"/>
  <c r="O36" i="1" s="1"/>
  <c r="E29" i="1"/>
  <c r="B31" i="1"/>
  <c r="N35" i="1" s="1"/>
  <c r="J36" i="1"/>
  <c r="E31" i="1"/>
  <c r="M36" i="1"/>
  <c r="N36" i="1" l="1"/>
  <c r="L35" i="1"/>
  <c r="E36" i="1" s="1"/>
  <c r="J42" i="1" l="1"/>
  <c r="L36" i="1"/>
</calcChain>
</file>

<file path=xl/sharedStrings.xml><?xml version="1.0" encoding="utf-8"?>
<sst xmlns="http://schemas.openxmlformats.org/spreadsheetml/2006/main" count="103" uniqueCount="56">
  <si>
    <t>Положение утяжелителей</t>
  </si>
  <si>
    <t>Масса
груза, г</t>
  </si>
  <si>
    <t>𝑚1</t>
  </si>
  <si>
    <t>𝑚2</t>
  </si>
  <si>
    <t>𝑚3</t>
  </si>
  <si>
    <t>𝑚4</t>
  </si>
  <si>
    <t>1 риска</t>
  </si>
  <si>
    <t>2 риска</t>
  </si>
  <si>
    <t>3 риска</t>
  </si>
  <si>
    <t>4 риска</t>
  </si>
  <si>
    <t>5 риска</t>
  </si>
  <si>
    <t>6 риска</t>
  </si>
  <si>
    <t>a</t>
  </si>
  <si>
    <r>
      <t>D</t>
    </r>
    <r>
      <rPr>
        <sz val="11"/>
        <color theme="1"/>
        <rFont val="Calibri"/>
        <family val="2"/>
        <charset val="204"/>
        <scheme val="minor"/>
      </rPr>
      <t>t1</t>
    </r>
  </si>
  <si>
    <r>
      <t>D</t>
    </r>
    <r>
      <rPr>
        <sz val="11"/>
        <color theme="1"/>
        <rFont val="Calibri"/>
        <family val="2"/>
        <charset val="204"/>
        <scheme val="minor"/>
      </rPr>
      <t>t2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</si>
  <si>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t3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</si>
  <si>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t4</t>
    </r>
    <r>
      <rPr>
        <sz val="11"/>
        <color theme="1"/>
        <rFont val="Calibri"/>
        <family val="2"/>
        <charset val="204"/>
        <scheme val="minor"/>
      </rPr>
      <t/>
    </r>
  </si>
  <si>
    <t>d</t>
  </si>
  <si>
    <t>e</t>
  </si>
  <si>
    <t>M</t>
  </si>
  <si>
    <r>
      <t>D</t>
    </r>
    <r>
      <rPr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Symbol"/>
        <family val="1"/>
        <charset val="2"/>
      </rPr>
      <t>1</t>
    </r>
  </si>
  <si>
    <r>
      <t>D</t>
    </r>
    <r>
      <rPr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Symbol"/>
        <family val="1"/>
        <charset val="2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</si>
  <si>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Symbol"/>
        <family val="1"/>
        <charset val="2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</si>
  <si>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Symbol"/>
        <family val="1"/>
        <charset val="2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</si>
  <si>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h</t>
    </r>
  </si>
  <si>
    <r>
      <t>D</t>
    </r>
    <r>
      <rPr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Symbol"/>
        <family val="1"/>
        <charset val="2"/>
      </rPr>
      <t>1</t>
    </r>
  </si>
  <si>
    <r>
      <t>D</t>
    </r>
    <r>
      <rPr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Symbol"/>
        <family val="1"/>
        <charset val="2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</si>
  <si>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Symbol"/>
        <family val="1"/>
        <charset val="2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</si>
  <si>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Symbol"/>
        <family val="1"/>
        <charset val="2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</si>
  <si>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Symbol"/>
        <family val="1"/>
        <charset val="2"/>
      </rPr>
      <t>1</t>
    </r>
  </si>
  <si>
    <r>
      <t>D</t>
    </r>
    <r>
      <rPr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Symbol"/>
        <family val="1"/>
        <charset val="2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</si>
  <si>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Symbol"/>
        <family val="1"/>
        <charset val="2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</si>
  <si>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Symbol"/>
        <family val="1"/>
        <charset val="2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</si>
  <si>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I, кг·м</t>
    </r>
    <r>
      <rPr>
        <vertAlign val="superscript"/>
        <sz val="12"/>
        <color rgb="FF000000"/>
        <rFont val="Times New Roman"/>
        <family val="1"/>
        <charset val="204"/>
      </rPr>
      <t xml:space="preserve">2 </t>
    </r>
  </si>
  <si>
    <r>
      <t>M</t>
    </r>
    <r>
      <rPr>
        <vertAlign val="subscript"/>
        <sz val="12"/>
        <color rgb="FF000000"/>
        <rFont val="Times New Roman"/>
        <family val="1"/>
        <charset val="204"/>
      </rPr>
      <t>Тр</t>
    </r>
    <r>
      <rPr>
        <sz val="12"/>
        <color rgb="FF000000"/>
        <rFont val="Times New Roman"/>
        <family val="1"/>
        <charset val="204"/>
      </rPr>
      <t xml:space="preserve">, Н·м </t>
    </r>
  </si>
  <si>
    <t>e1</t>
  </si>
  <si>
    <t>e2</t>
  </si>
  <si>
    <t>e3</t>
  </si>
  <si>
    <t>e4</t>
  </si>
  <si>
    <t>e5</t>
  </si>
  <si>
    <t>e6</t>
  </si>
  <si>
    <t>M1</t>
  </si>
  <si>
    <t>M2</t>
  </si>
  <si>
    <t>M3</t>
  </si>
  <si>
    <t>M4</t>
  </si>
  <si>
    <t>M5</t>
  </si>
  <si>
    <t>M6</t>
  </si>
  <si>
    <t xml:space="preserve">R, м </t>
  </si>
  <si>
    <r>
      <t>R</t>
    </r>
    <r>
      <rPr>
        <sz val="8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, м</t>
    </r>
    <r>
      <rPr>
        <sz val="8"/>
        <color rgb="FF000000"/>
        <rFont val="Times New Roman"/>
        <family val="1"/>
        <charset val="204"/>
      </rPr>
      <t xml:space="preserve">2 </t>
    </r>
  </si>
  <si>
    <t>l1</t>
  </si>
  <si>
    <t>l0</t>
  </si>
  <si>
    <t>b</t>
  </si>
  <si>
    <t>4m_y</t>
  </si>
  <si>
    <t>I_ср</t>
  </si>
  <si>
    <t>I_0</t>
  </si>
  <si>
    <t>R^2_ср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</si>
</sst>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(Лист1!$K$4:$P$4,Лист1!$K$7:$P$7,Лист1!$K$10:$P$10,Лист1!$K$13:$P$13)</c:f>
              <c:numCache>
                <c:formatCode>0.00</c:formatCode>
                <c:ptCount val="24"/>
                <c:pt idx="0">
                  <c:v>2.7168522463624369</c:v>
                </c:pt>
                <c:pt idx="1">
                  <c:v>1.9317838668695511</c:v>
                </c:pt>
                <c:pt idx="2">
                  <c:v>1.3586740859185813</c:v>
                </c:pt>
                <c:pt idx="3">
                  <c:v>1.1196246819021873</c:v>
                </c:pt>
                <c:pt idx="4">
                  <c:v>0.82300656053801113</c:v>
                </c:pt>
                <c:pt idx="5">
                  <c:v>0.69726282891250357</c:v>
                </c:pt>
                <c:pt idx="6">
                  <c:v>4.5689296466422444</c:v>
                </c:pt>
                <c:pt idx="7">
                  <c:v>4.085315392184441</c:v>
                </c:pt>
                <c:pt idx="8">
                  <c:v>2.6382427142676561</c:v>
                </c:pt>
                <c:pt idx="9">
                  <c:v>1.9386851434233889</c:v>
                </c:pt>
                <c:pt idx="10">
                  <c:v>1.7545655990093219</c:v>
                </c:pt>
                <c:pt idx="11">
                  <c:v>1.2909465712049242</c:v>
                </c:pt>
                <c:pt idx="12">
                  <c:v>7.1389525728785088</c:v>
                </c:pt>
                <c:pt idx="13">
                  <c:v>5.9691389829686248</c:v>
                </c:pt>
                <c:pt idx="14">
                  <c:v>4.4866082754777468</c:v>
                </c:pt>
                <c:pt idx="15">
                  <c:v>3.3280465816643074</c:v>
                </c:pt>
                <c:pt idx="16">
                  <c:v>2.4875676894807954</c:v>
                </c:pt>
                <c:pt idx="17">
                  <c:v>1.8911396385689945</c:v>
                </c:pt>
                <c:pt idx="18">
                  <c:v>10.308314318174956</c:v>
                </c:pt>
                <c:pt idx="19">
                  <c:v>7.8010789263635125</c:v>
                </c:pt>
                <c:pt idx="20">
                  <c:v>5.8706806467141792</c:v>
                </c:pt>
                <c:pt idx="21">
                  <c:v>4.2005920034330169</c:v>
                </c:pt>
                <c:pt idx="22">
                  <c:v>2.9925892801604368</c:v>
                </c:pt>
                <c:pt idx="23">
                  <c:v>2.3371808957423847</c:v>
                </c:pt>
              </c:numCache>
            </c:numRef>
          </c:xVal>
          <c:yVal>
            <c:numRef>
              <c:f>(Лист1!$K$5:$P$5,Лист1!$K$8:$P$8,Лист1!$K$11:$P$11,Лист1!$K$14:$P$14)</c:f>
              <c:numCache>
                <c:formatCode>0.000</c:formatCode>
                <c:ptCount val="24"/>
                <c:pt idx="0">
                  <c:v>4.9271812735568347E-2</c:v>
                </c:pt>
                <c:pt idx="1">
                  <c:v>4.9363178993573724E-2</c:v>
                </c:pt>
                <c:pt idx="2">
                  <c:v>4.9429877509880801E-2</c:v>
                </c:pt>
                <c:pt idx="3">
                  <c:v>4.9457698079520232E-2</c:v>
                </c:pt>
                <c:pt idx="4">
                  <c:v>4.9492218496484594E-2</c:v>
                </c:pt>
                <c:pt idx="5">
                  <c:v>4.9506852551971174E-2</c:v>
                </c:pt>
                <c:pt idx="6">
                  <c:v>9.8112535935447553E-2</c:v>
                </c:pt>
                <c:pt idx="7">
                  <c:v>9.8225101989315153E-2</c:v>
                </c:pt>
                <c:pt idx="8">
                  <c:v>9.8561922625827081E-2</c:v>
                </c:pt>
                <c:pt idx="9">
                  <c:v>9.8724751646016781E-2</c:v>
                </c:pt>
                <c:pt idx="10">
                  <c:v>9.8767607311174607E-2</c:v>
                </c:pt>
                <c:pt idx="11">
                  <c:v>9.8875519276086357E-2</c:v>
                </c:pt>
                <c:pt idx="12">
                  <c:v>0.14627150609870521</c:v>
                </c:pt>
                <c:pt idx="13">
                  <c:v>0.14667993481548636</c:v>
                </c:pt>
                <c:pt idx="14">
                  <c:v>0.14719754558669973</c:v>
                </c:pt>
                <c:pt idx="15">
                  <c:v>0.14760204581647773</c:v>
                </c:pt>
                <c:pt idx="16">
                  <c:v>0.14789549061689469</c:v>
                </c:pt>
                <c:pt idx="17">
                  <c:v>0.14810372750659004</c:v>
                </c:pt>
                <c:pt idx="18">
                  <c:v>0.19355327351860321</c:v>
                </c:pt>
                <c:pt idx="19">
                  <c:v>0.1947204417381993</c:v>
                </c:pt>
                <c:pt idx="20">
                  <c:v>0.19561908074534165</c:v>
                </c:pt>
                <c:pt idx="21">
                  <c:v>0.19639654041056187</c:v>
                </c:pt>
                <c:pt idx="22">
                  <c:v>0.19695888983829973</c:v>
                </c:pt>
                <c:pt idx="23">
                  <c:v>0.19726399554941404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8-41C5-B825-4BD6F7B25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267840"/>
        <c:axId val="942843360"/>
      </c:scatterChart>
      <c:valAx>
        <c:axId val="7242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843360"/>
        <c:crosses val="autoZero"/>
        <c:crossBetween val="midCat"/>
      </c:valAx>
      <c:valAx>
        <c:axId val="9428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2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248468941382327E-5"/>
                  <c:y val="-4.61057185975584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Лист1!$J$35:$O$35</c:f>
              <c:numCache>
                <c:formatCode>0.000</c:formatCode>
                <c:ptCount val="6"/>
                <c:pt idx="0">
                  <c:v>1.8709604003367301E-2</c:v>
                </c:pt>
                <c:pt idx="1">
                  <c:v>2.4824672499312504E-2</c:v>
                </c:pt>
                <c:pt idx="2">
                  <c:v>3.151649199725446E-2</c:v>
                </c:pt>
                <c:pt idx="3">
                  <c:v>4.5571088385326752E-2</c:v>
                </c:pt>
                <c:pt idx="4">
                  <c:v>6.6724264499811461E-2</c:v>
                </c:pt>
                <c:pt idx="5">
                  <c:v>8.8833453836494228E-2</c:v>
                </c:pt>
              </c:numCache>
            </c:numRef>
          </c:xVal>
          <c:yVal>
            <c:numRef>
              <c:f>Лист1!$J$38:$O$38</c:f>
              <c:numCache>
                <c:formatCode>0.000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E-4512-844C-8D0DCC3F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40112"/>
        <c:axId val="625817936"/>
      </c:scatterChart>
      <c:valAx>
        <c:axId val="6837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17936"/>
        <c:crosses val="autoZero"/>
        <c:crossBetween val="midCat"/>
      </c:valAx>
      <c:valAx>
        <c:axId val="6258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7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chart" Target="../charts/chart1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195261</xdr:colOff>
      <xdr:row>14</xdr:row>
      <xdr:rowOff>176212</xdr:rowOff>
    </xdr:from>
    <xdr:to>
      <xdr:col>17</xdr:col>
      <xdr:colOff>371474</xdr:colOff>
      <xdr:row>17</xdr:row>
      <xdr:rowOff>138112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5C319DE-5FC8-BB37-E8E6-928CDA902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299" y="2709862"/>
          <a:ext cx="1481138" cy="50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204788</xdr:colOff>
      <xdr:row>21</xdr:row>
      <xdr:rowOff>0</xdr:rowOff>
    </xdr:from>
    <xdr:to>
      <xdr:col>17</xdr:col>
      <xdr:colOff>285751</xdr:colOff>
      <xdr:row>23</xdr:row>
      <xdr:rowOff>138113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4C51F7E-319A-0F3E-AB9C-52BD05F71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3163" y="3824288"/>
          <a:ext cx="1385888" cy="50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304800</xdr:colOff>
      <xdr:row>26</xdr:row>
      <xdr:rowOff>176213</xdr:rowOff>
    </xdr:from>
    <xdr:to>
      <xdr:col>20</xdr:col>
      <xdr:colOff>85725</xdr:colOff>
      <xdr:row>29</xdr:row>
      <xdr:rowOff>138113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A5B04C4F-F68F-0089-4C1A-035AE6E5C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4929188"/>
          <a:ext cx="3028950" cy="50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8433</xdr:colOff>
      <xdr:row>0</xdr:row>
      <xdr:rowOff>148827</xdr:rowOff>
    </xdr:from>
    <xdr:to>
      <xdr:col>26</xdr:col>
      <xdr:colOff>292695</xdr:colOff>
      <xdr:row>19</xdr:row>
      <xdr:rowOff>84335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B6A9EA9-FAF7-9B91-D39A-8EE7AFB9B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262930</xdr:colOff>
      <xdr:row>31</xdr:row>
      <xdr:rowOff>49609</xdr:rowOff>
    </xdr:from>
    <xdr:to>
      <xdr:col>17</xdr:col>
      <xdr:colOff>453630</xdr:colOff>
      <xdr:row>34</xdr:row>
      <xdr:rowOff>60126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48C47F31-757E-06AD-3C96-80B93267D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660430"/>
          <a:ext cx="1495426" cy="55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307578</xdr:colOff>
      <xdr:row>35</xdr:row>
      <xdr:rowOff>59531</xdr:rowOff>
    </xdr:from>
    <xdr:to>
      <xdr:col>16</xdr:col>
      <xdr:colOff>479028</xdr:colOff>
      <xdr:row>36</xdr:row>
      <xdr:rowOff>67864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A51E2111-F20B-1D66-3FA1-1B135719F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9961" y="6439297"/>
          <a:ext cx="826294" cy="23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292695</xdr:colOff>
      <xdr:row>37</xdr:row>
      <xdr:rowOff>49610</xdr:rowOff>
    </xdr:from>
    <xdr:to>
      <xdr:col>17</xdr:col>
      <xdr:colOff>559395</xdr:colOff>
      <xdr:row>39</xdr:row>
      <xdr:rowOff>32346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3531EFB-5405-FB1D-6128-77B06F5A9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5078" y="6846094"/>
          <a:ext cx="1571426" cy="35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211477</xdr:colOff>
      <xdr:row>40</xdr:row>
      <xdr:rowOff>173377</xdr:rowOff>
    </xdr:from>
    <xdr:to>
      <xdr:col>7</xdr:col>
      <xdr:colOff>191066</xdr:colOff>
      <xdr:row>56</xdr:row>
      <xdr:rowOff>13720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347594-4A0C-F655-2897-13A18ECA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385535</xdr:colOff>
      <xdr:row>41</xdr:row>
      <xdr:rowOff>17008</xdr:rowOff>
    </xdr:from>
    <xdr:to>
      <xdr:col>13</xdr:col>
      <xdr:colOff>50121</xdr:colOff>
      <xdr:row>42</xdr:row>
      <xdr:rowOff>14741</xdr:rowOff>
    </xdr:to>
    <xdr:pic>
      <xdr:nvPicPr>
        <xdr:cNvPr id="4" name="Picture 2569">
          <a:extLst>
            <a:ext uri="{FF2B5EF4-FFF2-40B4-BE49-F238E27FC236}">
              <a16:creationId xmlns:a16="http://schemas.microsoft.com/office/drawing/2014/main" id="{7645C172-0FA2-2BCC-CF60-51ABA4DD5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839" y="7654018"/>
          <a:ext cx="112735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68036</xdr:colOff>
      <xdr:row>43</xdr:row>
      <xdr:rowOff>136072</xdr:rowOff>
    </xdr:from>
    <xdr:to>
      <xdr:col>10</xdr:col>
      <xdr:colOff>96384</xdr:colOff>
      <xdr:row>46</xdr:row>
      <xdr:rowOff>40368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CB9CA43-37E0-CB66-DA69-50D9A9D86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6786" y="8147278"/>
          <a:ext cx="1581830" cy="44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62366</xdr:colOff>
      <xdr:row>46</xdr:row>
      <xdr:rowOff>153080</xdr:rowOff>
    </xdr:from>
    <xdr:to>
      <xdr:col>9</xdr:col>
      <xdr:colOff>509361</xdr:colOff>
      <xdr:row>48</xdr:row>
      <xdr:rowOff>19277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102BF0-C0A4-E625-1104-7654CF0B1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1116" y="8708572"/>
          <a:ext cx="1093334" cy="229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73C9-B3D1-445D-84A1-DF0A5991400F}">
  <dimension ref="A1:P50"/>
  <sheetViews>
    <sheetView tabSelected="1" topLeftCell="D21" zoomScale="84" zoomScaleNormal="84" workbookViewId="0">
      <selection activeCell="S25" sqref="S24:S25"/>
    </sheetView>
  </sheetViews>
  <sheetFormatPr defaultRowHeight="14.25" x14ac:dyDescent="0.45"/>
  <cols>
    <col min="2" max="7" width="9.19921875" bestFit="1" customWidth="1"/>
    <col min="8" max="8" width="9.06640625" customWidth="1"/>
    <col min="10" max="10" width="12.6640625" bestFit="1" customWidth="1"/>
    <col min="11" max="11" width="10.796875" bestFit="1" customWidth="1"/>
    <col min="12" max="13" width="10.19921875" bestFit="1" customWidth="1"/>
    <col min="14" max="15" width="10.796875" bestFit="1" customWidth="1"/>
    <col min="16" max="16" width="9.19921875" bestFit="1" customWidth="1"/>
  </cols>
  <sheetData>
    <row r="1" spans="1:16" ht="14.25" customHeight="1" x14ac:dyDescent="0.45">
      <c r="A1" s="10" t="s">
        <v>1</v>
      </c>
      <c r="B1" s="9" t="s">
        <v>0</v>
      </c>
      <c r="C1" s="9"/>
      <c r="D1" s="9"/>
      <c r="E1" s="9"/>
      <c r="F1" s="9"/>
      <c r="G1" s="9"/>
      <c r="I1" s="10" t="s">
        <v>1</v>
      </c>
      <c r="J1" s="1"/>
      <c r="K1" s="9" t="s">
        <v>0</v>
      </c>
      <c r="L1" s="9"/>
      <c r="M1" s="9"/>
      <c r="N1" s="9"/>
      <c r="O1" s="9"/>
      <c r="P1" s="9"/>
    </row>
    <row r="2" spans="1:16" x14ac:dyDescent="0.45">
      <c r="A2" s="9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I2" s="9"/>
      <c r="J2" s="1"/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</row>
    <row r="3" spans="1:16" x14ac:dyDescent="0.45">
      <c r="A3" s="8" t="s">
        <v>2</v>
      </c>
      <c r="B3" s="3">
        <v>4.74</v>
      </c>
      <c r="C3" s="3">
        <v>5.56</v>
      </c>
      <c r="D3" s="3">
        <v>6.87</v>
      </c>
      <c r="E3" s="3">
        <v>7.43</v>
      </c>
      <c r="F3" s="3">
        <v>8.65</v>
      </c>
      <c r="G3" s="3">
        <v>9.2899999999999991</v>
      </c>
      <c r="I3" s="8">
        <v>0.22</v>
      </c>
      <c r="J3" s="2" t="s">
        <v>12</v>
      </c>
      <c r="K3" s="3">
        <f>(2*0.7)/(B6^2)</f>
        <v>6.2487601666336046E-2</v>
      </c>
      <c r="L3" s="3">
        <f t="shared" ref="L3:P3" si="0">(2*0.7)/(C6^2)</f>
        <v>4.4431028937999675E-2</v>
      </c>
      <c r="M3" s="3">
        <f t="shared" si="0"/>
        <v>3.1249503976127371E-2</v>
      </c>
      <c r="N3" s="3">
        <f t="shared" si="0"/>
        <v>2.5751367683750307E-2</v>
      </c>
      <c r="O3" s="3">
        <f t="shared" si="0"/>
        <v>1.8929150892374257E-2</v>
      </c>
      <c r="P3" s="3">
        <f t="shared" si="0"/>
        <v>1.6037045064987581E-2</v>
      </c>
    </row>
    <row r="4" spans="1:16" x14ac:dyDescent="0.45">
      <c r="A4" s="8"/>
      <c r="B4" s="3">
        <v>4.8499999999999996</v>
      </c>
      <c r="C4" s="3">
        <v>5.61</v>
      </c>
      <c r="D4" s="3">
        <v>6.62</v>
      </c>
      <c r="E4" s="3">
        <v>7.32</v>
      </c>
      <c r="F4" s="3">
        <v>8.5399999999999991</v>
      </c>
      <c r="G4" s="3">
        <v>9.33</v>
      </c>
      <c r="I4" s="8"/>
      <c r="J4" s="2" t="s">
        <v>18</v>
      </c>
      <c r="K4" s="3">
        <f>(2*K3)/$B$25</f>
        <v>2.7168522463624369</v>
      </c>
      <c r="L4" s="3">
        <f>(2*L3)/$B$25</f>
        <v>1.9317838668695511</v>
      </c>
      <c r="M4" s="3">
        <f t="shared" ref="M4:P4" si="1">(2*M3)/$B$25</f>
        <v>1.3586740859185813</v>
      </c>
      <c r="N4" s="3">
        <f t="shared" si="1"/>
        <v>1.1196246819021873</v>
      </c>
      <c r="O4" s="3">
        <f t="shared" si="1"/>
        <v>0.82300656053801113</v>
      </c>
      <c r="P4" s="3">
        <f t="shared" si="1"/>
        <v>0.69726282891250357</v>
      </c>
    </row>
    <row r="5" spans="1:16" x14ac:dyDescent="0.45">
      <c r="A5" s="8"/>
      <c r="B5" s="3">
        <v>4.6100000000000003</v>
      </c>
      <c r="C5" s="3">
        <v>5.67</v>
      </c>
      <c r="D5" s="3">
        <v>6.59</v>
      </c>
      <c r="E5" s="3">
        <v>7.37</v>
      </c>
      <c r="F5" s="3">
        <v>8.61</v>
      </c>
      <c r="G5" s="3">
        <v>9.41</v>
      </c>
      <c r="I5" s="8"/>
      <c r="J5" s="2" t="s">
        <v>19</v>
      </c>
      <c r="K5" s="4">
        <f>(($I$3*$B$25)/2)*(9.8-K3)</f>
        <v>4.9271812735568347E-2</v>
      </c>
      <c r="L5" s="4">
        <f t="shared" ref="L5:P5" si="2">(($I$3*$B$25)/2)*(9.8-L3)</f>
        <v>4.9363178993573724E-2</v>
      </c>
      <c r="M5" s="4">
        <f t="shared" si="2"/>
        <v>4.9429877509880801E-2</v>
      </c>
      <c r="N5" s="4">
        <f t="shared" si="2"/>
        <v>4.9457698079520232E-2</v>
      </c>
      <c r="O5" s="4">
        <f t="shared" si="2"/>
        <v>4.9492218496484594E-2</v>
      </c>
      <c r="P5" s="4">
        <f t="shared" si="2"/>
        <v>4.9506852551971174E-2</v>
      </c>
    </row>
    <row r="6" spans="1:16" x14ac:dyDescent="0.45">
      <c r="A6" s="8"/>
      <c r="B6" s="3">
        <f>AVERAGE(B3,B4,B5)</f>
        <v>4.7333333333333334</v>
      </c>
      <c r="C6" s="3">
        <f t="shared" ref="C6:G6" si="3">AVERAGE(C3,C4,C5)</f>
        <v>5.6133333333333333</v>
      </c>
      <c r="D6" s="3">
        <f t="shared" si="3"/>
        <v>6.6933333333333325</v>
      </c>
      <c r="E6" s="3">
        <f t="shared" si="3"/>
        <v>7.373333333333334</v>
      </c>
      <c r="F6" s="3">
        <f t="shared" si="3"/>
        <v>8.6</v>
      </c>
      <c r="G6" s="3">
        <f t="shared" si="3"/>
        <v>9.3433333333333319</v>
      </c>
      <c r="I6" s="8">
        <v>0.44</v>
      </c>
      <c r="J6" s="2" t="s">
        <v>12</v>
      </c>
      <c r="K6" s="3">
        <f>(2*0.7)/(B10^2)</f>
        <v>0.10508538187277162</v>
      </c>
      <c r="L6" s="3">
        <f t="shared" ref="L6:P6" si="4">(2*0.7)/(C10^2)</f>
        <v>9.396225402024215E-2</v>
      </c>
      <c r="M6" s="3">
        <f t="shared" si="4"/>
        <v>6.067958242815609E-2</v>
      </c>
      <c r="N6" s="3">
        <f t="shared" si="4"/>
        <v>4.4589758298737944E-2</v>
      </c>
      <c r="O6" s="3">
        <f t="shared" si="4"/>
        <v>4.0355008777214402E-2</v>
      </c>
      <c r="P6" s="3">
        <f t="shared" si="4"/>
        <v>2.9691771137713256E-2</v>
      </c>
    </row>
    <row r="7" spans="1:16" x14ac:dyDescent="0.45">
      <c r="A7" s="8" t="s">
        <v>3</v>
      </c>
      <c r="B7" s="3">
        <v>3.49</v>
      </c>
      <c r="C7" s="3">
        <v>3.89</v>
      </c>
      <c r="D7" s="3">
        <v>4.74</v>
      </c>
      <c r="E7" s="3">
        <v>5.67</v>
      </c>
      <c r="F7" s="3">
        <v>5.83</v>
      </c>
      <c r="G7" s="3">
        <v>6.87</v>
      </c>
      <c r="I7" s="8"/>
      <c r="J7" s="2" t="s">
        <v>18</v>
      </c>
      <c r="K7" s="3">
        <f>(2*K6)/$B$25</f>
        <v>4.5689296466422444</v>
      </c>
      <c r="L7" s="3">
        <f t="shared" ref="L7:P7" si="5">(2*L6)/$B$25</f>
        <v>4.085315392184441</v>
      </c>
      <c r="M7" s="3">
        <f t="shared" si="5"/>
        <v>2.6382427142676561</v>
      </c>
      <c r="N7" s="3">
        <f t="shared" si="5"/>
        <v>1.9386851434233889</v>
      </c>
      <c r="O7" s="3">
        <f t="shared" si="5"/>
        <v>1.7545655990093219</v>
      </c>
      <c r="P7" s="3">
        <f t="shared" si="5"/>
        <v>1.2909465712049242</v>
      </c>
    </row>
    <row r="8" spans="1:16" x14ac:dyDescent="0.45">
      <c r="A8" s="8"/>
      <c r="B8" s="3">
        <v>3.67</v>
      </c>
      <c r="C8" s="3">
        <v>3.91</v>
      </c>
      <c r="D8" s="3">
        <v>4.91</v>
      </c>
      <c r="E8" s="3">
        <v>5.53</v>
      </c>
      <c r="F8" s="3">
        <v>5.91</v>
      </c>
      <c r="G8" s="3">
        <v>6.81</v>
      </c>
      <c r="I8" s="8"/>
      <c r="J8" s="2" t="s">
        <v>19</v>
      </c>
      <c r="K8" s="4">
        <f>(($I$6*$B$25)/2)*(9.8-K6)</f>
        <v>9.8112535935447553E-2</v>
      </c>
      <c r="L8" s="4">
        <f t="shared" ref="L8:P8" si="6">(($I$6*$B$25)/2)*(9.8-L6)</f>
        <v>9.8225101989315153E-2</v>
      </c>
      <c r="M8" s="4">
        <f t="shared" si="6"/>
        <v>9.8561922625827081E-2</v>
      </c>
      <c r="N8" s="4">
        <f t="shared" si="6"/>
        <v>9.8724751646016781E-2</v>
      </c>
      <c r="O8" s="4">
        <f t="shared" si="6"/>
        <v>9.8767607311174607E-2</v>
      </c>
      <c r="P8" s="4">
        <f t="shared" si="6"/>
        <v>9.8875519276086357E-2</v>
      </c>
    </row>
    <row r="9" spans="1:16" x14ac:dyDescent="0.45">
      <c r="A9" s="8"/>
      <c r="B9" s="3">
        <v>3.79</v>
      </c>
      <c r="C9" s="3">
        <v>3.78</v>
      </c>
      <c r="D9" s="3">
        <v>4.76</v>
      </c>
      <c r="E9" s="3">
        <v>5.61</v>
      </c>
      <c r="F9" s="3">
        <v>5.93</v>
      </c>
      <c r="G9" s="3">
        <v>6.92</v>
      </c>
      <c r="I9" s="8">
        <v>0.66</v>
      </c>
      <c r="J9" s="2" t="s">
        <v>12</v>
      </c>
      <c r="K9" s="3">
        <f>(2*0.7)/(B14^2)</f>
        <v>0.16419590917620569</v>
      </c>
      <c r="L9" s="3">
        <f t="shared" ref="L9:P9" si="7">(2*0.7)/(C14^2)</f>
        <v>0.13729019660827838</v>
      </c>
      <c r="M9" s="3">
        <f t="shared" si="7"/>
        <v>0.10319199033598818</v>
      </c>
      <c r="N9" s="3">
        <f t="shared" si="7"/>
        <v>7.6545071378279067E-2</v>
      </c>
      <c r="O9" s="3">
        <f t="shared" si="7"/>
        <v>5.721405685805829E-2</v>
      </c>
      <c r="P9" s="3">
        <f t="shared" si="7"/>
        <v>4.3496211687086873E-2</v>
      </c>
    </row>
    <row r="10" spans="1:16" x14ac:dyDescent="0.45">
      <c r="A10" s="8"/>
      <c r="B10" s="3">
        <f>AVERAGE(B7,B8,B9)</f>
        <v>3.65</v>
      </c>
      <c r="C10" s="3">
        <f t="shared" ref="C10:G10" si="8">AVERAGE(C7,C8,C9)</f>
        <v>3.86</v>
      </c>
      <c r="D10" s="3">
        <f t="shared" si="8"/>
        <v>4.8033333333333337</v>
      </c>
      <c r="E10" s="3">
        <f t="shared" si="8"/>
        <v>5.6033333333333326</v>
      </c>
      <c r="F10" s="3">
        <f t="shared" si="8"/>
        <v>5.8900000000000006</v>
      </c>
      <c r="G10" s="3">
        <f t="shared" si="8"/>
        <v>6.8666666666666671</v>
      </c>
      <c r="I10" s="8"/>
      <c r="J10" s="2" t="s">
        <v>18</v>
      </c>
      <c r="K10" s="3">
        <f>(2*K9)/$B$25</f>
        <v>7.1389525728785088</v>
      </c>
      <c r="L10" s="3">
        <f t="shared" ref="L10:P10" si="9">(2*L9)/$B$25</f>
        <v>5.9691389829686248</v>
      </c>
      <c r="M10" s="3">
        <f t="shared" si="9"/>
        <v>4.4866082754777468</v>
      </c>
      <c r="N10" s="3">
        <f t="shared" si="9"/>
        <v>3.3280465816643074</v>
      </c>
      <c r="O10" s="3">
        <f t="shared" si="9"/>
        <v>2.4875676894807954</v>
      </c>
      <c r="P10" s="3">
        <f t="shared" si="9"/>
        <v>1.8911396385689945</v>
      </c>
    </row>
    <row r="11" spans="1:16" x14ac:dyDescent="0.45">
      <c r="A11" s="8" t="s">
        <v>4</v>
      </c>
      <c r="B11" s="3">
        <v>2.94</v>
      </c>
      <c r="C11" s="3">
        <v>3.22</v>
      </c>
      <c r="D11" s="3">
        <v>3.77</v>
      </c>
      <c r="E11" s="3">
        <v>4.25</v>
      </c>
      <c r="F11" s="3">
        <v>4.99</v>
      </c>
      <c r="G11" s="3">
        <v>5.71</v>
      </c>
      <c r="I11" s="8"/>
      <c r="J11" s="2" t="s">
        <v>19</v>
      </c>
      <c r="K11" s="4">
        <f>(($I$9*$B$25)/2)*(9.8-K9)</f>
        <v>0.14627150609870521</v>
      </c>
      <c r="L11" s="4">
        <f t="shared" ref="L11:P11" si="10">(($I$9*$B$25)/2)*(9.8-L9)</f>
        <v>0.14667993481548636</v>
      </c>
      <c r="M11" s="4">
        <f t="shared" si="10"/>
        <v>0.14719754558669973</v>
      </c>
      <c r="N11" s="4">
        <f t="shared" si="10"/>
        <v>0.14760204581647773</v>
      </c>
      <c r="O11" s="4">
        <f t="shared" si="10"/>
        <v>0.14789549061689469</v>
      </c>
      <c r="P11" s="4">
        <f t="shared" si="10"/>
        <v>0.14810372750659004</v>
      </c>
    </row>
    <row r="12" spans="1:16" x14ac:dyDescent="0.45">
      <c r="A12" s="8"/>
      <c r="B12" s="3">
        <v>2.98</v>
      </c>
      <c r="C12" s="3">
        <v>3.15</v>
      </c>
      <c r="D12" s="3">
        <v>3.71</v>
      </c>
      <c r="E12" s="3">
        <v>4.2699999999999996</v>
      </c>
      <c r="F12" s="3">
        <v>4.87</v>
      </c>
      <c r="G12" s="3">
        <v>5.68</v>
      </c>
      <c r="I12" s="8">
        <v>0.88</v>
      </c>
      <c r="J12" s="2" t="s">
        <v>12</v>
      </c>
      <c r="K12" s="3">
        <f>(2*0.7)/(B18^2)</f>
        <v>0.23709122931802398</v>
      </c>
      <c r="L12" s="3">
        <f t="shared" ref="L12:P12" si="11">(2*0.7)/(C18^2)</f>
        <v>0.17942481530636079</v>
      </c>
      <c r="M12" s="3">
        <f t="shared" si="11"/>
        <v>0.13502565487442611</v>
      </c>
      <c r="N12" s="3">
        <f t="shared" si="11"/>
        <v>9.6613616078959394E-2</v>
      </c>
      <c r="O12" s="3">
        <f t="shared" si="11"/>
        <v>6.8829553443690045E-2</v>
      </c>
      <c r="P12" s="3">
        <f t="shared" si="11"/>
        <v>5.3755160602074852E-2</v>
      </c>
    </row>
    <row r="13" spans="1:16" x14ac:dyDescent="0.45">
      <c r="A13" s="8"/>
      <c r="B13" s="3">
        <v>2.84</v>
      </c>
      <c r="C13" s="3">
        <v>3.21</v>
      </c>
      <c r="D13" s="3">
        <v>3.57</v>
      </c>
      <c r="E13" s="3">
        <v>4.3099999999999996</v>
      </c>
      <c r="F13" s="3">
        <v>4.9800000000000004</v>
      </c>
      <c r="G13" s="3">
        <v>5.63</v>
      </c>
      <c r="I13" s="8"/>
      <c r="J13" s="2" t="s">
        <v>18</v>
      </c>
      <c r="K13" s="3">
        <f>(2*K12)/$B$25</f>
        <v>10.308314318174956</v>
      </c>
      <c r="L13" s="3">
        <f t="shared" ref="L13:P13" si="12">(2*L12)/$B$25</f>
        <v>7.8010789263635125</v>
      </c>
      <c r="M13" s="3">
        <f t="shared" si="12"/>
        <v>5.8706806467141792</v>
      </c>
      <c r="N13" s="3">
        <f t="shared" si="12"/>
        <v>4.2005920034330169</v>
      </c>
      <c r="O13" s="3">
        <f t="shared" si="12"/>
        <v>2.9925892801604368</v>
      </c>
      <c r="P13" s="3">
        <f t="shared" si="12"/>
        <v>2.3371808957423847</v>
      </c>
    </row>
    <row r="14" spans="1:16" x14ac:dyDescent="0.45">
      <c r="A14" s="8"/>
      <c r="B14" s="3">
        <f>AVERAGE(B11,B12,B13)</f>
        <v>2.92</v>
      </c>
      <c r="C14" s="3">
        <f t="shared" ref="C14:F14" si="13">AVERAGE(C11,C12,C13)</f>
        <v>3.1933333333333334</v>
      </c>
      <c r="D14" s="3">
        <f t="shared" si="13"/>
        <v>3.6833333333333336</v>
      </c>
      <c r="E14" s="3">
        <f t="shared" si="13"/>
        <v>4.2766666666666664</v>
      </c>
      <c r="F14" s="3">
        <f t="shared" si="13"/>
        <v>4.9466666666666663</v>
      </c>
      <c r="G14" s="3">
        <f>AVERAGE(G11,G12,G13)</f>
        <v>5.6733333333333329</v>
      </c>
      <c r="I14" s="8"/>
      <c r="J14" s="2" t="s">
        <v>19</v>
      </c>
      <c r="K14" s="4">
        <f>(($I$12*$B$25)/2)*(9.8-K12)</f>
        <v>0.19355327351860321</v>
      </c>
      <c r="L14" s="4">
        <f t="shared" ref="L14:P14" si="14">(($I$12*$B$25)/2)*(9.8-L12)</f>
        <v>0.1947204417381993</v>
      </c>
      <c r="M14" s="4">
        <f t="shared" si="14"/>
        <v>0.19561908074534165</v>
      </c>
      <c r="N14" s="4">
        <f t="shared" si="14"/>
        <v>0.19639654041056187</v>
      </c>
      <c r="O14" s="4">
        <f t="shared" si="14"/>
        <v>0.19695888983829973</v>
      </c>
      <c r="P14" s="4">
        <f t="shared" si="14"/>
        <v>0.19726399554941404</v>
      </c>
    </row>
    <row r="15" spans="1:16" x14ac:dyDescent="0.45">
      <c r="A15" s="8" t="s">
        <v>5</v>
      </c>
      <c r="B15" s="3">
        <v>2.46</v>
      </c>
      <c r="C15" s="3">
        <v>2.83</v>
      </c>
      <c r="D15" s="3">
        <v>3.11</v>
      </c>
      <c r="E15" s="3">
        <v>3.88</v>
      </c>
      <c r="F15" s="3">
        <v>4.55</v>
      </c>
      <c r="G15" s="3">
        <v>5.1100000000000003</v>
      </c>
    </row>
    <row r="16" spans="1:16" x14ac:dyDescent="0.45">
      <c r="A16" s="8"/>
      <c r="B16" s="3">
        <v>2.34</v>
      </c>
      <c r="C16" s="3">
        <v>2.69</v>
      </c>
      <c r="D16" s="3">
        <v>3.33</v>
      </c>
      <c r="E16" s="3">
        <v>3.76</v>
      </c>
      <c r="F16" s="3">
        <v>4.47</v>
      </c>
      <c r="G16" s="3">
        <v>5.13</v>
      </c>
      <c r="I16" s="1"/>
      <c r="J16" s="1" t="s">
        <v>6</v>
      </c>
      <c r="K16" s="1" t="s">
        <v>7</v>
      </c>
      <c r="L16" s="1" t="s">
        <v>8</v>
      </c>
      <c r="M16" s="1" t="s">
        <v>9</v>
      </c>
      <c r="N16" s="1" t="s">
        <v>10</v>
      </c>
      <c r="O16" s="1" t="s">
        <v>11</v>
      </c>
    </row>
    <row r="17" spans="1:15" ht="14.65" x14ac:dyDescent="0.45">
      <c r="A17" s="8"/>
      <c r="B17" s="3">
        <v>2.4900000000000002</v>
      </c>
      <c r="C17" s="3">
        <v>2.86</v>
      </c>
      <c r="D17" s="3">
        <v>3.22</v>
      </c>
      <c r="E17" s="3">
        <v>3.78</v>
      </c>
      <c r="F17" s="3">
        <v>4.51</v>
      </c>
      <c r="G17" s="3">
        <v>5.07</v>
      </c>
      <c r="I17" s="5" t="s">
        <v>20</v>
      </c>
      <c r="J17" s="4">
        <f>SQRT(((2/B6^2)*0.0005)^2+(((-4*0.7)/B6^3)*B20)^2)</f>
        <v>7.8750784168857713E-3</v>
      </c>
      <c r="K17" s="4">
        <f>SQRT(((2/C6^2)*0.0005)^2+(((-4*0.7)/C6^3)*C20)^2)</f>
        <v>2.1647617591423907E-3</v>
      </c>
      <c r="L17" s="4">
        <f>SQRT(((2/D6^2)*0.0005)^2+(((-4*0.7)/D6^3)*D20)^2)</f>
        <v>3.5637686841631868E-3</v>
      </c>
      <c r="M17" s="4">
        <f t="shared" ref="M17:O17" si="15">SQRT(((2/E6^2)*0.0005)^2+(((-4*0.7)/E6^3)*E20)^2)</f>
        <v>9.5524517591262536E-4</v>
      </c>
      <c r="N17" s="4">
        <f t="shared" si="15"/>
        <v>6.0863726848249251E-4</v>
      </c>
      <c r="O17" s="4">
        <f t="shared" si="15"/>
        <v>5.2085132257557532E-4</v>
      </c>
    </row>
    <row r="18" spans="1:15" ht="14.65" x14ac:dyDescent="0.45">
      <c r="A18" s="8"/>
      <c r="B18" s="3">
        <f>AVERAGE(B15,B16,B17)</f>
        <v>2.4300000000000002</v>
      </c>
      <c r="C18" s="3">
        <f t="shared" ref="C18:G18" si="16">AVERAGE(C15,C16,C17)</f>
        <v>2.793333333333333</v>
      </c>
      <c r="D18" s="3">
        <f t="shared" si="16"/>
        <v>3.22</v>
      </c>
      <c r="E18" s="3">
        <f t="shared" si="16"/>
        <v>3.8066666666666666</v>
      </c>
      <c r="F18" s="3">
        <f t="shared" si="16"/>
        <v>4.51</v>
      </c>
      <c r="G18" s="3">
        <f t="shared" si="16"/>
        <v>5.1033333333333335</v>
      </c>
      <c r="I18" s="5" t="s">
        <v>21</v>
      </c>
      <c r="J18" s="4">
        <f>SQRT(((2/B10^2)*0.0005)^2+(((-4*0.7)/B10^3)*B21)^2)</f>
        <v>2.1585261557463507E-2</v>
      </c>
      <c r="K18" s="4">
        <f t="shared" ref="K18:O18" si="17">SQRT(((2/C10^2)*0.0005)^2+(((-4*0.7)/C10^3)*C21)^2)</f>
        <v>8.4608822274409475E-3</v>
      </c>
      <c r="L18" s="4">
        <f t="shared" si="17"/>
        <v>5.828260372404785E-3</v>
      </c>
      <c r="M18" s="4">
        <f t="shared" si="17"/>
        <v>2.7753982649357731E-3</v>
      </c>
      <c r="N18" s="4">
        <f t="shared" si="17"/>
        <v>1.8003405490782276E-3</v>
      </c>
      <c r="O18" s="4">
        <f t="shared" si="17"/>
        <v>1.182654462045699E-3</v>
      </c>
    </row>
    <row r="19" spans="1:15" ht="14.65" x14ac:dyDescent="0.45">
      <c r="A19" s="1"/>
      <c r="B19" s="1" t="s">
        <v>6</v>
      </c>
      <c r="C19" s="1" t="s">
        <v>7</v>
      </c>
      <c r="D19" s="1" t="s">
        <v>8</v>
      </c>
      <c r="E19" s="1" t="s">
        <v>9</v>
      </c>
      <c r="F19" s="1" t="s">
        <v>10</v>
      </c>
      <c r="G19" s="1" t="s">
        <v>11</v>
      </c>
      <c r="I19" s="5" t="s">
        <v>22</v>
      </c>
      <c r="J19" s="4">
        <f>SQRT(((2/B14^2)*0.0005)^2+(((-4*0.7)/B14^3)*B22)^2)</f>
        <v>2.0133827597790279E-2</v>
      </c>
      <c r="K19" s="4">
        <f>SQRT(((2/C14^2)*0.0005)^2+(((-4*0.7)/C14^3)*C22)^2)</f>
        <v>8.0823688489511658E-3</v>
      </c>
      <c r="L19" s="4">
        <f t="shared" ref="L19:N19" si="18">SQRT(((2/D14^2)*0.0005)^2+(((-4*0.7)/D14^3)*D22)^2)</f>
        <v>1.4276820250943002E-2</v>
      </c>
      <c r="M19" s="4">
        <f t="shared" si="18"/>
        <v>2.7155392768342334E-3</v>
      </c>
      <c r="N19" s="4">
        <f t="shared" si="18"/>
        <v>3.8240002884023824E-3</v>
      </c>
      <c r="O19" s="4">
        <f>SQRT(((2/G14^2)*0.0005)^2+(((-4*0.7)/G14^3)*G22)^2)</f>
        <v>1.5387813299884119E-3</v>
      </c>
    </row>
    <row r="20" spans="1:15" ht="14.65" x14ac:dyDescent="0.45">
      <c r="A20" s="5" t="s">
        <v>13</v>
      </c>
      <c r="B20" s="3">
        <f>4.3*SQRT((1/6)*(SUM((B3-B$6)^2,(B4-B$6)^2,(B5-B$6)^2)))</f>
        <v>0.29825734600248144</v>
      </c>
      <c r="C20" s="3">
        <f>4.3*SQRT((1/6)*(SUM((C3-C$6)^2,(C4-C$6)^2,(C5-C$6)^2)))</f>
        <v>0.13673128553642921</v>
      </c>
      <c r="D20" s="3">
        <f t="shared" ref="D20:G20" si="19">4.3*SQRT((1/6)*(SUM((D3-D$6)^2,(D4-D$6)^2,(D5-D$6)^2)))</f>
        <v>0.38165443939657145</v>
      </c>
      <c r="E20" s="3">
        <f t="shared" si="19"/>
        <v>0.13673128553642816</v>
      </c>
      <c r="F20" s="3">
        <f t="shared" si="19"/>
        <v>0.1382256609075671</v>
      </c>
      <c r="G20" s="3">
        <f t="shared" si="19"/>
        <v>0.15168974183437095</v>
      </c>
      <c r="I20" s="5" t="s">
        <v>23</v>
      </c>
      <c r="J20" s="4">
        <f>SQRT(((2/B18^2)*0.0005)^2+(((-4*0.7)/B18^3)*B23)^2)</f>
        <v>3.8452229482567164E-2</v>
      </c>
      <c r="K20" s="4">
        <f t="shared" ref="K20:O20" si="20">SQRT(((2/C18^2)*0.0005)^2+(((-4*0.7)/C18^3)*C23)^2)</f>
        <v>2.8939410211988096E-2</v>
      </c>
      <c r="L20" s="4">
        <f t="shared" si="20"/>
        <v>2.2903126951652412E-2</v>
      </c>
      <c r="M20" s="4">
        <f t="shared" si="20"/>
        <v>8.1020940721796813E-3</v>
      </c>
      <c r="N20" s="4">
        <f t="shared" si="20"/>
        <v>3.031470501799546E-3</v>
      </c>
      <c r="O20" s="4">
        <f t="shared" si="20"/>
        <v>1.598261369831039E-3</v>
      </c>
    </row>
    <row r="21" spans="1:15" ht="14.65" x14ac:dyDescent="0.45">
      <c r="A21" s="5" t="s">
        <v>14</v>
      </c>
      <c r="B21" s="3">
        <f>4.3*SQRT((1/6)*(SUM((B7-B$10)^2,(B8-B$10)^2,(B9-B$10)^2)))</f>
        <v>0.37486530914449767</v>
      </c>
      <c r="C21" s="3">
        <f>4.3*SQRT((1/6)*(SUM((C7-C$10)^2,(C8-C$10)^2,(C9-C$10)^2)))</f>
        <v>0.17378243102607782</v>
      </c>
      <c r="D21" s="3">
        <f t="shared" ref="D21:G21" si="21">4.3*SQRT((1/6)*(SUM((D7-D$10)^2,(D8-D$10)^2,(D9-D$10)^2)))</f>
        <v>0.23067316946517896</v>
      </c>
      <c r="E21" s="3">
        <f t="shared" si="21"/>
        <v>0.17437252586854857</v>
      </c>
      <c r="F21" s="3">
        <f t="shared" si="21"/>
        <v>0.1313671699220671</v>
      </c>
      <c r="G21" s="3">
        <f t="shared" si="21"/>
        <v>0.1367312855364293</v>
      </c>
    </row>
    <row r="22" spans="1:15" ht="14.65" x14ac:dyDescent="0.45">
      <c r="A22" s="5" t="s">
        <v>15</v>
      </c>
      <c r="B22" s="3">
        <f t="shared" ref="B22:G22" si="22">4.3*SQRT((1/6)*(SUM((B11-B$14)^2,(B12-B$14)^2,(B13-B$14)^2)))</f>
        <v>0.17902327595408754</v>
      </c>
      <c r="C22" s="3">
        <f t="shared" si="22"/>
        <v>9.3989952181662284E-2</v>
      </c>
      <c r="D22" s="3">
        <f t="shared" si="22"/>
        <v>0.25479490662971377</v>
      </c>
      <c r="E22" s="3">
        <f t="shared" si="22"/>
        <v>7.5844870917184504E-2</v>
      </c>
      <c r="F22" s="3">
        <f>4.3*SQRT((1/6)*(SUM((F11-F$14)^2,(F12-F$14)^2,(F13-F$14)^2)))</f>
        <v>0.16530006385694834</v>
      </c>
      <c r="G22" s="3">
        <f t="shared" si="22"/>
        <v>0.10033333333333336</v>
      </c>
      <c r="I22" s="1"/>
      <c r="J22" s="1" t="s">
        <v>6</v>
      </c>
      <c r="K22" s="1" t="s">
        <v>7</v>
      </c>
      <c r="L22" s="1" t="s">
        <v>8</v>
      </c>
      <c r="M22" s="1" t="s">
        <v>9</v>
      </c>
      <c r="N22" s="1" t="s">
        <v>10</v>
      </c>
      <c r="O22" s="1" t="s">
        <v>11</v>
      </c>
    </row>
    <row r="23" spans="1:15" ht="14.65" x14ac:dyDescent="0.45">
      <c r="A23" s="5" t="s">
        <v>16</v>
      </c>
      <c r="B23" s="3">
        <f>4.3*SQRT((1/6)*(SUM((B15-B$18)^2,(B16-B$18)^2,(B17-B$18)^2)))</f>
        <v>0.1970507548831015</v>
      </c>
      <c r="C23" s="3">
        <f t="shared" ref="C23:G23" si="23">4.3*SQRT((1/6)*(SUM((C15-C$18)^2,(C16-C$18)^2,(C17-C$18)^2)))</f>
        <v>0.2252660155855245</v>
      </c>
      <c r="D23" s="3">
        <f t="shared" si="23"/>
        <v>0.27308667732669317</v>
      </c>
      <c r="E23" s="3">
        <f t="shared" si="23"/>
        <v>0.15960924506779409</v>
      </c>
      <c r="F23" s="3">
        <f t="shared" si="23"/>
        <v>9.9304246300615712E-2</v>
      </c>
      <c r="G23" s="3">
        <f t="shared" si="23"/>
        <v>7.5844870917184504E-2</v>
      </c>
      <c r="I23" s="5" t="s">
        <v>25</v>
      </c>
      <c r="J23" s="3">
        <f>SQRT(((2/0.046)*J17)^2+(((-2*K3)/0.046^2)*0.0005)^2)</f>
        <v>0.34366585536249145</v>
      </c>
      <c r="K23" s="3">
        <f>SQRT(((2/0.046)*K17)^2+(((-2*L3)/0.046^2)*0.0005)^2)</f>
        <v>9.6433864038964756E-2</v>
      </c>
      <c r="L23" s="3">
        <f t="shared" ref="L23:O23" si="24">SQRT(((2/0.046)*L17)^2+(((-2*M3)/0.046^2)*0.0005)^2)</f>
        <v>0.15564866366400365</v>
      </c>
      <c r="M23" s="3">
        <f t="shared" si="24"/>
        <v>4.3278690023612988E-2</v>
      </c>
      <c r="N23" s="3">
        <f t="shared" si="24"/>
        <v>2.7933659662892737E-2</v>
      </c>
      <c r="O23" s="3">
        <f t="shared" si="24"/>
        <v>2.3880296392512969E-2</v>
      </c>
    </row>
    <row r="24" spans="1:15" ht="14.65" x14ac:dyDescent="0.45">
      <c r="I24" s="5" t="s">
        <v>26</v>
      </c>
      <c r="J24" s="3">
        <f>SQRT(((2/0.046)*J18)^2+(((-2*K6)/0.046^2)*0.0005)^2)</f>
        <v>0.93980270964468959</v>
      </c>
      <c r="K24" s="3">
        <f>SQRT(((2/0.046)*K18)^2+(((-2*L6)/0.046^2)*0.0005)^2)</f>
        <v>0.3705348932964892</v>
      </c>
      <c r="L24" s="3">
        <f t="shared" ref="L24:O24" si="25">SQRT(((2/0.046)*L18)^2+(((-2*M6)/0.046^2)*0.0005)^2)</f>
        <v>0.25502006762378993</v>
      </c>
      <c r="M24" s="3">
        <f t="shared" si="25"/>
        <v>0.12249564464570813</v>
      </c>
      <c r="N24" s="3">
        <f t="shared" si="25"/>
        <v>8.0565491567050049E-2</v>
      </c>
      <c r="O24" s="3">
        <f t="shared" si="25"/>
        <v>5.32999948077756E-2</v>
      </c>
    </row>
    <row r="25" spans="1:15" ht="14.65" x14ac:dyDescent="0.45">
      <c r="A25" s="1" t="s">
        <v>17</v>
      </c>
      <c r="B25" s="1">
        <v>4.5999999999999999E-2</v>
      </c>
      <c r="I25" s="5" t="s">
        <v>27</v>
      </c>
      <c r="J25" s="3">
        <f>SQRT(((2/0.046)*J19)^2+(((-2*K9)/0.046^2)*0.0005)^2)</f>
        <v>0.87881633744869492</v>
      </c>
      <c r="K25" s="3">
        <f t="shared" ref="K25:O25" si="26">SQRT(((2/0.046)*K19)^2+(((-2*L9)/0.046^2)*0.0005)^2)</f>
        <v>0.3573468711743959</v>
      </c>
      <c r="L25" s="3">
        <f t="shared" si="26"/>
        <v>0.62264406603643796</v>
      </c>
      <c r="M25" s="3">
        <f t="shared" si="26"/>
        <v>0.12348436101081106</v>
      </c>
      <c r="N25" s="3">
        <f t="shared" si="26"/>
        <v>0.1684451735746309</v>
      </c>
      <c r="O25" s="3">
        <f t="shared" si="26"/>
        <v>6.9990190405099156E-2</v>
      </c>
    </row>
    <row r="26" spans="1:15" ht="14.65" x14ac:dyDescent="0.45">
      <c r="A26" s="5" t="s">
        <v>24</v>
      </c>
      <c r="B26" s="1">
        <v>5.0000000000000001E-4</v>
      </c>
      <c r="I26" s="5" t="s">
        <v>28</v>
      </c>
      <c r="J26" s="3">
        <f>SQRT(((2/0.046)*J20)^2+(((-2*K12)/0.046^2)*0.0005)^2)</f>
        <v>1.6755865638794118</v>
      </c>
      <c r="K26" s="3">
        <f t="shared" ref="K26:N26" si="27">SQRT(((2/0.046)*K20)^2+(((-2*L12)/0.046^2)*0.0005)^2)</f>
        <v>1.2610891978452166</v>
      </c>
      <c r="L26" s="3">
        <f>SQRT(((2/0.046)*L20)^2+(((-2*M12)/0.046^2)*0.0005)^2)</f>
        <v>0.99783061462171474</v>
      </c>
      <c r="M26" s="3">
        <f t="shared" si="27"/>
        <v>0.35521164163873048</v>
      </c>
      <c r="N26" s="3">
        <f t="shared" si="27"/>
        <v>0.13575760824407304</v>
      </c>
      <c r="O26" s="3">
        <f>SQRT(((2/0.046)*O20)^2+(((-2*P12)/0.046^2)*0.0005)^2)</f>
        <v>7.398769011964311E-2</v>
      </c>
    </row>
    <row r="27" spans="1:15" ht="14.65" x14ac:dyDescent="0.45">
      <c r="A27" s="5" t="s">
        <v>35</v>
      </c>
      <c r="B27" s="3">
        <f>AVERAGE(K4,K7,K10,K13)</f>
        <v>6.1832621960145371</v>
      </c>
      <c r="D27" s="1" t="s">
        <v>41</v>
      </c>
      <c r="E27" s="4">
        <f>AVERAGE(K$5,K$8,K$11,K$14)</f>
        <v>0.12180228207208108</v>
      </c>
    </row>
    <row r="28" spans="1:15" ht="14.65" x14ac:dyDescent="0.45">
      <c r="A28" s="5" t="s">
        <v>36</v>
      </c>
      <c r="B28" s="3">
        <f>AVERAGE(L4,L7,L10,L13)</f>
        <v>4.9468292920965329</v>
      </c>
      <c r="D28" s="1" t="s">
        <v>42</v>
      </c>
      <c r="E28" s="4">
        <f>AVERAGE(L$5,L$8,L$11,L$14)</f>
        <v>0.12224716438414364</v>
      </c>
      <c r="I28" s="1"/>
      <c r="J28" s="1" t="s">
        <v>6</v>
      </c>
      <c r="K28" s="1" t="s">
        <v>7</v>
      </c>
      <c r="L28" s="1" t="s">
        <v>8</v>
      </c>
      <c r="M28" s="1" t="s">
        <v>9</v>
      </c>
      <c r="N28" s="1" t="s">
        <v>10</v>
      </c>
      <c r="O28" s="1" t="s">
        <v>11</v>
      </c>
    </row>
    <row r="29" spans="1:15" ht="14.65" x14ac:dyDescent="0.45">
      <c r="A29" s="5" t="s">
        <v>37</v>
      </c>
      <c r="B29" s="3">
        <f>AVERAGE(M4,M7,M10,M13)</f>
        <v>3.5885514305945407</v>
      </c>
      <c r="D29" s="1" t="s">
        <v>43</v>
      </c>
      <c r="E29" s="4">
        <f>AVERAGE(M$5,M$8,M$11,M$14)</f>
        <v>0.12270210661693731</v>
      </c>
      <c r="I29" s="5" t="s">
        <v>29</v>
      </c>
      <c r="J29" s="4">
        <f>SQRT(((0.046*(9.8-K3)/2)*0.0005)^2+((0.22*(9.8-K3)/2)*0.0005)^2+(((-0.22*0.046)/2)*J17)^2)</f>
        <v>5.4859421157963718E-4</v>
      </c>
      <c r="K29" s="4">
        <f>SQRT(((0.046*(9.8-L3)/2)*0.0005)^2+((0.22*(9.8-L3)/2)*0.0005)^2+(((-0.22*0.046)/2)*K17)^2)</f>
        <v>5.482691135073848E-4</v>
      </c>
      <c r="L29" s="4">
        <f t="shared" ref="L29:O29" si="28">SQRT(((0.046*(9.8-M3)/2)*0.0005)^2+((0.22*(9.8-M3)/2)*0.0005)^2+(((-0.22*0.046)/2)*L17)^2)</f>
        <v>5.4919647248947219E-4</v>
      </c>
      <c r="M29" s="4">
        <f t="shared" si="28"/>
        <v>5.4923055093554377E-4</v>
      </c>
      <c r="N29" s="4">
        <f t="shared" si="28"/>
        <v>5.4960124659137648E-4</v>
      </c>
      <c r="O29" s="4">
        <f t="shared" si="28"/>
        <v>5.4976144087908688E-4</v>
      </c>
    </row>
    <row r="30" spans="1:15" ht="14.65" x14ac:dyDescent="0.45">
      <c r="A30" s="5" t="s">
        <v>38</v>
      </c>
      <c r="B30" s="3">
        <f>AVERAGE(N4,N7,N10,N13)</f>
        <v>2.6467371026057251</v>
      </c>
      <c r="D30" s="1" t="s">
        <v>44</v>
      </c>
      <c r="E30" s="4">
        <f>AVERAGE(N$5,N$8,N$11,N$14)</f>
        <v>0.12304525898814415</v>
      </c>
      <c r="I30" s="5" t="s">
        <v>30</v>
      </c>
      <c r="J30" s="4">
        <f>SQRT(((0.046*(9.8-K6)/2)*0.0005)^2+((0.44*(9.8-K6)/2)*0.0005)^2+(((-0.44*0.046)/2)*J18)^2)</f>
        <v>1.0942774814357605E-3</v>
      </c>
      <c r="K30" s="4">
        <f t="shared" ref="K30:O30" si="29">SQRT(((0.046*(9.8-L6)/2)*0.0005)^2+((0.44*(9.8-L6)/2)*0.0005)^2+(((-0.44*0.046)/2)*K18)^2)</f>
        <v>1.0768923488322015E-3</v>
      </c>
      <c r="L30" s="4">
        <f t="shared" si="29"/>
        <v>1.0787776173540706E-3</v>
      </c>
      <c r="M30" s="4">
        <f t="shared" si="29"/>
        <v>1.0793090399960476E-3</v>
      </c>
      <c r="N30" s="4">
        <f t="shared" si="29"/>
        <v>1.0795656351847364E-3</v>
      </c>
      <c r="O30" s="4">
        <f t="shared" si="29"/>
        <v>1.0806575098496766E-3</v>
      </c>
    </row>
    <row r="31" spans="1:15" ht="14.65" x14ac:dyDescent="0.45">
      <c r="A31" s="5" t="s">
        <v>39</v>
      </c>
      <c r="B31" s="3">
        <f>AVERAGE(O4,O7,O10,O13)</f>
        <v>2.0144322822971414</v>
      </c>
      <c r="D31" s="1" t="s">
        <v>45</v>
      </c>
      <c r="E31" s="4">
        <f>AVERAGE(O$5,O$8,O$11,O$14)</f>
        <v>0.12327855156571341</v>
      </c>
      <c r="I31" s="5" t="s">
        <v>31</v>
      </c>
      <c r="J31" s="4">
        <f>SQRT(((0.046*(9.8-K9)/2)*0.0005)^2+((0.66*(9.8-K9)/2)*0.0005)^2+(((-0.66*0.046)/2)*J19)^2)</f>
        <v>1.6228050634158673E-3</v>
      </c>
      <c r="K31" s="4">
        <f t="shared" ref="K31:O31" si="30">SQRT(((0.046*(9.8-L9)/2)*0.0005)^2+((0.66*(9.8-L9)/2)*0.0005)^2+(((-0.66*0.046)/2)*K19)^2)</f>
        <v>1.602917205691521E-3</v>
      </c>
      <c r="L31" s="4">
        <f t="shared" si="30"/>
        <v>1.6184308222393677E-3</v>
      </c>
      <c r="M31" s="4">
        <f t="shared" si="30"/>
        <v>1.6087902896466536E-3</v>
      </c>
      <c r="N31" s="4">
        <f t="shared" si="30"/>
        <v>1.6125046211003064E-3</v>
      </c>
      <c r="O31" s="4">
        <f t="shared" si="30"/>
        <v>1.6138974306271051E-3</v>
      </c>
    </row>
    <row r="32" spans="1:15" ht="14.65" x14ac:dyDescent="0.45">
      <c r="A32" s="5" t="s">
        <v>40</v>
      </c>
      <c r="B32" s="3">
        <f>AVERAGE(P4,P7,P10,P13)</f>
        <v>1.5541324836072019</v>
      </c>
      <c r="D32" s="1" t="s">
        <v>46</v>
      </c>
      <c r="E32" s="4">
        <f>AVERAGE(P$5,P$8,P$11,P$14)</f>
        <v>0.12343752372101539</v>
      </c>
      <c r="I32" s="5" t="s">
        <v>32</v>
      </c>
      <c r="J32" s="4">
        <f>SQRT(((0.046*(9.8-K12)/2)*0.0005)^2+((0.88*(9.8-K12)/2)*0.0005)^2+(((-0.88*0.046)/2)*J20)^2)</f>
        <v>2.2458730297450825E-3</v>
      </c>
      <c r="K32" s="4">
        <f t="shared" ref="K32:O32" si="31">SQRT(((0.046*(9.8-L12)/2)*0.0005)^2+((0.88*(9.8-L12)/2)*0.0005)^2+(((-0.88*0.046)/2)*K20)^2)</f>
        <v>2.1988653849898702E-3</v>
      </c>
      <c r="L32" s="4">
        <f t="shared" si="31"/>
        <v>2.1790751717426305E-3</v>
      </c>
      <c r="M32" s="4">
        <f t="shared" si="31"/>
        <v>2.1439402651461398E-3</v>
      </c>
      <c r="N32" s="4">
        <f t="shared" si="31"/>
        <v>2.1446582497297254E-3</v>
      </c>
      <c r="O32" s="4">
        <f t="shared" si="31"/>
        <v>2.1473449515250148E-3</v>
      </c>
    </row>
    <row r="34" spans="1:15" ht="14.65" x14ac:dyDescent="0.45">
      <c r="A34" s="11"/>
      <c r="I34" s="1"/>
      <c r="J34" s="1" t="s">
        <v>6</v>
      </c>
      <c r="K34" s="1" t="s">
        <v>7</v>
      </c>
      <c r="L34" s="1" t="s">
        <v>8</v>
      </c>
      <c r="M34" s="1" t="s">
        <v>9</v>
      </c>
      <c r="N34" s="1" t="s">
        <v>10</v>
      </c>
      <c r="O34" s="1" t="s">
        <v>11</v>
      </c>
    </row>
    <row r="35" spans="1:15" ht="17.649999999999999" x14ac:dyDescent="0.45">
      <c r="I35" s="6" t="s">
        <v>33</v>
      </c>
      <c r="J35" s="4">
        <f>((K4-$B$27)*(K5-$E$27)+(K7-$B$27)*(K8-$E$27)+(K10-$B$27)*(K11-$E$27)+(K13-$B$27)*(K14-$E$27))/((K4-$B$27)^2+(K7-$B$27)^2+(K10-$B$27)^2+(K13-$B$27)^2)</f>
        <v>1.8709604003367301E-2</v>
      </c>
      <c r="K35" s="4">
        <f>((L4-$B$28)*(L5-$E$28)+(L7-$B$28)*(L8-$E$28)+(L10-$B$28)*(L11-$E$28)+(L13-$B$28)*(L14-$E$28))/((L4-$B$28)^2+(L7-$B$28)^2+(L10-$B$28)^2+(L13-$B$28)^2)</f>
        <v>2.4824672499312504E-2</v>
      </c>
      <c r="L35" s="4">
        <f>((M4-$B$29)*(M5-$E$29)+(M7-$B$29)*(M8-$E$29)+(M10-$B$29)*(M11-$E$29)+(M13-$B$29)*(M14-$E$29))/((M4-$B$29)^2+(M7-$B$29)^2+(M10-$B$29)^2+(M13-$B$29)^2)</f>
        <v>3.151649199725446E-2</v>
      </c>
      <c r="M35" s="4">
        <f>((N4-$B$30)*(N5-$E$30)+(N7-$B$30)*(N8-$E$30)+(N10-$B$30)*(N11-$E$30)+(N13-$B$30)*(N14-$E$30))/((N4-$B$30)^2+(N7-$B$30)^2+(N10-$B$30)^2+(N13-$B$30)^2)</f>
        <v>4.5571088385326752E-2</v>
      </c>
      <c r="N35" s="4">
        <f>((O4-$B$31)*(O5-$E$31)+(O7-$B$31)*(O8-$E$31)+(O10-$B$31)*(O11-$E$31)+(O13-$B$31)*(O14-$E$31))/((O4-$B$31)^2+(O7-$B$31)^2+(O10-$B$31)^2+(O13-$B$31)^2)</f>
        <v>6.6724264499811461E-2</v>
      </c>
      <c r="O35" s="4">
        <f>((P4-$B$32)*(P5-$E$32)+(P7-$B$32)*(P8-$E$32)+(P10-$B$32)*(P11-$E$32)+(P13-$B$32)*(P14-$E$32))/((P4-$B$32)^2+(P7-$B$32)^2+(P10-$B$32)^2+(P13-$B$32)^2)</f>
        <v>8.8833453836494228E-2</v>
      </c>
    </row>
    <row r="36" spans="1:15" ht="17.649999999999999" x14ac:dyDescent="0.6">
      <c r="A36" s="1" t="s">
        <v>49</v>
      </c>
      <c r="B36" s="1">
        <v>5.7000000000000002E-2</v>
      </c>
      <c r="D36" s="1" t="s">
        <v>53</v>
      </c>
      <c r="E36" s="4">
        <f>AVERAGE(J35:O35)</f>
        <v>4.6029929203594451E-2</v>
      </c>
      <c r="I36" s="7" t="s">
        <v>34</v>
      </c>
      <c r="J36" s="4">
        <f>E27-J35*B27</f>
        <v>6.115894935657798E-3</v>
      </c>
      <c r="K36" s="4">
        <f>E28-K35*B28</f>
        <v>-5.5625270215869937E-4</v>
      </c>
      <c r="L36" s="4">
        <f>E29-L35*B29</f>
        <v>9.6035541728684282E-3</v>
      </c>
      <c r="M36" s="4">
        <f>E30-M35*B30</f>
        <v>2.4305685525750076E-3</v>
      </c>
      <c r="N36" s="4">
        <f>E31-N35*B31</f>
        <v>-1.1132960855239932E-2</v>
      </c>
      <c r="O36" s="4">
        <f>E32-O35*B32</f>
        <v>-1.4621432517301095E-2</v>
      </c>
    </row>
    <row r="37" spans="1:15" ht="15.4" x14ac:dyDescent="0.45">
      <c r="A37" s="1" t="s">
        <v>50</v>
      </c>
      <c r="B37" s="1">
        <v>2.5000000000000001E-2</v>
      </c>
      <c r="D37" s="1" t="s">
        <v>55</v>
      </c>
      <c r="E37" s="4">
        <f>AVERAGE(J38:O38)</f>
        <v>2.1283166666666669E-2</v>
      </c>
      <c r="I37" s="7" t="s">
        <v>47</v>
      </c>
      <c r="J37" s="4">
        <f>$B$36+(J39-1)*$B$37+0.5*$B$38</f>
        <v>7.6999999999999999E-2</v>
      </c>
      <c r="K37" s="4">
        <f t="shared" ref="K37:O37" si="32">$B$36+(K39-1)*$B$37+0.5*$B$38</f>
        <v>0.10200000000000001</v>
      </c>
      <c r="L37" s="4">
        <f t="shared" si="32"/>
        <v>0.127</v>
      </c>
      <c r="M37" s="4">
        <f t="shared" si="32"/>
        <v>0.152</v>
      </c>
      <c r="N37" s="4">
        <f t="shared" si="32"/>
        <v>0.17699999999999999</v>
      </c>
      <c r="O37" s="4">
        <f t="shared" si="32"/>
        <v>0.20199999999999999</v>
      </c>
    </row>
    <row r="38" spans="1:15" ht="15.4" x14ac:dyDescent="0.45">
      <c r="A38" s="1" t="s">
        <v>51</v>
      </c>
      <c r="B38" s="1">
        <v>0.04</v>
      </c>
      <c r="I38" s="7" t="s">
        <v>48</v>
      </c>
      <c r="J38" s="4">
        <f>J37*J37</f>
        <v>5.9290000000000002E-3</v>
      </c>
      <c r="K38" s="4">
        <f t="shared" ref="K38:O38" si="33">K37*K37</f>
        <v>1.0404000000000002E-2</v>
      </c>
      <c r="L38" s="4">
        <f t="shared" si="33"/>
        <v>1.6129000000000001E-2</v>
      </c>
      <c r="M38" s="4">
        <f t="shared" si="33"/>
        <v>2.3104E-2</v>
      </c>
      <c r="N38" s="4">
        <f t="shared" si="33"/>
        <v>3.1328999999999996E-2</v>
      </c>
      <c r="O38" s="4">
        <f t="shared" si="33"/>
        <v>4.0803999999999993E-2</v>
      </c>
    </row>
    <row r="39" spans="1:15" x14ac:dyDescent="0.45">
      <c r="I39" s="1"/>
      <c r="J39" s="1">
        <v>1</v>
      </c>
      <c r="K39" s="1">
        <v>2</v>
      </c>
      <c r="L39" s="1">
        <v>3</v>
      </c>
      <c r="M39" s="1">
        <v>4</v>
      </c>
      <c r="N39" s="1">
        <v>5</v>
      </c>
      <c r="O39" s="1">
        <v>6</v>
      </c>
    </row>
    <row r="41" spans="1:15" x14ac:dyDescent="0.45">
      <c r="I41" s="13"/>
      <c r="J41" s="13"/>
      <c r="K41" s="13"/>
      <c r="L41" s="13"/>
      <c r="M41" s="13"/>
      <c r="N41" s="13"/>
      <c r="O41" s="13"/>
    </row>
    <row r="42" spans="1:15" ht="15.4" x14ac:dyDescent="0.45">
      <c r="I42" s="6" t="s">
        <v>54</v>
      </c>
      <c r="J42" s="4">
        <f>E36-J43*E37</f>
        <v>4.0905781432086431E-2</v>
      </c>
    </row>
    <row r="43" spans="1:15" x14ac:dyDescent="0.45">
      <c r="I43" s="1" t="s">
        <v>52</v>
      </c>
      <c r="J43" s="4">
        <f>(((J35-E36)*(J38-E37)+(K35-E36)*(K38-E37)+(L35-E36)*(L38-E37)+(M35-E36)*(M38-E37)+(N35-E36)*(N38-E37)+(O35-E36)*(O38-E37))/((J35-E37)^2+(K35-E37)^2+(L35-E37)^2+(M35-E37)^2+(N35-E37)^2+(O35-E37)^2))</f>
        <v>0.2407605903652191</v>
      </c>
    </row>
    <row r="50" spans="16:16" x14ac:dyDescent="0.45">
      <c r="P50" s="12"/>
    </row>
  </sheetData>
  <mergeCells count="12">
    <mergeCell ref="K1:P1"/>
    <mergeCell ref="I3:I5"/>
    <mergeCell ref="I6:I8"/>
    <mergeCell ref="I9:I11"/>
    <mergeCell ref="I12:I14"/>
    <mergeCell ref="A11:A14"/>
    <mergeCell ref="A15:A18"/>
    <mergeCell ref="B1:G1"/>
    <mergeCell ref="I1:I2"/>
    <mergeCell ref="A1:A2"/>
    <mergeCell ref="A3:A6"/>
    <mergeCell ref="A7:A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Ершова Мария Сергеевна</dc:creator>
  <cp:lastModifiedBy>Ершова Мария Сергеевна</cp:lastModifiedBy>
  <dcterms:created xsi:type="dcterms:W3CDTF">2023-10-23T09:39:28Z</dcterms:created>
  <dcterms:modified xsi:type="dcterms:W3CDTF">2023-12-04T10:51:18Z</dcterms:modified>
</cp:coreProperties>
</file>