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zhangxinyu/Desktop/"/>
    </mc:Choice>
  </mc:AlternateContent>
  <xr:revisionPtr revIDLastSave="0" documentId="13_ncr:1_{F73441DB-2C72-BE49-AECD-B769E0433A2E}" xr6:coauthVersionLast="43" xr6:coauthVersionMax="43" xr10:uidLastSave="{00000000-0000-0000-0000-000000000000}"/>
  <bookViews>
    <workbookView xWindow="0" yWindow="460" windowWidth="25600" windowHeight="14320" tabRatio="1000" activeTab="2" xr2:uid="{00000000-000D-0000-FFFF-FFFF00000000}"/>
  </bookViews>
  <sheets>
    <sheet name="Question 1" sheetId="11" r:id="rId1"/>
    <sheet name="Question 2" sheetId="6" r:id="rId2"/>
    <sheet name="Question 3" sheetId="12" r:id="rId3"/>
  </sheets>
  <definedNames>
    <definedName name="solver_adj" localSheetId="0" hidden="1">'Question 1'!$I$15:$L$15</definedName>
    <definedName name="solver_adj" localSheetId="1" hidden="1">'Question 2'!$L$60:$L$65</definedName>
    <definedName name="solver_adj" localSheetId="2" hidden="1">'Question 3'!$H$61:$J$75</definedName>
    <definedName name="solver_cvg" localSheetId="0" hidden="1">0.0001</definedName>
    <definedName name="solver_cvg" localSheetId="1" hidden="1">0.0001</definedName>
    <definedName name="solver_cvg" localSheetId="2" hidden="1">0.0001</definedName>
    <definedName name="solver_drv" localSheetId="0" hidden="1">1</definedName>
    <definedName name="solver_drv" localSheetId="1" hidden="1">1</definedName>
    <definedName name="solver_drv" localSheetId="2" hidden="1">1</definedName>
    <definedName name="solver_eng" localSheetId="0" hidden="1">2</definedName>
    <definedName name="solver_eng" localSheetId="1" hidden="1">1</definedName>
    <definedName name="solver_eng" localSheetId="2" hidden="1">2</definedName>
    <definedName name="solver_est" localSheetId="0" hidden="1">1</definedName>
    <definedName name="solver_est" localSheetId="2" hidden="1">1</definedName>
    <definedName name="solver_itr" localSheetId="0" hidden="1">2147483647</definedName>
    <definedName name="solver_itr" localSheetId="1" hidden="1">2147483647</definedName>
    <definedName name="solver_itr" localSheetId="2" hidden="1">2147483647</definedName>
    <definedName name="solver_lhs0" localSheetId="0" hidden="1">'Question 1'!#REF!</definedName>
    <definedName name="solver_lhs1" localSheetId="0" hidden="1">'Question 1'!$I$15:$L$15</definedName>
    <definedName name="solver_lhs1" localSheetId="1" hidden="1">'Question 2'!$J$60:$J$66</definedName>
    <definedName name="solver_lhs1" localSheetId="2" hidden="1">'Question 3'!$H$61:$J$75</definedName>
    <definedName name="solver_lhs2" localSheetId="0" hidden="1">'Question 1'!$O$19</definedName>
    <definedName name="solver_lhs2" localSheetId="1" hidden="1">'Question 2'!$L$60:$L$65</definedName>
    <definedName name="solver_lhs2" localSheetId="2" hidden="1">'Question 3'!$I$61:$I$64</definedName>
    <definedName name="solver_lhs3" localSheetId="0" hidden="1">'Question 1'!$O$20</definedName>
    <definedName name="solver_lhs3" localSheetId="1" hidden="1">'Question 2'!$O$13:$P$18</definedName>
    <definedName name="solver_lhs3" localSheetId="2" hidden="1">'Question 3'!$N$61:$N$75</definedName>
    <definedName name="solver_lhs4" localSheetId="0" hidden="1">'Question 1'!$O$21</definedName>
    <definedName name="solver_lhs4" localSheetId="2" hidden="1">'Question 3'!$R$63</definedName>
    <definedName name="solver_lhs5" localSheetId="0" hidden="1">'Question 1'!$O$22</definedName>
    <definedName name="solver_lhs5" localSheetId="2" hidden="1">'Question 3'!$R$64</definedName>
    <definedName name="solver_lhs6" localSheetId="0" hidden="1">'Question 1'!$O$23</definedName>
    <definedName name="solver_lhs6" localSheetId="2" hidden="1">'Question 3'!#REF!</definedName>
    <definedName name="solver_lhs7" localSheetId="0" hidden="1">'Question 1'!$O$24</definedName>
    <definedName name="solver_lhs8" localSheetId="0" hidden="1">'Question 1'!$O$25</definedName>
    <definedName name="solver_lhs9" localSheetId="0" hidden="1">'Question 1'!$O$26</definedName>
    <definedName name="solver_lin" localSheetId="0" hidden="1">1</definedName>
    <definedName name="solver_lin" localSheetId="1" hidden="1">2</definedName>
    <definedName name="solver_lin" localSheetId="2" hidden="1">1</definedName>
    <definedName name="solver_mip" localSheetId="0" hidden="1">2147483647</definedName>
    <definedName name="solver_mip" localSheetId="1" hidden="1">2147483647</definedName>
    <definedName name="solver_mip" localSheetId="2" hidden="1">2147483647</definedName>
    <definedName name="solver_mni" localSheetId="0" hidden="1">30</definedName>
    <definedName name="solver_mni" localSheetId="1" hidden="1">30</definedName>
    <definedName name="solver_mni" localSheetId="2" hidden="1">30</definedName>
    <definedName name="solver_mrt" localSheetId="0" hidden="1">0.075</definedName>
    <definedName name="solver_mrt" localSheetId="1" hidden="1">0.075</definedName>
    <definedName name="solver_mrt" localSheetId="2" hidden="1">0.075</definedName>
    <definedName name="solver_msl" localSheetId="0" hidden="1">2</definedName>
    <definedName name="solver_msl" localSheetId="1" hidden="1">2</definedName>
    <definedName name="solver_msl" localSheetId="2" hidden="1">2</definedName>
    <definedName name="solver_neg" localSheetId="0" hidden="1">1</definedName>
    <definedName name="solver_neg" localSheetId="1" hidden="1">1</definedName>
    <definedName name="solver_neg" localSheetId="2" hidden="1">1</definedName>
    <definedName name="solver_nod" localSheetId="0" hidden="1">2147483647</definedName>
    <definedName name="solver_nod" localSheetId="1" hidden="1">2147483647</definedName>
    <definedName name="solver_nod" localSheetId="2" hidden="1">2147483647</definedName>
    <definedName name="solver_num" localSheetId="0" hidden="1">9</definedName>
    <definedName name="solver_num" localSheetId="1" hidden="1">2</definedName>
    <definedName name="solver_num" localSheetId="2" hidden="1">5</definedName>
    <definedName name="solver_nwt" localSheetId="0" hidden="1">1</definedName>
    <definedName name="solver_nwt" localSheetId="2" hidden="1">1</definedName>
    <definedName name="solver_opt" localSheetId="0" hidden="1">'Question 1'!$O$17</definedName>
    <definedName name="solver_opt" localSheetId="1" hidden="1">'Question 2'!$O$64</definedName>
    <definedName name="solver_opt" localSheetId="2" hidden="1">'Question 3'!$R$65</definedName>
    <definedName name="solver_pre" localSheetId="0" hidden="1">0.000001</definedName>
    <definedName name="solver_pre" localSheetId="1" hidden="1">0.000001</definedName>
    <definedName name="solver_pre" localSheetId="2" hidden="1">0.000001</definedName>
    <definedName name="solver_rbv" localSheetId="0" hidden="1">1</definedName>
    <definedName name="solver_rbv" localSheetId="1" hidden="1">1</definedName>
    <definedName name="solver_rbv" localSheetId="2" hidden="1">1</definedName>
    <definedName name="solver_rel0" localSheetId="0" hidden="1">3</definedName>
    <definedName name="solver_rel1" localSheetId="0" hidden="1">4</definedName>
    <definedName name="solver_rel1" localSheetId="1" hidden="1">3</definedName>
    <definedName name="solver_rel1" localSheetId="2" hidden="1">4</definedName>
    <definedName name="solver_rel2" localSheetId="0" hidden="1">3</definedName>
    <definedName name="solver_rel2" localSheetId="1" hidden="1">4</definedName>
    <definedName name="solver_rel2" localSheetId="2" hidden="1">2</definedName>
    <definedName name="solver_rel3" localSheetId="0" hidden="1">3</definedName>
    <definedName name="solver_rel3" localSheetId="1" hidden="1">4</definedName>
    <definedName name="solver_rel3" localSheetId="2" hidden="1">3</definedName>
    <definedName name="solver_rel4" localSheetId="0" hidden="1">3</definedName>
    <definedName name="solver_rel4" localSheetId="2" hidden="1">1</definedName>
    <definedName name="solver_rel5" localSheetId="0" hidden="1">3</definedName>
    <definedName name="solver_rel5" localSheetId="2" hidden="1">1</definedName>
    <definedName name="solver_rel6" localSheetId="0" hidden="1">1</definedName>
    <definedName name="solver_rel6" localSheetId="2" hidden="1">2</definedName>
    <definedName name="solver_rel7" localSheetId="0" hidden="1">1</definedName>
    <definedName name="solver_rel8" localSheetId="0" hidden="1">1</definedName>
    <definedName name="solver_rel9" localSheetId="0" hidden="1">1</definedName>
    <definedName name="solver_rhs0" localSheetId="0" hidden="1">'Question 1'!#REF!</definedName>
    <definedName name="solver_rhs1" localSheetId="0" hidden="1">integer</definedName>
    <definedName name="solver_rhs1" localSheetId="1" hidden="1">'Question 2'!$C$60:$C$66</definedName>
    <definedName name="solver_rhs1" localSheetId="2" hidden="1">integer</definedName>
    <definedName name="solver_rhs2" localSheetId="0" hidden="1">1000</definedName>
    <definedName name="solver_rhs2" localSheetId="1" hidden="1">integer</definedName>
    <definedName name="solver_rhs2" localSheetId="2" hidden="1">0</definedName>
    <definedName name="solver_rhs3" localSheetId="0" hidden="1">1000</definedName>
    <definedName name="solver_rhs3" localSheetId="1" hidden="1">integer</definedName>
    <definedName name="solver_rhs3" localSheetId="2" hidden="1">'Question 3'!$B$61:$B$75</definedName>
    <definedName name="solver_rhs4" localSheetId="0" hidden="1">1000</definedName>
    <definedName name="solver_rhs4" localSheetId="2" hidden="1">'Question 3'!$P$63</definedName>
    <definedName name="solver_rhs5" localSheetId="0" hidden="1">1000</definedName>
    <definedName name="solver_rhs5" localSheetId="2" hidden="1">'Question 3'!$P$64</definedName>
    <definedName name="solver_rhs6" localSheetId="0" hidden="1">'Question 1'!$M$23</definedName>
    <definedName name="solver_rhs6" localSheetId="2" hidden="1">'Question 3'!#REF!</definedName>
    <definedName name="solver_rhs7" localSheetId="0" hidden="1">'Question 1'!$M$24</definedName>
    <definedName name="solver_rhs8" localSheetId="0" hidden="1">'Question 1'!$M$25</definedName>
    <definedName name="solver_rhs9" localSheetId="0" hidden="1">'Question 1'!$M$26</definedName>
    <definedName name="solver_rlx" localSheetId="0" hidden="1">2</definedName>
    <definedName name="solver_rlx" localSheetId="1" hidden="1">2</definedName>
    <definedName name="solver_rlx" localSheetId="2" hidden="1">2</definedName>
    <definedName name="solver_rsd" localSheetId="0" hidden="1">0</definedName>
    <definedName name="solver_rsd" localSheetId="1" hidden="1">0</definedName>
    <definedName name="solver_rsd" localSheetId="2" hidden="1">0</definedName>
    <definedName name="solver_scl" localSheetId="0" hidden="1">1</definedName>
    <definedName name="solver_scl" localSheetId="1" hidden="1">2</definedName>
    <definedName name="solver_scl" localSheetId="2" hidden="1">1</definedName>
    <definedName name="solver_sho" localSheetId="0" hidden="1">2</definedName>
    <definedName name="solver_sho" localSheetId="1" hidden="1">2</definedName>
    <definedName name="solver_sho" localSheetId="2" hidden="1">2</definedName>
    <definedName name="solver_ssz" localSheetId="0" hidden="1">100</definedName>
    <definedName name="solver_ssz" localSheetId="1" hidden="1">100</definedName>
    <definedName name="solver_ssz" localSheetId="2" hidden="1">100</definedName>
    <definedName name="solver_tim" localSheetId="0" hidden="1">2147483647</definedName>
    <definedName name="solver_tim" localSheetId="1" hidden="1">2147483647</definedName>
    <definedName name="solver_tim" localSheetId="2" hidden="1">2147483647</definedName>
    <definedName name="solver_tol" localSheetId="0" hidden="1">0.01</definedName>
    <definedName name="solver_tol" localSheetId="1" hidden="1">0.01</definedName>
    <definedName name="solver_tol" localSheetId="2" hidden="1">0.01</definedName>
    <definedName name="solver_typ" localSheetId="0" hidden="1">2</definedName>
    <definedName name="solver_typ" localSheetId="1" hidden="1">2</definedName>
    <definedName name="solver_typ" localSheetId="2" hidden="1">2</definedName>
    <definedName name="solver_val" localSheetId="0" hidden="1">0</definedName>
    <definedName name="solver_val" localSheetId="1" hidden="1">0</definedName>
    <definedName name="solver_val" localSheetId="2" hidden="1">0</definedName>
    <definedName name="solver_ver" localSheetId="0" hidden="1">2</definedName>
    <definedName name="solver_ver" localSheetId="1" hidden="1">2</definedName>
    <definedName name="solver_ver" localSheetId="2"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64" i="12" l="1"/>
  <c r="K86" i="12" l="1"/>
  <c r="K87" i="12"/>
  <c r="K88" i="12"/>
  <c r="K89" i="12"/>
  <c r="K90" i="12"/>
  <c r="K91" i="12"/>
  <c r="K92" i="12"/>
  <c r="K93" i="12"/>
  <c r="K94" i="12"/>
  <c r="K95" i="12"/>
  <c r="K85" i="12"/>
  <c r="N62" i="12" l="1"/>
  <c r="N63" i="12"/>
  <c r="N64" i="12"/>
  <c r="N65" i="12"/>
  <c r="N66" i="12"/>
  <c r="N67" i="12"/>
  <c r="N68" i="12"/>
  <c r="N69" i="12"/>
  <c r="N70" i="12"/>
  <c r="N71" i="12"/>
  <c r="N72" i="12"/>
  <c r="N73" i="12"/>
  <c r="N74" i="12"/>
  <c r="N75" i="12"/>
  <c r="N61" i="12"/>
  <c r="M66" i="12"/>
  <c r="M67" i="12"/>
  <c r="M68" i="12"/>
  <c r="M69" i="12"/>
  <c r="M70" i="12"/>
  <c r="M71" i="12"/>
  <c r="M72" i="12"/>
  <c r="M73" i="12"/>
  <c r="M74" i="12"/>
  <c r="M75" i="12"/>
  <c r="M65" i="12"/>
  <c r="R65" i="12" s="1"/>
  <c r="M62" i="12"/>
  <c r="M63" i="12"/>
  <c r="M64" i="12"/>
  <c r="M61" i="12"/>
  <c r="L66" i="12"/>
  <c r="L67" i="12"/>
  <c r="L68" i="12"/>
  <c r="L69" i="12"/>
  <c r="L70" i="12"/>
  <c r="L71" i="12"/>
  <c r="L72" i="12"/>
  <c r="L73" i="12"/>
  <c r="L74" i="12"/>
  <c r="L75" i="12"/>
  <c r="L65" i="12"/>
  <c r="K62" i="12"/>
  <c r="K63" i="12"/>
  <c r="R63" i="12" s="1"/>
  <c r="K64" i="12"/>
  <c r="K65" i="12"/>
  <c r="K66" i="12"/>
  <c r="K67" i="12"/>
  <c r="K68" i="12"/>
  <c r="K69" i="12"/>
  <c r="K70" i="12"/>
  <c r="K71" i="12"/>
  <c r="K72" i="12"/>
  <c r="K73" i="12"/>
  <c r="K74" i="12"/>
  <c r="K75" i="12"/>
  <c r="K61" i="12"/>
  <c r="P64" i="12"/>
  <c r="P63" i="12"/>
  <c r="P44" i="12"/>
  <c r="P43" i="12"/>
  <c r="N42" i="12"/>
  <c r="N43" i="12"/>
  <c r="N44" i="12"/>
  <c r="N45" i="12"/>
  <c r="N46" i="12"/>
  <c r="N47" i="12"/>
  <c r="N48" i="12"/>
  <c r="N49" i="12"/>
  <c r="N50" i="12"/>
  <c r="N51" i="12"/>
  <c r="N52" i="12"/>
  <c r="N53" i="12"/>
  <c r="N54" i="12"/>
  <c r="N55" i="12"/>
  <c r="N41" i="12"/>
  <c r="M46" i="12"/>
  <c r="M47" i="12"/>
  <c r="M48" i="12"/>
  <c r="M49" i="12"/>
  <c r="M50" i="12"/>
  <c r="M51" i="12"/>
  <c r="M52" i="12"/>
  <c r="M53" i="12"/>
  <c r="M54" i="12"/>
  <c r="M55" i="12"/>
  <c r="M45" i="12"/>
  <c r="M42" i="12"/>
  <c r="M43" i="12"/>
  <c r="M44" i="12"/>
  <c r="M41" i="12"/>
  <c r="R45" i="12" s="1"/>
  <c r="L46" i="12"/>
  <c r="L47" i="12"/>
  <c r="L48" i="12"/>
  <c r="L49" i="12"/>
  <c r="L50" i="12"/>
  <c r="L51" i="12"/>
  <c r="L52" i="12"/>
  <c r="L53" i="12"/>
  <c r="L54" i="12"/>
  <c r="L55" i="12"/>
  <c r="L45" i="12"/>
  <c r="K42" i="12"/>
  <c r="K43" i="12"/>
  <c r="K44" i="12"/>
  <c r="K45" i="12"/>
  <c r="K46" i="12"/>
  <c r="K47" i="12"/>
  <c r="K48" i="12"/>
  <c r="K49" i="12"/>
  <c r="K50" i="12"/>
  <c r="K51" i="12"/>
  <c r="K52" i="12"/>
  <c r="K53" i="12"/>
  <c r="K54" i="12"/>
  <c r="K55" i="12"/>
  <c r="K41" i="12"/>
  <c r="P16" i="12"/>
  <c r="P15" i="12"/>
  <c r="N14" i="12"/>
  <c r="N15" i="12"/>
  <c r="N16" i="12"/>
  <c r="N17" i="12"/>
  <c r="N18" i="12"/>
  <c r="N19" i="12"/>
  <c r="N20" i="12"/>
  <c r="N21" i="12"/>
  <c r="N22" i="12"/>
  <c r="N23" i="12"/>
  <c r="N24" i="12"/>
  <c r="N25" i="12"/>
  <c r="N26" i="12"/>
  <c r="N27" i="12"/>
  <c r="N13" i="12"/>
  <c r="M18" i="12"/>
  <c r="M19" i="12"/>
  <c r="M20" i="12"/>
  <c r="M21" i="12"/>
  <c r="M22" i="12"/>
  <c r="M23" i="12"/>
  <c r="M24" i="12"/>
  <c r="M25" i="12"/>
  <c r="M26" i="12"/>
  <c r="M27" i="12"/>
  <c r="M17" i="12"/>
  <c r="M14" i="12"/>
  <c r="M15" i="12"/>
  <c r="M16" i="12"/>
  <c r="M13" i="12"/>
  <c r="L18" i="12"/>
  <c r="L19" i="12"/>
  <c r="L20" i="12"/>
  <c r="L21" i="12"/>
  <c r="L22" i="12"/>
  <c r="L23" i="12"/>
  <c r="L24" i="12"/>
  <c r="L25" i="12"/>
  <c r="L26" i="12"/>
  <c r="L27" i="12"/>
  <c r="L17" i="12"/>
  <c r="K14" i="12"/>
  <c r="K15" i="12"/>
  <c r="K16" i="12"/>
  <c r="K17" i="12"/>
  <c r="K18" i="12"/>
  <c r="K19" i="12"/>
  <c r="K20" i="12"/>
  <c r="K21" i="12"/>
  <c r="K22" i="12"/>
  <c r="K23" i="12"/>
  <c r="K24" i="12"/>
  <c r="K25" i="12"/>
  <c r="K26" i="12"/>
  <c r="K27" i="12"/>
  <c r="K13" i="12"/>
  <c r="R44" i="12" l="1"/>
  <c r="R43" i="12"/>
  <c r="R17" i="12"/>
  <c r="R16" i="12"/>
  <c r="R15" i="12"/>
  <c r="O61" i="6"/>
  <c r="O60" i="6"/>
  <c r="J61" i="6"/>
  <c r="J62" i="6"/>
  <c r="J63" i="6"/>
  <c r="J64" i="6"/>
  <c r="J65" i="6"/>
  <c r="J66" i="6"/>
  <c r="J60" i="6"/>
  <c r="S13" i="6"/>
  <c r="S17" i="6" s="1"/>
  <c r="S14" i="6"/>
  <c r="C61" i="6"/>
  <c r="C62" i="6"/>
  <c r="C63" i="6"/>
  <c r="C64" i="6"/>
  <c r="C65" i="6"/>
  <c r="C66" i="6"/>
  <c r="C60" i="6"/>
  <c r="L14" i="6"/>
  <c r="L15" i="6"/>
  <c r="L16" i="6"/>
  <c r="L17" i="6"/>
  <c r="L18" i="6"/>
  <c r="L19" i="6"/>
  <c r="L13" i="6"/>
  <c r="M14" i="6"/>
  <c r="M15" i="6"/>
  <c r="M16" i="6"/>
  <c r="M17" i="6"/>
  <c r="M18" i="6"/>
  <c r="M19" i="6"/>
  <c r="M13" i="6"/>
  <c r="C14" i="6"/>
  <c r="C15" i="6"/>
  <c r="C16" i="6"/>
  <c r="C17" i="6"/>
  <c r="D17" i="6" s="1"/>
  <c r="C18" i="6"/>
  <c r="C19" i="6"/>
  <c r="D16" i="6"/>
  <c r="C13" i="6"/>
  <c r="E13" i="6" s="1"/>
  <c r="E14" i="6"/>
  <c r="E15" i="6"/>
  <c r="E18" i="6"/>
  <c r="E19" i="6"/>
  <c r="D14" i="6"/>
  <c r="D15" i="6"/>
  <c r="D18" i="6"/>
  <c r="D19" i="6"/>
  <c r="D13" i="6" l="1"/>
  <c r="O64" i="6"/>
  <c r="N67" i="6" s="1"/>
  <c r="E17" i="6"/>
  <c r="E16" i="6"/>
  <c r="O26" i="11" l="1"/>
  <c r="O25" i="11"/>
  <c r="O24" i="11"/>
  <c r="O23" i="11"/>
  <c r="M15" i="11"/>
  <c r="M26" i="11" s="1"/>
  <c r="O20" i="11"/>
  <c r="O22" i="11"/>
  <c r="O21" i="11"/>
  <c r="O19" i="11"/>
  <c r="O17" i="11"/>
  <c r="M23" i="11" l="1"/>
  <c r="M24" i="11"/>
  <c r="M25" i="11"/>
  <c r="E29" i="11"/>
  <c r="D29" i="11"/>
  <c r="C29" i="11"/>
</calcChain>
</file>

<file path=xl/sharedStrings.xml><?xml version="1.0" encoding="utf-8"?>
<sst xmlns="http://schemas.openxmlformats.org/spreadsheetml/2006/main" count="258" uniqueCount="112">
  <si>
    <t>Table 1</t>
  </si>
  <si>
    <t>A consulting firm has been contracted to analyze historical hospital data and forecast the number of calls the call center can expect to receive throughout the day.  Table 1 summarizes the results of the firm's analysis.</t>
  </si>
  <si>
    <t>Time Period</t>
  </si>
  <si>
    <t>7 AM - 9 AM</t>
  </si>
  <si>
    <t>9 AM - 11 AM</t>
  </si>
  <si>
    <t>11 AM - 1 PM</t>
  </si>
  <si>
    <t>1 PM - 3 PM</t>
  </si>
  <si>
    <t>3 PM - 5 PM</t>
  </si>
  <si>
    <t>5 PM - 7 PM</t>
  </si>
  <si>
    <t>7 PM - 9 PM</t>
  </si>
  <si>
    <t>Avg. Number of Calls Per Hour</t>
  </si>
  <si>
    <t xml:space="preserve">a.  How many English-speaking operators and how many Spanish-speaking operators does the call center need during each two hour time period of the day in order to handle the forecasted call volume?  </t>
  </si>
  <si>
    <t>c.  After 6 months of successful call center operation, the call center manager decides to investigate training or hiring bilingual operators.  If the call center revamps itself with all bilingual operators, what would the new staffing requirements be?  What is the maximum percentage increase in the hourly wage rate that the call center manager can pay bilingual operators over monolingual operators without increasing total operating costs?</t>
  </si>
  <si>
    <t>In addition to answering calls, full-time operators must spend two hours per day completing paperwork.  While they are working on paperwork, operators are not available to handle incoming calls.  Part-time operators are not assigned paperwork responsibilities.  To balance the schedule, some of the full-time operators (on each of the two full-time shifts) can be tasked with doing their paperwork during the first two hours of their shift and some of the operators can do paperwork during the last two hours of their shift.  The assignment of designated "paperwork time" is up to the call center manager.</t>
  </si>
  <si>
    <t>b.  Formulate a linear programming model to determine how to staff the call center in order to handle all calls while minimizing operating costs.  Your answer should specify how many English speaking operators and how many Spanish speaking operators should be hired for each of the 4 available shifts (2 full-time and 2 part-time) and, for each of the two full-time shifts, how many of the operators should do their paperwork at the start of the shift and how many should do their paperwork at the end of the shift.</t>
  </si>
  <si>
    <t xml:space="preserve">Minneapolis Children's Hospital has been receiving numerous customer complaints because of its confusing, decentralized appointment and registration process.  In an effort to reengineer its procedures and improve its customer service, the hospital has decided to centralize the process by establishing one call center devoted exclusively to appointments and registration.  The call center will operate weekdays from 7 AM to 9 PM.  </t>
  </si>
  <si>
    <t>Lake</t>
  </si>
  <si>
    <t>Cost of Sample</t>
  </si>
  <si>
    <t>Lake Barkley</t>
  </si>
  <si>
    <t>Lake Alhoun</t>
  </si>
  <si>
    <t>Norris Lake</t>
  </si>
  <si>
    <t>Lake Powell</t>
  </si>
  <si>
    <t>Table 2</t>
  </si>
  <si>
    <t>Type A</t>
  </si>
  <si>
    <t>Type B</t>
  </si>
  <si>
    <t>Type C</t>
  </si>
  <si>
    <t>Type D</t>
  </si>
  <si>
    <t>Algae Population Composition</t>
  </si>
  <si>
    <t>Algae</t>
  </si>
  <si>
    <t>A enviromental firm is planning a collection project in order to add to their inventory of algae samples.  They can order any number of algae bloom samples from any of three lakes in the area.  The cost per sample from each lake is shown in Table 1 below.  Each lake also has its own balance of algae populations, described in Table 2 below.  For example, a sample from Lake Barkley has a 30% probability of being identified in the lab as Type A and 25% probability of Type B, etc.  The firm wants to be sure that in the end they have at least 1000 algal units for each algae type.  They also want to make sure that no more than 50% of the samples come from any one lake.  How many samples should the firm order from each lake in order to minimize their total cost and meet their requirements?</t>
  </si>
  <si>
    <t>Additionally, the consulting firm collected data on the mix of calls from Spanish speaking and English speaking customers.  The hospital will have to hire both English speaking and Spanish speaking operators in order to be able to handle all calls (no bilingual operators are available).  The data showed that, on average, 35 percent of the calls received were from Spanish speaking customers.</t>
  </si>
  <si>
    <t>Working with its human resources department, the call center project manager learns that telephone operators are able to handle an average of 12 calls per hour.  The decision is made to set up two full-time shifts of 8 hours per day, one which starts at 7 AM and ends at 3 PM and one which starts at 11 AM and ends at 7 PM.  Additionally, the call center will have the option of staffing on two part-time shifts of 4 hours per day, one which starts at 3 PM and ends at 7 PM and one which starts at 5 PM and ends at 9 PM.  Full time operators will be paid $75.00 per 8 hour shift and part-time operators will be paid $45.00 per 4 hour shift.</t>
  </si>
  <si>
    <t>PMG Corp is one of the leading industrial stampers in the city in which you operate a consulting firm for sales and operation planning optimization.  PMG has constracted with you for assistance in planning their production schedule for the next quarter (13 weeks).  The company has orders for 15 different parts that can be both be produced on one of two production lines: line A or line B.  Table 1 summarized the orders for each part number that must be produced in the coming quarter along with their production rates and costs on each line, and the cost of subcontracting each order.  Note that the first 4 orders can only be produced on line A.  Assume that any portion of an order can be subcontracted.</t>
  </si>
  <si>
    <t>Line A</t>
  </si>
  <si>
    <t>Line B</t>
  </si>
  <si>
    <t>Subcontract</t>
  </si>
  <si>
    <t>Part Number</t>
  </si>
  <si>
    <t>Sales Demand (# parts)</t>
  </si>
  <si>
    <t>Parts/Hr</t>
  </si>
  <si>
    <t>Cost/Part</t>
  </si>
  <si>
    <t>na</t>
  </si>
  <si>
    <t>a.</t>
  </si>
  <si>
    <t>Create a linear optimization model to meet sales demand at the lowest possible cost and find the optimal production plan and associated cost</t>
  </si>
  <si>
    <t>b.</t>
  </si>
  <si>
    <t>What would happen to the total cost if two of the Line B machines broke and could not be used for the entire quarter?</t>
  </si>
  <si>
    <t>c.</t>
  </si>
  <si>
    <t>What would happen to the total cost if an additional Line A machine was purchased and available for the entire quarter?</t>
  </si>
  <si>
    <t>d.</t>
  </si>
  <si>
    <t>If all Part Numbers 5 - 15 all sell for the same amount, which part number should the salesforce of PMG try to sell more of?  Why?</t>
  </si>
  <si>
    <t>e.</t>
  </si>
  <si>
    <t>If the cost of subcontracting Part Number 12 decreased to $1.72/part, would the optimal solution change?  Why or why not?</t>
  </si>
  <si>
    <t>x1</t>
  </si>
  <si>
    <t>x2</t>
  </si>
  <si>
    <t>x3</t>
  </si>
  <si>
    <t>x4</t>
  </si>
  <si>
    <t>number of sample</t>
  </si>
  <si>
    <t>cost of sample</t>
  </si>
  <si>
    <t>total cost</t>
  </si>
  <si>
    <t>type a</t>
  </si>
  <si>
    <t>available</t>
  </si>
  <si>
    <t>type b</t>
  </si>
  <si>
    <t>type c</t>
  </si>
  <si>
    <t>type d</t>
  </si>
  <si>
    <t>&gt;=</t>
  </si>
  <si>
    <t>total</t>
  </si>
  <si>
    <t>&lt;=</t>
  </si>
  <si>
    <t>Number of staff needed</t>
  </si>
  <si>
    <t>English Speaker needed</t>
  </si>
  <si>
    <t>Spanish Speaker needed</t>
  </si>
  <si>
    <t>Answer:</t>
  </si>
  <si>
    <t>full-time shift 1 end</t>
  </si>
  <si>
    <t>full-time shift 1 start</t>
  </si>
  <si>
    <t>full-time shift 2 start</t>
  </si>
  <si>
    <t>full-time shift 2 end</t>
  </si>
  <si>
    <t>pt shift 1</t>
  </si>
  <si>
    <t>pt shift 2</t>
  </si>
  <si>
    <t>English total</t>
  </si>
  <si>
    <t>Spanish total</t>
  </si>
  <si>
    <t xml:space="preserve">English </t>
  </si>
  <si>
    <t>Spanish</t>
  </si>
  <si>
    <t xml:space="preserve">ft shift 1 start </t>
  </si>
  <si>
    <t>ft shift 1 end</t>
  </si>
  <si>
    <t xml:space="preserve">ft shift 2 start </t>
  </si>
  <si>
    <t>ft shift 2 end</t>
  </si>
  <si>
    <t>pt shft 1</t>
  </si>
  <si>
    <t>pt shft 2</t>
  </si>
  <si>
    <t>number of ft</t>
  </si>
  <si>
    <t>number of pt</t>
  </si>
  <si>
    <t>pay of ft</t>
  </si>
  <si>
    <t>pay of pt</t>
  </si>
  <si>
    <t xml:space="preserve">total bilingual </t>
  </si>
  <si>
    <t xml:space="preserve">bilingual </t>
  </si>
  <si>
    <t xml:space="preserve">PMG currently has 15 Line A machines and 80 Line B machines.  The company operates 24 hours a day, 7 days a week and each machine has a scheduled downtime of 2 hours per week for maintenance.  </t>
  </si>
  <si>
    <t>parts on A</t>
  </si>
  <si>
    <t>parts on B</t>
  </si>
  <si>
    <t>parts on subcontract</t>
  </si>
  <si>
    <t>hrs on part A</t>
  </si>
  <si>
    <t>hrs on part B</t>
  </si>
  <si>
    <t>cost</t>
  </si>
  <si>
    <t>number of part</t>
  </si>
  <si>
    <t>line A machine</t>
  </si>
  <si>
    <t>line B machine</t>
  </si>
  <si>
    <t>line A hrs</t>
  </si>
  <si>
    <t>line B hrs</t>
  </si>
  <si>
    <t>total hrs of A</t>
  </si>
  <si>
    <t>total hrs of B</t>
  </si>
  <si>
    <t>average cost</t>
  </si>
  <si>
    <t>lowest cost</t>
  </si>
  <si>
    <t>should try to sell more of #14 product as it has the lowest cost</t>
  </si>
  <si>
    <t>No. According to the answer of a, part #12 is not subtracted. All the orders are performed on line B. Hence, increasing the cost of subcontracting would not change the optimal solution.</t>
  </si>
  <si>
    <t>hourly wage rate increase:</t>
  </si>
  <si>
    <t>*0 means doing paperwork and not handling phonecall, while 1 means handling phonecall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</si>
</sst>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quot;$&quot;#,##0.00"/>
  </numFmts>
  <fonts count="4">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1">
    <xf numFmtId="0" fontId="0" fillId="0" borderId="0" xfId="0"/>
    <xf numFmtId="0" fontId="2" fillId="0" borderId="0" xfId="0" applyFont="1"/>
    <xf numFmtId="0" fontId="0" fillId="0" borderId="1" xfId="0" applyBorder="1" applyAlignment="1">
      <alignment horizontal="center" wrapText="1"/>
    </xf>
    <xf numFmtId="0" fontId="0" fillId="0" borderId="0" xfId="0" applyBorder="1" applyAlignment="1">
      <alignment horizontal="center"/>
    </xf>
    <xf numFmtId="0" fontId="3" fillId="0" borderId="0" xfId="0" applyNumberFormat="1" applyFont="1" applyFill="1" applyBorder="1" applyAlignment="1">
      <alignment horizontal="center"/>
    </xf>
    <xf numFmtId="0" fontId="0" fillId="0" borderId="1" xfId="0" applyBorder="1"/>
    <xf numFmtId="44" fontId="0" fillId="0" borderId="0" xfId="1" applyNumberFormat="1" applyFont="1"/>
    <xf numFmtId="9" fontId="0" fillId="0" borderId="2" xfId="2" applyFont="1" applyBorder="1"/>
    <xf numFmtId="9" fontId="0" fillId="0" borderId="5" xfId="2" applyFont="1" applyBorder="1"/>
    <xf numFmtId="9" fontId="0" fillId="0" borderId="7" xfId="2" applyFont="1" applyBorder="1"/>
    <xf numFmtId="9" fontId="0" fillId="0" borderId="0" xfId="2" applyFont="1" applyBorder="1"/>
    <xf numFmtId="9" fontId="0" fillId="0" borderId="3" xfId="2" applyFont="1" applyBorder="1"/>
    <xf numFmtId="9" fontId="0" fillId="0" borderId="4" xfId="2" applyFont="1" applyFill="1" applyBorder="1"/>
    <xf numFmtId="9" fontId="0" fillId="0" borderId="6" xfId="2" applyFont="1" applyFill="1" applyBorder="1"/>
    <xf numFmtId="9" fontId="0" fillId="0" borderId="1" xfId="2" applyFont="1" applyBorder="1"/>
    <xf numFmtId="9" fontId="0" fillId="0" borderId="8" xfId="2" applyFont="1" applyBorder="1"/>
    <xf numFmtId="0" fontId="0" fillId="0" borderId="0" xfId="0" applyAlignment="1">
      <alignment horizontal="center"/>
    </xf>
    <xf numFmtId="0" fontId="0" fillId="0" borderId="0" xfId="0" applyAlignment="1">
      <alignment horizontal="left" vertical="top" wrapText="1"/>
    </xf>
    <xf numFmtId="0" fontId="0" fillId="0" borderId="9" xfId="0" applyBorder="1"/>
    <xf numFmtId="0" fontId="0" fillId="0" borderId="10" xfId="0" applyBorder="1" applyAlignment="1">
      <alignment horizontal="center" wrapText="1"/>
    </xf>
    <xf numFmtId="0" fontId="0" fillId="0" borderId="7" xfId="0" applyBorder="1" applyAlignment="1">
      <alignment horizontal="center"/>
    </xf>
    <xf numFmtId="0" fontId="0" fillId="0" borderId="8" xfId="0" applyBorder="1" applyAlignment="1">
      <alignment horizontal="center"/>
    </xf>
    <xf numFmtId="0" fontId="0" fillId="0" borderId="11" xfId="0" applyBorder="1" applyAlignment="1">
      <alignment horizontal="center"/>
    </xf>
    <xf numFmtId="0" fontId="0" fillId="0" borderId="12" xfId="0" applyBorder="1"/>
    <xf numFmtId="3" fontId="0" fillId="0" borderId="9" xfId="0" applyNumberFormat="1" applyBorder="1" applyAlignment="1">
      <alignment horizontal="center"/>
    </xf>
    <xf numFmtId="164" fontId="0" fillId="0" borderId="5" xfId="0" applyNumberFormat="1" applyBorder="1" applyAlignment="1">
      <alignment horizontal="center"/>
    </xf>
    <xf numFmtId="165" fontId="0" fillId="0" borderId="6" xfId="0" applyNumberFormat="1" applyBorder="1" applyAlignment="1">
      <alignment horizontal="center"/>
    </xf>
    <xf numFmtId="0" fontId="0" fillId="0" borderId="5" xfId="0" applyBorder="1" applyAlignment="1">
      <alignment horizontal="center"/>
    </xf>
    <xf numFmtId="165" fontId="0" fillId="0" borderId="12" xfId="0" applyNumberFormat="1" applyBorder="1" applyAlignment="1">
      <alignment horizontal="center"/>
    </xf>
    <xf numFmtId="3" fontId="0" fillId="0" borderId="12" xfId="0" applyNumberFormat="1" applyBorder="1" applyAlignment="1">
      <alignment horizontal="center"/>
    </xf>
    <xf numFmtId="0" fontId="0" fillId="0" borderId="11" xfId="0" applyBorder="1"/>
    <xf numFmtId="3" fontId="0" fillId="0" borderId="11" xfId="0" applyNumberFormat="1" applyBorder="1" applyAlignment="1">
      <alignment horizontal="center"/>
    </xf>
    <xf numFmtId="164" fontId="0" fillId="0" borderId="7" xfId="0" applyNumberFormat="1" applyBorder="1" applyAlignment="1">
      <alignment horizontal="center"/>
    </xf>
    <xf numFmtId="165" fontId="0" fillId="0" borderId="8" xfId="0" applyNumberFormat="1" applyBorder="1" applyAlignment="1">
      <alignment horizontal="center"/>
    </xf>
    <xf numFmtId="165" fontId="0" fillId="0" borderId="11" xfId="0" applyNumberFormat="1" applyBorder="1" applyAlignment="1">
      <alignment horizontal="center"/>
    </xf>
    <xf numFmtId="0" fontId="0" fillId="0" borderId="0" xfId="0" applyAlignment="1">
      <alignment wrapText="1"/>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vertical="top" wrapText="1"/>
    </xf>
    <xf numFmtId="0" fontId="0" fillId="2" borderId="0" xfId="0" applyFill="1"/>
    <xf numFmtId="0" fontId="0" fillId="0" borderId="0" xfId="0" applyAlignment="1">
      <alignment horizontal="left" vertical="center" wrapText="1"/>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center" wrapText="1"/>
    </xf>
    <xf numFmtId="165" fontId="0" fillId="0" borderId="0" xfId="0" applyNumberFormat="1"/>
    <xf numFmtId="0" fontId="0" fillId="0" borderId="0" xfId="0" applyNumberFormat="1"/>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wrapText="1"/>
    </xf>
    <xf numFmtId="0" fontId="0" fillId="0" borderId="2" xfId="0" applyBorder="1" applyAlignment="1">
      <alignment horizontal="center"/>
    </xf>
    <xf numFmtId="0" fontId="0" fillId="0" borderId="4" xfId="0" applyBorder="1" applyAlignment="1">
      <alignment horizontal="center"/>
    </xf>
    <xf numFmtId="0" fontId="0" fillId="0" borderId="10" xfId="0" applyBorder="1" applyAlignment="1">
      <alignment horizontal="center" vertical="top" wrapText="1"/>
    </xf>
    <xf numFmtId="165" fontId="0" fillId="0" borderId="0" xfId="0" applyNumberFormat="1" applyAlignment="1">
      <alignment wrapText="1"/>
    </xf>
    <xf numFmtId="10" fontId="0" fillId="2" borderId="0" xfId="2" applyNumberFormat="1" applyFont="1" applyFill="1"/>
    <xf numFmtId="0" fontId="0" fillId="2" borderId="0" xfId="0" applyFill="1" applyAlignment="1">
      <alignment wrapText="1"/>
    </xf>
    <xf numFmtId="0" fontId="0" fillId="3" borderId="0" xfId="0" applyFill="1"/>
    <xf numFmtId="0" fontId="0" fillId="2" borderId="0" xfId="0" applyFill="1" applyAlignment="1">
      <alignment horizontal="center"/>
    </xf>
    <xf numFmtId="165" fontId="0" fillId="2" borderId="0" xfId="0" applyNumberFormat="1" applyFill="1"/>
    <xf numFmtId="0" fontId="0" fillId="2" borderId="0" xfId="0" applyFill="1" applyAlignment="1">
      <alignment horizontal="left" vertical="top" wrapText="1"/>
    </xf>
    <xf numFmtId="165" fontId="0" fillId="2" borderId="0" xfId="0" applyNumberFormat="1" applyFill="1" applyAlignment="1">
      <alignmen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9"/>
  <sheetViews>
    <sheetView workbookViewId="0">
      <selection activeCell="J19" sqref="J19"/>
    </sheetView>
  </sheetViews>
  <sheetFormatPr baseColWidth="10" defaultColWidth="8.83203125" defaultRowHeight="15"/>
  <cols>
    <col min="1" max="1" width="10.5" bestFit="1" customWidth="1"/>
    <col min="2" max="2" width="12.33203125" bestFit="1" customWidth="1"/>
    <col min="3" max="3" width="10.33203125" bestFit="1" customWidth="1"/>
    <col min="4" max="4" width="10" customWidth="1"/>
    <col min="5" max="5" width="10" bestFit="1" customWidth="1"/>
    <col min="7" max="7" width="9.83203125" bestFit="1" customWidth="1"/>
    <col min="9" max="9" width="10.5" customWidth="1"/>
    <col min="10" max="10" width="9.5" customWidth="1"/>
    <col min="12" max="12" width="10.1640625" customWidth="1"/>
    <col min="14" max="14" width="3.5" customWidth="1"/>
  </cols>
  <sheetData>
    <row r="1" spans="1:15" ht="14.25" customHeight="1">
      <c r="A1" s="48" t="s">
        <v>29</v>
      </c>
      <c r="B1" s="48"/>
      <c r="C1" s="48"/>
      <c r="D1" s="48"/>
      <c r="E1" s="48"/>
      <c r="F1" s="48"/>
      <c r="G1" s="48"/>
      <c r="H1" s="48"/>
      <c r="I1" s="48"/>
      <c r="J1" s="48"/>
    </row>
    <row r="2" spans="1:15">
      <c r="A2" s="48"/>
      <c r="B2" s="48"/>
      <c r="C2" s="48"/>
      <c r="D2" s="48"/>
      <c r="E2" s="48"/>
      <c r="F2" s="48"/>
      <c r="G2" s="48"/>
      <c r="H2" s="48"/>
      <c r="I2" s="48"/>
      <c r="J2" s="48"/>
    </row>
    <row r="3" spans="1:15">
      <c r="A3" s="48"/>
      <c r="B3" s="48"/>
      <c r="C3" s="48"/>
      <c r="D3" s="48"/>
      <c r="E3" s="48"/>
      <c r="F3" s="48"/>
      <c r="G3" s="48"/>
      <c r="H3" s="48"/>
      <c r="I3" s="48"/>
      <c r="J3" s="48"/>
    </row>
    <row r="4" spans="1:15">
      <c r="A4" s="48"/>
      <c r="B4" s="48"/>
      <c r="C4" s="48"/>
      <c r="D4" s="48"/>
      <c r="E4" s="48"/>
      <c r="F4" s="48"/>
      <c r="G4" s="48"/>
      <c r="H4" s="48"/>
      <c r="I4" s="48"/>
      <c r="J4" s="48"/>
    </row>
    <row r="5" spans="1:15">
      <c r="A5" s="48"/>
      <c r="B5" s="48"/>
      <c r="C5" s="48"/>
      <c r="D5" s="48"/>
      <c r="E5" s="48"/>
      <c r="F5" s="48"/>
      <c r="G5" s="48"/>
      <c r="H5" s="48"/>
      <c r="I5" s="48"/>
      <c r="J5" s="48"/>
    </row>
    <row r="6" spans="1:15">
      <c r="A6" s="48"/>
      <c r="B6" s="48"/>
      <c r="C6" s="48"/>
      <c r="D6" s="48"/>
      <c r="E6" s="48"/>
      <c r="F6" s="48"/>
      <c r="G6" s="48"/>
      <c r="H6" s="48"/>
      <c r="I6" s="48"/>
      <c r="J6" s="48"/>
    </row>
    <row r="7" spans="1:15">
      <c r="A7" s="48"/>
      <c r="B7" s="48"/>
      <c r="C7" s="48"/>
      <c r="D7" s="48"/>
      <c r="E7" s="48"/>
      <c r="F7" s="48"/>
      <c r="G7" s="48"/>
      <c r="H7" s="48"/>
      <c r="I7" s="48"/>
      <c r="J7" s="48"/>
    </row>
    <row r="8" spans="1:15">
      <c r="A8" s="48"/>
      <c r="B8" s="48"/>
      <c r="C8" s="48"/>
      <c r="D8" s="48"/>
      <c r="E8" s="48"/>
      <c r="F8" s="48"/>
      <c r="G8" s="48"/>
      <c r="H8" s="48"/>
      <c r="I8" s="48"/>
      <c r="J8" s="48"/>
    </row>
    <row r="9" spans="1:15">
      <c r="A9" s="48"/>
      <c r="B9" s="48"/>
      <c r="C9" s="48"/>
      <c r="D9" s="48"/>
      <c r="E9" s="48"/>
      <c r="F9" s="48"/>
      <c r="G9" s="48"/>
      <c r="H9" s="48"/>
      <c r="I9" s="48"/>
      <c r="J9" s="48"/>
    </row>
    <row r="10" spans="1:15">
      <c r="A10" s="48"/>
      <c r="B10" s="48"/>
      <c r="C10" s="48"/>
      <c r="D10" s="48"/>
      <c r="E10" s="48"/>
      <c r="F10" s="48"/>
      <c r="G10" s="48"/>
      <c r="H10" s="48"/>
      <c r="I10" s="48"/>
      <c r="J10" s="48"/>
    </row>
    <row r="11" spans="1:15">
      <c r="A11" s="17"/>
      <c r="B11" s="17"/>
      <c r="C11" s="17"/>
      <c r="D11" s="17"/>
      <c r="E11" s="17"/>
      <c r="F11" s="17"/>
      <c r="G11" s="17"/>
      <c r="H11" s="17"/>
      <c r="I11" s="17"/>
      <c r="J11" s="17"/>
    </row>
    <row r="12" spans="1:15">
      <c r="F12" s="1" t="s">
        <v>69</v>
      </c>
      <c r="G12" t="s">
        <v>55</v>
      </c>
      <c r="I12" t="s">
        <v>51</v>
      </c>
      <c r="J12" t="s">
        <v>52</v>
      </c>
      <c r="K12" t="s">
        <v>53</v>
      </c>
      <c r="L12" t="s">
        <v>54</v>
      </c>
    </row>
    <row r="14" spans="1:15">
      <c r="A14" s="1" t="s">
        <v>0</v>
      </c>
      <c r="I14" t="s">
        <v>18</v>
      </c>
      <c r="J14" t="s">
        <v>19</v>
      </c>
      <c r="K14" t="s">
        <v>20</v>
      </c>
      <c r="L14" t="s">
        <v>21</v>
      </c>
      <c r="M14" t="s">
        <v>64</v>
      </c>
    </row>
    <row r="15" spans="1:15">
      <c r="G15" t="s">
        <v>55</v>
      </c>
      <c r="I15" s="40">
        <v>3782</v>
      </c>
      <c r="J15" s="40">
        <v>4324</v>
      </c>
      <c r="K15" s="40">
        <v>0</v>
      </c>
      <c r="L15" s="40">
        <v>542</v>
      </c>
      <c r="M15">
        <f>I15+J15+K15+L15</f>
        <v>8648</v>
      </c>
    </row>
    <row r="16" spans="1:15">
      <c r="A16" s="5" t="s">
        <v>16</v>
      </c>
      <c r="B16" s="5" t="s">
        <v>17</v>
      </c>
      <c r="O16" t="s">
        <v>57</v>
      </c>
    </row>
    <row r="17" spans="1:15">
      <c r="A17" t="s">
        <v>18</v>
      </c>
      <c r="B17" s="6">
        <v>5</v>
      </c>
      <c r="G17" t="s">
        <v>56</v>
      </c>
      <c r="I17">
        <v>5</v>
      </c>
      <c r="J17">
        <v>3.5</v>
      </c>
      <c r="K17">
        <v>6.75</v>
      </c>
      <c r="L17">
        <v>10</v>
      </c>
      <c r="O17">
        <f>I15*I17+J15*J17+K15*K17+L15*L17</f>
        <v>39464</v>
      </c>
    </row>
    <row r="18" spans="1:15">
      <c r="A18" t="s">
        <v>19</v>
      </c>
      <c r="B18" s="6">
        <v>3.5</v>
      </c>
      <c r="M18" t="s">
        <v>59</v>
      </c>
    </row>
    <row r="19" spans="1:15">
      <c r="A19" t="s">
        <v>20</v>
      </c>
      <c r="B19" s="6">
        <v>6.75</v>
      </c>
      <c r="G19" t="s">
        <v>58</v>
      </c>
      <c r="M19">
        <v>1000</v>
      </c>
      <c r="N19" t="s">
        <v>65</v>
      </c>
      <c r="O19">
        <f>I15*B26+J15*C26+K15*D26+L15*E26</f>
        <v>2215.6</v>
      </c>
    </row>
    <row r="20" spans="1:15">
      <c r="A20" t="s">
        <v>21</v>
      </c>
      <c r="B20" s="6">
        <v>10</v>
      </c>
      <c r="G20" t="s">
        <v>60</v>
      </c>
      <c r="M20">
        <v>1000</v>
      </c>
      <c r="N20" t="s">
        <v>65</v>
      </c>
      <c r="O20">
        <f>I15*B27+J15*C27+K15*D27+L15*E27</f>
        <v>3107.8599999999997</v>
      </c>
    </row>
    <row r="21" spans="1:15">
      <c r="G21" t="s">
        <v>61</v>
      </c>
      <c r="M21">
        <v>1000</v>
      </c>
      <c r="N21" t="s">
        <v>65</v>
      </c>
      <c r="O21">
        <f>I15*B28+J15*C28+K15*D28+L15*E28</f>
        <v>1000.0600000000001</v>
      </c>
    </row>
    <row r="22" spans="1:15">
      <c r="G22" t="s">
        <v>62</v>
      </c>
      <c r="M22">
        <v>1000</v>
      </c>
      <c r="N22" t="s">
        <v>65</v>
      </c>
      <c r="O22">
        <f>I15*B29+J15*C29+K15*D29+L15*E29</f>
        <v>1000.7800000000002</v>
      </c>
    </row>
    <row r="23" spans="1:15">
      <c r="A23" s="1" t="s">
        <v>22</v>
      </c>
      <c r="G23" t="s">
        <v>18</v>
      </c>
      <c r="M23">
        <f>0.5*$M$15</f>
        <v>4324</v>
      </c>
      <c r="N23" t="s">
        <v>63</v>
      </c>
      <c r="O23">
        <f>I15</f>
        <v>3782</v>
      </c>
    </row>
    <row r="24" spans="1:15">
      <c r="B24" s="47" t="s">
        <v>27</v>
      </c>
      <c r="C24" s="47"/>
      <c r="D24" s="47"/>
      <c r="E24" s="47"/>
      <c r="G24" t="s">
        <v>19</v>
      </c>
      <c r="M24">
        <f>0.5*$M$15</f>
        <v>4324</v>
      </c>
      <c r="N24" t="s">
        <v>63</v>
      </c>
      <c r="O24">
        <f>J15</f>
        <v>4324</v>
      </c>
    </row>
    <row r="25" spans="1:15">
      <c r="A25" t="s">
        <v>28</v>
      </c>
      <c r="B25" t="s">
        <v>18</v>
      </c>
      <c r="C25" t="s">
        <v>19</v>
      </c>
      <c r="D25" t="s">
        <v>20</v>
      </c>
      <c r="E25" t="s">
        <v>21</v>
      </c>
      <c r="G25" t="s">
        <v>20</v>
      </c>
      <c r="M25">
        <f>0.5*$M$15</f>
        <v>4324</v>
      </c>
      <c r="N25" t="s">
        <v>63</v>
      </c>
      <c r="O25">
        <f>K15</f>
        <v>0</v>
      </c>
    </row>
    <row r="26" spans="1:15">
      <c r="A26" t="s">
        <v>23</v>
      </c>
      <c r="B26" s="7">
        <v>0.3</v>
      </c>
      <c r="C26" s="11">
        <v>0.25</v>
      </c>
      <c r="D26" s="11">
        <v>0.53</v>
      </c>
      <c r="E26" s="12">
        <v>0</v>
      </c>
      <c r="G26" t="s">
        <v>21</v>
      </c>
      <c r="M26">
        <f>0.5*$M$15</f>
        <v>4324</v>
      </c>
      <c r="N26" t="s">
        <v>63</v>
      </c>
      <c r="O26">
        <f>L15</f>
        <v>542</v>
      </c>
    </row>
    <row r="27" spans="1:15">
      <c r="A27" t="s">
        <v>24</v>
      </c>
      <c r="B27" s="8">
        <v>0.25</v>
      </c>
      <c r="C27" s="10">
        <v>0.47</v>
      </c>
      <c r="D27" s="10">
        <v>0.12</v>
      </c>
      <c r="E27" s="13">
        <v>0.24</v>
      </c>
    </row>
    <row r="28" spans="1:15">
      <c r="A28" t="s">
        <v>25</v>
      </c>
      <c r="B28" s="8">
        <v>0.1</v>
      </c>
      <c r="C28" s="10">
        <v>0.12</v>
      </c>
      <c r="D28" s="10">
        <v>0</v>
      </c>
      <c r="E28" s="13">
        <v>0.19</v>
      </c>
    </row>
    <row r="29" spans="1:15">
      <c r="A29" t="s">
        <v>26</v>
      </c>
      <c r="B29" s="9">
        <v>0</v>
      </c>
      <c r="C29" s="14">
        <f t="shared" ref="C29:E29" si="0">1-SUM(C26:C28)</f>
        <v>0.16000000000000003</v>
      </c>
      <c r="D29" s="14">
        <f t="shared" si="0"/>
        <v>0.35</v>
      </c>
      <c r="E29" s="15">
        <f t="shared" si="0"/>
        <v>0.57000000000000006</v>
      </c>
    </row>
  </sheetData>
  <mergeCells count="2">
    <mergeCell ref="B24:E24"/>
    <mergeCell ref="A1:J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67"/>
  <sheetViews>
    <sheetView topLeftCell="A51" zoomScale="159" zoomScaleNormal="214" workbookViewId="0">
      <selection activeCell="N63" sqref="N63"/>
    </sheetView>
  </sheetViews>
  <sheetFormatPr baseColWidth="10" defaultColWidth="8.83203125" defaultRowHeight="15"/>
  <cols>
    <col min="1" max="1" width="11.83203125" bestFit="1" customWidth="1"/>
    <col min="2" max="2" width="11" customWidth="1"/>
    <col min="11" max="11" width="10.83203125" customWidth="1"/>
    <col min="14" max="14" width="11.1640625" customWidth="1"/>
    <col min="18" max="18" width="10.5" customWidth="1"/>
  </cols>
  <sheetData>
    <row r="1" spans="1:19">
      <c r="A1" s="48" t="s">
        <v>15</v>
      </c>
      <c r="B1" s="48"/>
      <c r="C1" s="48"/>
      <c r="D1" s="48"/>
      <c r="E1" s="48"/>
      <c r="F1" s="48"/>
      <c r="G1" s="48"/>
      <c r="H1" s="48"/>
      <c r="I1" s="48"/>
    </row>
    <row r="2" spans="1:19">
      <c r="A2" s="48"/>
      <c r="B2" s="48"/>
      <c r="C2" s="48"/>
      <c r="D2" s="48"/>
      <c r="E2" s="48"/>
      <c r="F2" s="48"/>
      <c r="G2" s="48"/>
      <c r="H2" s="48"/>
      <c r="I2" s="48"/>
    </row>
    <row r="3" spans="1:19">
      <c r="A3" s="48"/>
      <c r="B3" s="48"/>
      <c r="C3" s="48"/>
      <c r="D3" s="48"/>
      <c r="E3" s="48"/>
      <c r="F3" s="48"/>
      <c r="G3" s="48"/>
      <c r="H3" s="48"/>
      <c r="I3" s="48"/>
    </row>
    <row r="4" spans="1:19">
      <c r="A4" s="48"/>
      <c r="B4" s="48"/>
      <c r="C4" s="48"/>
      <c r="D4" s="48"/>
      <c r="E4" s="48"/>
      <c r="F4" s="48"/>
      <c r="G4" s="48"/>
      <c r="H4" s="48"/>
      <c r="I4" s="48"/>
    </row>
    <row r="5" spans="1:19">
      <c r="A5" s="48"/>
      <c r="B5" s="48"/>
      <c r="C5" s="48"/>
      <c r="D5" s="48"/>
      <c r="E5" s="48"/>
      <c r="F5" s="48"/>
      <c r="G5" s="48"/>
      <c r="H5" s="48"/>
      <c r="I5" s="48"/>
    </row>
    <row r="7" spans="1:19">
      <c r="A7" s="48" t="s">
        <v>1</v>
      </c>
      <c r="B7" s="48"/>
      <c r="C7" s="48"/>
      <c r="D7" s="48"/>
      <c r="E7" s="48"/>
      <c r="F7" s="48"/>
      <c r="G7" s="48"/>
      <c r="H7" s="48"/>
      <c r="I7" s="48"/>
    </row>
    <row r="8" spans="1:19">
      <c r="A8" s="48"/>
      <c r="B8" s="48"/>
      <c r="C8" s="48"/>
      <c r="D8" s="48"/>
      <c r="E8" s="48"/>
      <c r="F8" s="48"/>
      <c r="G8" s="48"/>
      <c r="H8" s="48"/>
      <c r="I8" s="48"/>
    </row>
    <row r="9" spans="1:19">
      <c r="A9" s="48"/>
      <c r="B9" s="48"/>
      <c r="C9" s="48"/>
      <c r="D9" s="48"/>
      <c r="E9" s="48"/>
      <c r="F9" s="48"/>
      <c r="G9" s="48"/>
      <c r="H9" s="48"/>
      <c r="I9" s="48"/>
    </row>
    <row r="10" spans="1:19">
      <c r="A10" s="48"/>
      <c r="B10" s="48"/>
      <c r="C10" s="48"/>
      <c r="D10" s="48"/>
      <c r="E10" s="48"/>
      <c r="F10" s="48"/>
      <c r="G10" s="48"/>
      <c r="H10" s="48"/>
      <c r="I10" s="48"/>
    </row>
    <row r="11" spans="1:19">
      <c r="A11" s="1" t="s">
        <v>0</v>
      </c>
      <c r="F11" s="1" t="s">
        <v>111</v>
      </c>
    </row>
    <row r="12" spans="1:19" ht="48">
      <c r="A12" s="2" t="s">
        <v>2</v>
      </c>
      <c r="B12" s="2" t="s">
        <v>10</v>
      </c>
      <c r="C12" s="39" t="s">
        <v>66</v>
      </c>
      <c r="D12" s="55" t="s">
        <v>67</v>
      </c>
      <c r="E12" s="55" t="s">
        <v>68</v>
      </c>
      <c r="F12" s="41" t="s">
        <v>71</v>
      </c>
      <c r="G12" s="35" t="s">
        <v>70</v>
      </c>
      <c r="H12" s="35" t="s">
        <v>72</v>
      </c>
      <c r="I12" s="35" t="s">
        <v>73</v>
      </c>
      <c r="J12" s="35" t="s">
        <v>74</v>
      </c>
      <c r="K12" s="35" t="s">
        <v>75</v>
      </c>
      <c r="L12" s="35" t="s">
        <v>76</v>
      </c>
      <c r="M12" s="35" t="s">
        <v>77</v>
      </c>
      <c r="O12" s="55" t="s">
        <v>78</v>
      </c>
      <c r="P12" s="55" t="s">
        <v>79</v>
      </c>
    </row>
    <row r="13" spans="1:19">
      <c r="A13" s="3" t="s">
        <v>3</v>
      </c>
      <c r="B13" s="4">
        <v>60</v>
      </c>
      <c r="C13">
        <f>_xlfn.CEILING.MATH(B13/12)</f>
        <v>5</v>
      </c>
      <c r="D13" s="40">
        <f>_xlfn.CEILING.MATH(0.65*C13)</f>
        <v>4</v>
      </c>
      <c r="E13" s="40">
        <f>_xlfn.CEILING.MATH(0.35*C13)</f>
        <v>2</v>
      </c>
      <c r="F13">
        <v>0</v>
      </c>
      <c r="G13">
        <v>1</v>
      </c>
      <c r="H13">
        <v>0</v>
      </c>
      <c r="I13">
        <v>0</v>
      </c>
      <c r="J13">
        <v>0</v>
      </c>
      <c r="K13">
        <v>0</v>
      </c>
      <c r="L13">
        <f>MMULT(F13:K13,$O$13:$O$18)</f>
        <v>4</v>
      </c>
      <c r="M13">
        <f>MMULT(F13:K13,$P$13:$P$18)</f>
        <v>2</v>
      </c>
      <c r="N13" s="40" t="s">
        <v>80</v>
      </c>
      <c r="O13" s="40">
        <v>4</v>
      </c>
      <c r="P13" s="40">
        <v>4.0000000000000009</v>
      </c>
      <c r="R13" t="s">
        <v>86</v>
      </c>
      <c r="S13">
        <f>SUM(O13:P16)</f>
        <v>25</v>
      </c>
    </row>
    <row r="14" spans="1:19">
      <c r="A14" s="3" t="s">
        <v>4</v>
      </c>
      <c r="B14" s="4">
        <v>135</v>
      </c>
      <c r="C14">
        <f t="shared" ref="C14:C19" si="0">B14/12</f>
        <v>11.25</v>
      </c>
      <c r="D14" s="40">
        <f t="shared" ref="D14:D19" si="1">_xlfn.CEILING.MATH(0.65*C14)</f>
        <v>8</v>
      </c>
      <c r="E14" s="40">
        <f t="shared" ref="E14:E19" si="2">_xlfn.CEILING.MATH(0.35*C14)</f>
        <v>4</v>
      </c>
      <c r="F14">
        <v>1</v>
      </c>
      <c r="G14">
        <v>1</v>
      </c>
      <c r="H14">
        <v>0</v>
      </c>
      <c r="I14">
        <v>0</v>
      </c>
      <c r="J14">
        <v>0</v>
      </c>
      <c r="K14">
        <v>0</v>
      </c>
      <c r="L14">
        <f t="shared" ref="L14:L19" si="3">MMULT(F14:K14,$O$13:$O$18)</f>
        <v>8</v>
      </c>
      <c r="M14">
        <f t="shared" ref="M14:M19" si="4">MMULT(F14:K14,$P$13:$P$18)</f>
        <v>6.0000000000000009</v>
      </c>
      <c r="N14" s="40" t="s">
        <v>81</v>
      </c>
      <c r="O14" s="40">
        <v>4</v>
      </c>
      <c r="P14" s="40">
        <v>2</v>
      </c>
      <c r="R14" t="s">
        <v>87</v>
      </c>
      <c r="S14">
        <f>SUM(O17:P18)</f>
        <v>5</v>
      </c>
    </row>
    <row r="15" spans="1:19">
      <c r="A15" s="3" t="s">
        <v>5</v>
      </c>
      <c r="B15" s="4">
        <v>142</v>
      </c>
      <c r="C15">
        <f t="shared" si="0"/>
        <v>11.833333333333334</v>
      </c>
      <c r="D15" s="40">
        <f t="shared" si="1"/>
        <v>8</v>
      </c>
      <c r="E15" s="40">
        <f t="shared" si="2"/>
        <v>5</v>
      </c>
      <c r="F15">
        <v>1</v>
      </c>
      <c r="G15">
        <v>1</v>
      </c>
      <c r="H15">
        <v>0</v>
      </c>
      <c r="I15">
        <v>1</v>
      </c>
      <c r="J15">
        <v>0</v>
      </c>
      <c r="K15">
        <v>0</v>
      </c>
      <c r="L15">
        <f t="shared" si="3"/>
        <v>12</v>
      </c>
      <c r="M15">
        <f t="shared" si="4"/>
        <v>6.0000000000000009</v>
      </c>
      <c r="N15" s="40" t="s">
        <v>82</v>
      </c>
      <c r="O15" s="40">
        <v>4</v>
      </c>
      <c r="P15" s="40">
        <v>3</v>
      </c>
      <c r="R15" t="s">
        <v>88</v>
      </c>
      <c r="S15">
        <v>75</v>
      </c>
    </row>
    <row r="16" spans="1:19">
      <c r="A16" s="3" t="s">
        <v>6</v>
      </c>
      <c r="B16" s="4">
        <v>210</v>
      </c>
      <c r="C16">
        <f t="shared" si="0"/>
        <v>17.5</v>
      </c>
      <c r="D16" s="40">
        <f t="shared" si="1"/>
        <v>12</v>
      </c>
      <c r="E16" s="40">
        <f t="shared" si="2"/>
        <v>7</v>
      </c>
      <c r="F16">
        <v>1</v>
      </c>
      <c r="G16">
        <v>0</v>
      </c>
      <c r="H16">
        <v>1</v>
      </c>
      <c r="I16">
        <v>1</v>
      </c>
      <c r="J16">
        <v>0</v>
      </c>
      <c r="K16">
        <v>0</v>
      </c>
      <c r="L16">
        <f t="shared" si="3"/>
        <v>12</v>
      </c>
      <c r="M16">
        <f t="shared" si="4"/>
        <v>7.0000000000000009</v>
      </c>
      <c r="N16" s="40" t="s">
        <v>83</v>
      </c>
      <c r="O16" s="40">
        <v>4</v>
      </c>
      <c r="P16" s="40">
        <v>0</v>
      </c>
      <c r="R16" t="s">
        <v>89</v>
      </c>
      <c r="S16">
        <v>45</v>
      </c>
    </row>
    <row r="17" spans="1:19">
      <c r="A17" s="3" t="s">
        <v>7</v>
      </c>
      <c r="B17" s="4">
        <v>80</v>
      </c>
      <c r="C17">
        <f t="shared" si="0"/>
        <v>6.666666666666667</v>
      </c>
      <c r="D17" s="40">
        <f t="shared" si="1"/>
        <v>5</v>
      </c>
      <c r="E17" s="40">
        <f t="shared" si="2"/>
        <v>3</v>
      </c>
      <c r="F17">
        <v>0</v>
      </c>
      <c r="G17">
        <v>0</v>
      </c>
      <c r="H17">
        <v>1</v>
      </c>
      <c r="I17">
        <v>1</v>
      </c>
      <c r="J17">
        <v>1</v>
      </c>
      <c r="K17">
        <v>0</v>
      </c>
      <c r="L17">
        <f t="shared" si="3"/>
        <v>8</v>
      </c>
      <c r="M17">
        <f t="shared" si="4"/>
        <v>3</v>
      </c>
      <c r="N17" s="40" t="s">
        <v>84</v>
      </c>
      <c r="O17" s="40">
        <v>0</v>
      </c>
      <c r="P17" s="40">
        <v>0</v>
      </c>
      <c r="R17" t="s">
        <v>57</v>
      </c>
      <c r="S17">
        <f>S13*S15+S14*S16</f>
        <v>2100</v>
      </c>
    </row>
    <row r="18" spans="1:19">
      <c r="A18" s="3" t="s">
        <v>8</v>
      </c>
      <c r="B18" s="4">
        <v>125</v>
      </c>
      <c r="C18">
        <f t="shared" si="0"/>
        <v>10.416666666666666</v>
      </c>
      <c r="D18" s="40">
        <f t="shared" si="1"/>
        <v>7</v>
      </c>
      <c r="E18" s="40">
        <f t="shared" si="2"/>
        <v>4</v>
      </c>
      <c r="F18">
        <v>0</v>
      </c>
      <c r="G18">
        <v>0</v>
      </c>
      <c r="H18">
        <v>1</v>
      </c>
      <c r="I18">
        <v>0</v>
      </c>
      <c r="J18">
        <v>1</v>
      </c>
      <c r="K18">
        <v>1</v>
      </c>
      <c r="L18">
        <f t="shared" si="3"/>
        <v>7</v>
      </c>
      <c r="M18">
        <f t="shared" si="4"/>
        <v>5</v>
      </c>
      <c r="N18" s="40" t="s">
        <v>85</v>
      </c>
      <c r="O18" s="40">
        <v>3</v>
      </c>
      <c r="P18" s="40">
        <v>2</v>
      </c>
    </row>
    <row r="19" spans="1:19">
      <c r="A19" s="3" t="s">
        <v>9</v>
      </c>
      <c r="B19" s="4">
        <v>40</v>
      </c>
      <c r="C19">
        <f t="shared" si="0"/>
        <v>3.3333333333333335</v>
      </c>
      <c r="D19" s="40">
        <f t="shared" si="1"/>
        <v>3</v>
      </c>
      <c r="E19" s="40">
        <f t="shared" si="2"/>
        <v>2</v>
      </c>
      <c r="F19">
        <v>0</v>
      </c>
      <c r="G19">
        <v>0</v>
      </c>
      <c r="H19">
        <v>0</v>
      </c>
      <c r="I19">
        <v>0</v>
      </c>
      <c r="J19">
        <v>0</v>
      </c>
      <c r="K19">
        <v>1</v>
      </c>
      <c r="L19">
        <f t="shared" si="3"/>
        <v>3</v>
      </c>
      <c r="M19">
        <f t="shared" si="4"/>
        <v>2</v>
      </c>
    </row>
    <row r="21" spans="1:19">
      <c r="A21" s="48" t="s">
        <v>30</v>
      </c>
      <c r="B21" s="48"/>
      <c r="C21" s="48"/>
      <c r="D21" s="48"/>
      <c r="E21" s="48"/>
      <c r="F21" s="48"/>
      <c r="G21" s="48"/>
      <c r="H21" s="48"/>
      <c r="I21" s="48"/>
    </row>
    <row r="22" spans="1:19">
      <c r="A22" s="48"/>
      <c r="B22" s="48"/>
      <c r="C22" s="48"/>
      <c r="D22" s="48"/>
      <c r="E22" s="48"/>
      <c r="F22" s="48"/>
      <c r="G22" s="48"/>
      <c r="H22" s="48"/>
      <c r="I22" s="48"/>
    </row>
    <row r="23" spans="1:19">
      <c r="A23" s="48"/>
      <c r="B23" s="48"/>
      <c r="C23" s="48"/>
      <c r="D23" s="48"/>
      <c r="E23" s="48"/>
      <c r="F23" s="48"/>
      <c r="G23" s="48"/>
      <c r="H23" s="48"/>
      <c r="I23" s="48"/>
    </row>
    <row r="24" spans="1:19">
      <c r="A24" s="48"/>
      <c r="B24" s="48"/>
      <c r="C24" s="48"/>
      <c r="D24" s="48"/>
      <c r="E24" s="48"/>
      <c r="F24" s="48"/>
      <c r="G24" s="48"/>
      <c r="H24" s="48"/>
      <c r="I24" s="48"/>
    </row>
    <row r="26" spans="1:19" ht="14.25" customHeight="1">
      <c r="A26" s="48" t="s">
        <v>31</v>
      </c>
      <c r="B26" s="48"/>
      <c r="C26" s="48"/>
      <c r="D26" s="48"/>
      <c r="E26" s="48"/>
      <c r="F26" s="48"/>
      <c r="G26" s="48"/>
      <c r="H26" s="48"/>
      <c r="I26" s="48"/>
    </row>
    <row r="27" spans="1:19">
      <c r="A27" s="48"/>
      <c r="B27" s="48"/>
      <c r="C27" s="48"/>
      <c r="D27" s="48"/>
      <c r="E27" s="48"/>
      <c r="F27" s="48"/>
      <c r="G27" s="48"/>
      <c r="H27" s="48"/>
      <c r="I27" s="48"/>
    </row>
    <row r="28" spans="1:19">
      <c r="A28" s="48"/>
      <c r="B28" s="48"/>
      <c r="C28" s="48"/>
      <c r="D28" s="48"/>
      <c r="E28" s="48"/>
      <c r="F28" s="48"/>
      <c r="G28" s="48"/>
      <c r="H28" s="48"/>
      <c r="I28" s="48"/>
    </row>
    <row r="29" spans="1:19">
      <c r="A29" s="48"/>
      <c r="B29" s="48"/>
      <c r="C29" s="48"/>
      <c r="D29" s="48"/>
      <c r="E29" s="48"/>
      <c r="F29" s="48"/>
      <c r="G29" s="48"/>
      <c r="H29" s="48"/>
      <c r="I29" s="48"/>
    </row>
    <row r="30" spans="1:19">
      <c r="A30" s="48"/>
      <c r="B30" s="48"/>
      <c r="C30" s="48"/>
      <c r="D30" s="48"/>
      <c r="E30" s="48"/>
      <c r="F30" s="48"/>
      <c r="G30" s="48"/>
      <c r="H30" s="48"/>
      <c r="I30" s="48"/>
    </row>
    <row r="31" spans="1:19">
      <c r="A31" s="48"/>
      <c r="B31" s="48"/>
      <c r="C31" s="48"/>
      <c r="D31" s="48"/>
      <c r="E31" s="48"/>
      <c r="F31" s="48"/>
      <c r="G31" s="48"/>
      <c r="H31" s="48"/>
      <c r="I31" s="48"/>
    </row>
    <row r="32" spans="1:19">
      <c r="A32" s="48"/>
      <c r="B32" s="48"/>
      <c r="C32" s="48"/>
      <c r="D32" s="48"/>
      <c r="E32" s="48"/>
      <c r="F32" s="48"/>
      <c r="G32" s="48"/>
      <c r="H32" s="48"/>
      <c r="I32" s="48"/>
    </row>
    <row r="33" spans="1:9">
      <c r="A33" s="48"/>
      <c r="B33" s="48"/>
      <c r="C33" s="48"/>
      <c r="D33" s="48"/>
      <c r="E33" s="48"/>
      <c r="F33" s="48"/>
      <c r="G33" s="48"/>
      <c r="H33" s="48"/>
      <c r="I33" s="48"/>
    </row>
    <row r="34" spans="1:9" ht="14.5" customHeight="1">
      <c r="A34" s="48" t="s">
        <v>13</v>
      </c>
      <c r="B34" s="48"/>
      <c r="C34" s="48"/>
      <c r="D34" s="48"/>
      <c r="E34" s="48"/>
      <c r="F34" s="48"/>
      <c r="G34" s="48"/>
      <c r="H34" s="48"/>
      <c r="I34" s="48"/>
    </row>
    <row r="35" spans="1:9">
      <c r="A35" s="48"/>
      <c r="B35" s="48"/>
      <c r="C35" s="48"/>
      <c r="D35" s="48"/>
      <c r="E35" s="48"/>
      <c r="F35" s="48"/>
      <c r="G35" s="48"/>
      <c r="H35" s="48"/>
      <c r="I35" s="48"/>
    </row>
    <row r="36" spans="1:9">
      <c r="A36" s="48"/>
      <c r="B36" s="48"/>
      <c r="C36" s="48"/>
      <c r="D36" s="48"/>
      <c r="E36" s="48"/>
      <c r="F36" s="48"/>
      <c r="G36" s="48"/>
      <c r="H36" s="48"/>
      <c r="I36" s="48"/>
    </row>
    <row r="37" spans="1:9">
      <c r="A37" s="48"/>
      <c r="B37" s="48"/>
      <c r="C37" s="48"/>
      <c r="D37" s="48"/>
      <c r="E37" s="48"/>
      <c r="F37" s="48"/>
      <c r="G37" s="48"/>
      <c r="H37" s="48"/>
      <c r="I37" s="48"/>
    </row>
    <row r="38" spans="1:9">
      <c r="A38" s="48"/>
      <c r="B38" s="48"/>
      <c r="C38" s="48"/>
      <c r="D38" s="48"/>
      <c r="E38" s="48"/>
      <c r="F38" s="48"/>
      <c r="G38" s="48"/>
      <c r="H38" s="48"/>
      <c r="I38" s="48"/>
    </row>
    <row r="39" spans="1:9">
      <c r="A39" s="48"/>
      <c r="B39" s="48"/>
      <c r="C39" s="48"/>
      <c r="D39" s="48"/>
      <c r="E39" s="48"/>
      <c r="F39" s="48"/>
      <c r="G39" s="48"/>
      <c r="H39" s="48"/>
      <c r="I39" s="48"/>
    </row>
    <row r="40" spans="1:9">
      <c r="A40" s="48"/>
      <c r="B40" s="48"/>
      <c r="C40" s="48"/>
      <c r="D40" s="48"/>
      <c r="E40" s="48"/>
      <c r="F40" s="48"/>
      <c r="G40" s="48"/>
      <c r="H40" s="48"/>
      <c r="I40" s="48"/>
    </row>
    <row r="42" spans="1:9">
      <c r="A42" s="48" t="s">
        <v>11</v>
      </c>
      <c r="B42" s="48"/>
      <c r="C42" s="48"/>
      <c r="D42" s="48"/>
      <c r="E42" s="48"/>
      <c r="F42" s="48"/>
      <c r="G42" s="48"/>
      <c r="H42" s="48"/>
      <c r="I42" s="48"/>
    </row>
    <row r="43" spans="1:9">
      <c r="A43" s="48"/>
      <c r="B43" s="48"/>
      <c r="C43" s="48"/>
      <c r="D43" s="48"/>
      <c r="E43" s="48"/>
      <c r="F43" s="48"/>
      <c r="G43" s="48"/>
      <c r="H43" s="48"/>
      <c r="I43" s="48"/>
    </row>
    <row r="44" spans="1:9">
      <c r="A44" s="48"/>
      <c r="B44" s="48"/>
      <c r="C44" s="48"/>
      <c r="D44" s="48"/>
      <c r="E44" s="48"/>
      <c r="F44" s="48"/>
      <c r="G44" s="48"/>
      <c r="H44" s="48"/>
      <c r="I44" s="48"/>
    </row>
    <row r="45" spans="1:9">
      <c r="A45" s="48"/>
      <c r="B45" s="48"/>
      <c r="C45" s="48"/>
      <c r="D45" s="48"/>
      <c r="E45" s="48"/>
      <c r="F45" s="48"/>
      <c r="G45" s="48"/>
      <c r="H45" s="48"/>
      <c r="I45" s="48"/>
    </row>
    <row r="46" spans="1:9" ht="14.5" customHeight="1">
      <c r="A46" s="48" t="s">
        <v>14</v>
      </c>
      <c r="B46" s="48"/>
      <c r="C46" s="48"/>
      <c r="D46" s="48"/>
      <c r="E46" s="48"/>
      <c r="F46" s="48"/>
      <c r="G46" s="48"/>
      <c r="H46" s="48"/>
      <c r="I46" s="48"/>
    </row>
    <row r="47" spans="1:9">
      <c r="A47" s="48"/>
      <c r="B47" s="48"/>
      <c r="C47" s="48"/>
      <c r="D47" s="48"/>
      <c r="E47" s="48"/>
      <c r="F47" s="48"/>
      <c r="G47" s="48"/>
      <c r="H47" s="48"/>
      <c r="I47" s="48"/>
    </row>
    <row r="48" spans="1:9">
      <c r="A48" s="48"/>
      <c r="B48" s="48"/>
      <c r="C48" s="48"/>
      <c r="D48" s="48"/>
      <c r="E48" s="48"/>
      <c r="F48" s="48"/>
      <c r="G48" s="48"/>
      <c r="H48" s="48"/>
      <c r="I48" s="48"/>
    </row>
    <row r="49" spans="1:15">
      <c r="A49" s="48"/>
      <c r="B49" s="48"/>
      <c r="C49" s="48"/>
      <c r="D49" s="48"/>
      <c r="E49" s="48"/>
      <c r="F49" s="48"/>
      <c r="G49" s="48"/>
      <c r="H49" s="48"/>
      <c r="I49" s="48"/>
    </row>
    <row r="50" spans="1:15">
      <c r="A50" s="48"/>
      <c r="B50" s="48"/>
      <c r="C50" s="48"/>
      <c r="D50" s="48"/>
      <c r="E50" s="48"/>
      <c r="F50" s="48"/>
      <c r="G50" s="48"/>
      <c r="H50" s="48"/>
      <c r="I50" s="48"/>
    </row>
    <row r="51" spans="1:15">
      <c r="A51" s="48"/>
      <c r="B51" s="48"/>
      <c r="C51" s="48"/>
      <c r="D51" s="48"/>
      <c r="E51" s="48"/>
      <c r="F51" s="48"/>
      <c r="G51" s="48"/>
      <c r="H51" s="48"/>
      <c r="I51" s="48"/>
    </row>
    <row r="53" spans="1:15">
      <c r="A53" s="48" t="s">
        <v>12</v>
      </c>
      <c r="B53" s="48"/>
      <c r="C53" s="48"/>
      <c r="D53" s="48"/>
      <c r="E53" s="48"/>
      <c r="F53" s="48"/>
      <c r="G53" s="48"/>
      <c r="H53" s="48"/>
      <c r="I53" s="48"/>
    </row>
    <row r="54" spans="1:15">
      <c r="A54" s="48"/>
      <c r="B54" s="48"/>
      <c r="C54" s="48"/>
      <c r="D54" s="48"/>
      <c r="E54" s="48"/>
      <c r="F54" s="48"/>
      <c r="G54" s="48"/>
      <c r="H54" s="48"/>
      <c r="I54" s="48"/>
    </row>
    <row r="55" spans="1:15">
      <c r="A55" s="48"/>
      <c r="B55" s="48"/>
      <c r="C55" s="48"/>
      <c r="D55" s="48"/>
      <c r="E55" s="48"/>
      <c r="F55" s="48"/>
      <c r="G55" s="48"/>
      <c r="H55" s="48"/>
      <c r="I55" s="48"/>
    </row>
    <row r="56" spans="1:15">
      <c r="A56" s="48"/>
      <c r="B56" s="48"/>
      <c r="C56" s="48"/>
      <c r="D56" s="48"/>
      <c r="E56" s="48"/>
      <c r="F56" s="48"/>
      <c r="G56" s="48"/>
      <c r="H56" s="48"/>
      <c r="I56" s="48"/>
    </row>
    <row r="57" spans="1:15">
      <c r="A57" s="48"/>
      <c r="B57" s="48"/>
      <c r="C57" s="48"/>
      <c r="D57" s="48"/>
      <c r="E57" s="48"/>
      <c r="F57" s="48"/>
      <c r="G57" s="48"/>
      <c r="H57" s="48"/>
      <c r="I57" s="48"/>
    </row>
    <row r="58" spans="1:15">
      <c r="A58" s="43"/>
      <c r="B58" s="43"/>
      <c r="C58" s="43"/>
      <c r="D58" s="1" t="s">
        <v>111</v>
      </c>
      <c r="E58" s="43"/>
      <c r="F58" s="43"/>
      <c r="G58" s="43"/>
      <c r="H58" s="43"/>
      <c r="I58" s="43"/>
    </row>
    <row r="59" spans="1:15" ht="48">
      <c r="A59" s="2" t="s">
        <v>2</v>
      </c>
      <c r="B59" s="2" t="s">
        <v>10</v>
      </c>
      <c r="C59" s="39" t="s">
        <v>66</v>
      </c>
      <c r="D59" s="41" t="s">
        <v>71</v>
      </c>
      <c r="E59" s="35" t="s">
        <v>70</v>
      </c>
      <c r="F59" s="35" t="s">
        <v>72</v>
      </c>
      <c r="G59" s="35" t="s">
        <v>73</v>
      </c>
      <c r="H59" s="35" t="s">
        <v>74</v>
      </c>
      <c r="I59" s="35" t="s">
        <v>75</v>
      </c>
      <c r="J59" s="35" t="s">
        <v>90</v>
      </c>
      <c r="L59" s="55" t="s">
        <v>91</v>
      </c>
    </row>
    <row r="60" spans="1:15">
      <c r="A60" s="3" t="s">
        <v>3</v>
      </c>
      <c r="B60" s="4">
        <v>60</v>
      </c>
      <c r="C60">
        <f>B60/12</f>
        <v>5</v>
      </c>
      <c r="D60">
        <v>0</v>
      </c>
      <c r="E60">
        <v>1</v>
      </c>
      <c r="F60">
        <v>0</v>
      </c>
      <c r="G60">
        <v>0</v>
      </c>
      <c r="H60">
        <v>0</v>
      </c>
      <c r="I60">
        <v>0</v>
      </c>
      <c r="J60">
        <f>MMULT(D60:I60,$L$60:$L$65)</f>
        <v>5</v>
      </c>
      <c r="K60" s="40" t="s">
        <v>80</v>
      </c>
      <c r="L60" s="40">
        <v>11</v>
      </c>
      <c r="N60" s="56" t="s">
        <v>86</v>
      </c>
      <c r="O60" s="56">
        <f>SUM(L60:L63)</f>
        <v>23</v>
      </c>
    </row>
    <row r="61" spans="1:15">
      <c r="A61" s="3" t="s">
        <v>4</v>
      </c>
      <c r="B61" s="4">
        <v>135</v>
      </c>
      <c r="C61">
        <f t="shared" ref="C61:C66" si="5">B61/12</f>
        <v>11.25</v>
      </c>
      <c r="D61">
        <v>1</v>
      </c>
      <c r="E61">
        <v>1</v>
      </c>
      <c r="F61">
        <v>0</v>
      </c>
      <c r="G61">
        <v>0</v>
      </c>
      <c r="H61">
        <v>0</v>
      </c>
      <c r="I61">
        <v>0</v>
      </c>
      <c r="J61">
        <f t="shared" ref="J61:J66" si="6">MMULT(D61:I61,$L$60:$L$65)</f>
        <v>16</v>
      </c>
      <c r="K61" s="40" t="s">
        <v>81</v>
      </c>
      <c r="L61" s="40">
        <v>5</v>
      </c>
      <c r="N61" s="56" t="s">
        <v>87</v>
      </c>
      <c r="O61" s="56">
        <f>SUM(L64:L65)</f>
        <v>4</v>
      </c>
    </row>
    <row r="62" spans="1:15">
      <c r="A62" s="3" t="s">
        <v>5</v>
      </c>
      <c r="B62" s="4">
        <v>142</v>
      </c>
      <c r="C62">
        <f t="shared" si="5"/>
        <v>11.833333333333334</v>
      </c>
      <c r="D62">
        <v>1</v>
      </c>
      <c r="E62">
        <v>1</v>
      </c>
      <c r="F62">
        <v>0</v>
      </c>
      <c r="G62">
        <v>1</v>
      </c>
      <c r="H62">
        <v>0</v>
      </c>
      <c r="I62">
        <v>0</v>
      </c>
      <c r="J62">
        <f t="shared" si="6"/>
        <v>16</v>
      </c>
      <c r="K62" s="40" t="s">
        <v>82</v>
      </c>
      <c r="L62" s="40">
        <v>7</v>
      </c>
      <c r="N62" t="s">
        <v>88</v>
      </c>
      <c r="O62">
        <v>75</v>
      </c>
    </row>
    <row r="63" spans="1:15">
      <c r="A63" s="3" t="s">
        <v>6</v>
      </c>
      <c r="B63" s="4">
        <v>210</v>
      </c>
      <c r="C63">
        <f t="shared" si="5"/>
        <v>17.5</v>
      </c>
      <c r="D63">
        <v>1</v>
      </c>
      <c r="E63">
        <v>0</v>
      </c>
      <c r="F63">
        <v>1</v>
      </c>
      <c r="G63">
        <v>1</v>
      </c>
      <c r="H63">
        <v>0</v>
      </c>
      <c r="I63">
        <v>0</v>
      </c>
      <c r="J63">
        <f t="shared" si="6"/>
        <v>18</v>
      </c>
      <c r="K63" s="40" t="s">
        <v>83</v>
      </c>
      <c r="L63" s="40">
        <v>0</v>
      </c>
      <c r="N63" t="s">
        <v>89</v>
      </c>
      <c r="O63">
        <v>45</v>
      </c>
    </row>
    <row r="64" spans="1:15">
      <c r="A64" s="3" t="s">
        <v>7</v>
      </c>
      <c r="B64" s="4">
        <v>80</v>
      </c>
      <c r="C64">
        <f t="shared" si="5"/>
        <v>6.666666666666667</v>
      </c>
      <c r="D64">
        <v>0</v>
      </c>
      <c r="E64">
        <v>0</v>
      </c>
      <c r="F64">
        <v>1</v>
      </c>
      <c r="G64">
        <v>1</v>
      </c>
      <c r="H64">
        <v>1</v>
      </c>
      <c r="I64">
        <v>0</v>
      </c>
      <c r="J64">
        <f t="shared" si="6"/>
        <v>7</v>
      </c>
      <c r="K64" s="40" t="s">
        <v>84</v>
      </c>
      <c r="L64" s="40">
        <v>0</v>
      </c>
      <c r="N64" t="s">
        <v>57</v>
      </c>
      <c r="O64">
        <f>O60*O62+O61*O63</f>
        <v>1905</v>
      </c>
    </row>
    <row r="65" spans="1:15">
      <c r="A65" s="3" t="s">
        <v>8</v>
      </c>
      <c r="B65" s="4">
        <v>125</v>
      </c>
      <c r="C65">
        <f t="shared" si="5"/>
        <v>10.416666666666666</v>
      </c>
      <c r="D65">
        <v>0</v>
      </c>
      <c r="E65">
        <v>0</v>
      </c>
      <c r="F65">
        <v>1</v>
      </c>
      <c r="G65">
        <v>0</v>
      </c>
      <c r="H65">
        <v>1</v>
      </c>
      <c r="I65">
        <v>1</v>
      </c>
      <c r="J65">
        <f t="shared" si="6"/>
        <v>11</v>
      </c>
      <c r="K65" s="40" t="s">
        <v>85</v>
      </c>
      <c r="L65" s="40">
        <v>4</v>
      </c>
    </row>
    <row r="66" spans="1:15">
      <c r="A66" s="3" t="s">
        <v>9</v>
      </c>
      <c r="B66" s="4">
        <v>40</v>
      </c>
      <c r="C66">
        <f t="shared" si="5"/>
        <v>3.3333333333333335</v>
      </c>
      <c r="D66">
        <v>0</v>
      </c>
      <c r="E66">
        <v>0</v>
      </c>
      <c r="F66">
        <v>0</v>
      </c>
      <c r="G66">
        <v>0</v>
      </c>
      <c r="H66">
        <v>0</v>
      </c>
      <c r="I66">
        <v>1</v>
      </c>
      <c r="J66">
        <f t="shared" si="6"/>
        <v>4</v>
      </c>
      <c r="N66" s="40" t="s">
        <v>110</v>
      </c>
      <c r="O66" s="40"/>
    </row>
    <row r="67" spans="1:15">
      <c r="N67" s="54">
        <f>S17/O64-1</f>
        <v>0.10236220472440949</v>
      </c>
    </row>
  </sheetData>
  <mergeCells count="8">
    <mergeCell ref="A42:I45"/>
    <mergeCell ref="A53:I57"/>
    <mergeCell ref="A1:I5"/>
    <mergeCell ref="A7:I10"/>
    <mergeCell ref="A21:I24"/>
    <mergeCell ref="A26:I33"/>
    <mergeCell ref="A34:I40"/>
    <mergeCell ref="A46:I51"/>
  </mergeCells>
  <pageMargins left="0.7" right="0.7" top="0.75" bottom="0.75" header="0.3" footer="0.3"/>
  <pageSetup scale="82"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99"/>
  <sheetViews>
    <sheetView tabSelected="1" topLeftCell="F55" zoomScale="125" workbookViewId="0">
      <selection activeCell="R65" sqref="R65"/>
    </sheetView>
  </sheetViews>
  <sheetFormatPr baseColWidth="10" defaultColWidth="8.83203125" defaultRowHeight="15"/>
  <cols>
    <col min="1" max="1" width="8" customWidth="1"/>
    <col min="2" max="2" width="14" customWidth="1"/>
    <col min="7" max="7" width="10.1640625" bestFit="1" customWidth="1"/>
    <col min="10" max="10" width="16.83203125" customWidth="1"/>
    <col min="11" max="11" width="10" customWidth="1"/>
    <col min="12" max="12" width="9.1640625" customWidth="1"/>
    <col min="13" max="13" width="10.83203125" customWidth="1"/>
    <col min="15" max="15" width="12.33203125" customWidth="1"/>
    <col min="17" max="17" width="10.5" customWidth="1"/>
    <col min="18" max="18" width="12.1640625" customWidth="1"/>
  </cols>
  <sheetData>
    <row r="1" spans="1:18">
      <c r="A1" s="48" t="s">
        <v>32</v>
      </c>
      <c r="B1" s="48"/>
      <c r="C1" s="48"/>
      <c r="D1" s="48"/>
      <c r="E1" s="48"/>
      <c r="F1" s="48"/>
      <c r="G1" s="48"/>
      <c r="H1" s="48"/>
      <c r="I1" s="48"/>
    </row>
    <row r="2" spans="1:18">
      <c r="A2" s="48"/>
      <c r="B2" s="48"/>
      <c r="C2" s="48"/>
      <c r="D2" s="48"/>
      <c r="E2" s="48"/>
      <c r="F2" s="48"/>
      <c r="G2" s="48"/>
      <c r="H2" s="48"/>
      <c r="I2" s="48"/>
    </row>
    <row r="3" spans="1:18">
      <c r="A3" s="48"/>
      <c r="B3" s="48"/>
      <c r="C3" s="48"/>
      <c r="D3" s="48"/>
      <c r="E3" s="48"/>
      <c r="F3" s="48"/>
      <c r="G3" s="48"/>
      <c r="H3" s="48"/>
      <c r="I3" s="48"/>
    </row>
    <row r="4" spans="1:18">
      <c r="A4" s="48"/>
      <c r="B4" s="48"/>
      <c r="C4" s="48"/>
      <c r="D4" s="48"/>
      <c r="E4" s="48"/>
      <c r="F4" s="48"/>
      <c r="G4" s="48"/>
      <c r="H4" s="48"/>
      <c r="I4" s="48"/>
    </row>
    <row r="5" spans="1:18">
      <c r="A5" s="48"/>
      <c r="B5" s="48"/>
      <c r="C5" s="48"/>
      <c r="D5" s="48"/>
      <c r="E5" s="48"/>
      <c r="F5" s="48"/>
      <c r="G5" s="48"/>
      <c r="H5" s="48"/>
      <c r="I5" s="48"/>
    </row>
    <row r="6" spans="1:18">
      <c r="A6" s="48"/>
      <c r="B6" s="48"/>
      <c r="C6" s="48"/>
      <c r="D6" s="48"/>
      <c r="E6" s="48"/>
      <c r="F6" s="48"/>
      <c r="G6" s="48"/>
      <c r="H6" s="48"/>
      <c r="I6" s="48"/>
    </row>
    <row r="7" spans="1:18">
      <c r="A7" s="48"/>
      <c r="B7" s="48"/>
      <c r="C7" s="48"/>
      <c r="D7" s="48"/>
      <c r="E7" s="48"/>
      <c r="F7" s="48"/>
      <c r="G7" s="48"/>
      <c r="H7" s="48"/>
      <c r="I7" s="48"/>
    </row>
    <row r="8" spans="1:18">
      <c r="A8" s="48"/>
      <c r="B8" s="48"/>
      <c r="C8" s="48"/>
      <c r="D8" s="48"/>
      <c r="E8" s="48"/>
      <c r="F8" s="48"/>
      <c r="G8" s="48"/>
      <c r="H8" s="48"/>
      <c r="I8" s="48"/>
    </row>
    <row r="9" spans="1:18">
      <c r="A9" s="48"/>
      <c r="B9" s="48"/>
      <c r="C9" s="48"/>
      <c r="D9" s="48"/>
      <c r="E9" s="48"/>
      <c r="F9" s="48"/>
      <c r="G9" s="48"/>
      <c r="H9" s="48"/>
      <c r="I9" s="48"/>
    </row>
    <row r="10" spans="1:18">
      <c r="A10" t="s">
        <v>0</v>
      </c>
    </row>
    <row r="11" spans="1:18">
      <c r="C11" s="50" t="s">
        <v>33</v>
      </c>
      <c r="D11" s="51"/>
      <c r="E11" s="50" t="s">
        <v>34</v>
      </c>
      <c r="F11" s="51"/>
      <c r="G11" s="18" t="s">
        <v>35</v>
      </c>
    </row>
    <row r="12" spans="1:18" s="16" customFormat="1" ht="32">
      <c r="A12" s="19" t="s">
        <v>36</v>
      </c>
      <c r="B12" s="19" t="s">
        <v>37</v>
      </c>
      <c r="C12" s="20" t="s">
        <v>38</v>
      </c>
      <c r="D12" s="21" t="s">
        <v>39</v>
      </c>
      <c r="E12" s="20" t="s">
        <v>38</v>
      </c>
      <c r="F12" s="21" t="s">
        <v>39</v>
      </c>
      <c r="G12" s="22" t="s">
        <v>39</v>
      </c>
      <c r="H12" s="57" t="s">
        <v>93</v>
      </c>
      <c r="I12" s="57" t="s">
        <v>94</v>
      </c>
      <c r="J12" s="57" t="s">
        <v>95</v>
      </c>
      <c r="K12" s="44" t="s">
        <v>96</v>
      </c>
      <c r="L12" s="44" t="s">
        <v>97</v>
      </c>
      <c r="M12" s="16" t="s">
        <v>98</v>
      </c>
      <c r="N12" s="44" t="s">
        <v>99</v>
      </c>
    </row>
    <row r="13" spans="1:18">
      <c r="A13" s="23">
        <v>1</v>
      </c>
      <c r="B13" s="24">
        <v>97506</v>
      </c>
      <c r="C13" s="25">
        <v>4.51</v>
      </c>
      <c r="D13" s="26">
        <v>2.66</v>
      </c>
      <c r="E13" s="27" t="s">
        <v>40</v>
      </c>
      <c r="F13" s="26" t="s">
        <v>40</v>
      </c>
      <c r="G13" s="28">
        <v>2.77</v>
      </c>
      <c r="H13" s="40">
        <v>0</v>
      </c>
      <c r="I13" s="40">
        <v>0</v>
      </c>
      <c r="J13" s="40">
        <v>97506</v>
      </c>
      <c r="K13">
        <f>H13/C13</f>
        <v>0</v>
      </c>
      <c r="L13">
        <v>0</v>
      </c>
      <c r="M13" s="45">
        <f>H13*D13+G13*J13</f>
        <v>270091.62</v>
      </c>
      <c r="N13">
        <f>H13+I13+J13</f>
        <v>97506</v>
      </c>
      <c r="O13" t="s">
        <v>100</v>
      </c>
      <c r="P13">
        <v>15</v>
      </c>
    </row>
    <row r="14" spans="1:18">
      <c r="A14" s="23">
        <v>2</v>
      </c>
      <c r="B14" s="29">
        <v>65866</v>
      </c>
      <c r="C14" s="25">
        <v>4.7960000000000003</v>
      </c>
      <c r="D14" s="26">
        <v>2.5499999999999998</v>
      </c>
      <c r="E14" s="27" t="s">
        <v>40</v>
      </c>
      <c r="F14" s="26" t="s">
        <v>40</v>
      </c>
      <c r="G14" s="28">
        <v>2.73</v>
      </c>
      <c r="H14" s="40">
        <v>65866</v>
      </c>
      <c r="I14" s="40">
        <v>0</v>
      </c>
      <c r="J14" s="40">
        <v>0</v>
      </c>
      <c r="K14">
        <f t="shared" ref="K14:K27" si="0">H14/C14</f>
        <v>13733.527939949958</v>
      </c>
      <c r="L14">
        <v>0</v>
      </c>
      <c r="M14" s="45">
        <f t="shared" ref="M14:M16" si="1">H14*D14+G14*J14</f>
        <v>167958.3</v>
      </c>
      <c r="N14">
        <f t="shared" ref="N14:N27" si="2">H14+I14+J14</f>
        <v>65866</v>
      </c>
      <c r="O14" t="s">
        <v>101</v>
      </c>
      <c r="P14">
        <v>80</v>
      </c>
    </row>
    <row r="15" spans="1:18">
      <c r="A15" s="23">
        <v>3</v>
      </c>
      <c r="B15" s="29">
        <v>52417</v>
      </c>
      <c r="C15" s="25">
        <v>4.6289999999999996</v>
      </c>
      <c r="D15" s="26">
        <v>2.64</v>
      </c>
      <c r="E15" s="27" t="s">
        <v>40</v>
      </c>
      <c r="F15" s="26" t="s">
        <v>40</v>
      </c>
      <c r="G15" s="28">
        <v>2.85</v>
      </c>
      <c r="H15" s="40">
        <v>52417</v>
      </c>
      <c r="I15" s="40">
        <v>0</v>
      </c>
      <c r="J15" s="40">
        <v>0</v>
      </c>
      <c r="K15">
        <f t="shared" si="0"/>
        <v>11323.612011233528</v>
      </c>
      <c r="L15">
        <v>0</v>
      </c>
      <c r="M15" s="45">
        <f t="shared" si="1"/>
        <v>138380.88</v>
      </c>
      <c r="N15">
        <f t="shared" si="2"/>
        <v>52417</v>
      </c>
      <c r="O15" t="s">
        <v>102</v>
      </c>
      <c r="P15">
        <f>(24*7-2)*13*P13</f>
        <v>32370</v>
      </c>
      <c r="Q15" t="s">
        <v>104</v>
      </c>
      <c r="R15">
        <f>SUM(K13:K27)</f>
        <v>32369.831668974897</v>
      </c>
    </row>
    <row r="16" spans="1:18">
      <c r="A16" s="23">
        <v>4</v>
      </c>
      <c r="B16" s="29">
        <v>98621</v>
      </c>
      <c r="C16" s="25">
        <v>4.2560000000000002</v>
      </c>
      <c r="D16" s="26">
        <v>2.56</v>
      </c>
      <c r="E16" s="27" t="s">
        <v>40</v>
      </c>
      <c r="F16" s="26" t="s">
        <v>40</v>
      </c>
      <c r="G16" s="28">
        <v>2.73</v>
      </c>
      <c r="H16" s="40">
        <v>31122</v>
      </c>
      <c r="I16" s="40">
        <v>0</v>
      </c>
      <c r="J16" s="40">
        <v>67499</v>
      </c>
      <c r="K16">
        <f t="shared" si="0"/>
        <v>7312.5</v>
      </c>
      <c r="L16">
        <v>0</v>
      </c>
      <c r="M16" s="45">
        <f t="shared" si="1"/>
        <v>263944.58999999997</v>
      </c>
      <c r="N16">
        <f t="shared" si="2"/>
        <v>98621</v>
      </c>
      <c r="O16" t="s">
        <v>103</v>
      </c>
      <c r="P16">
        <f>(24*7-2)*13*P14</f>
        <v>172640</v>
      </c>
      <c r="Q16" t="s">
        <v>105</v>
      </c>
      <c r="R16">
        <f>SUM(L17:L27)</f>
        <v>172639.92565803466</v>
      </c>
    </row>
    <row r="17" spans="1:18">
      <c r="A17" s="23">
        <v>5</v>
      </c>
      <c r="B17" s="29">
        <v>131004</v>
      </c>
      <c r="C17" s="25">
        <v>5.1449999999999996</v>
      </c>
      <c r="D17" s="26">
        <v>1.61</v>
      </c>
      <c r="E17" s="27">
        <v>5.4279999999999999</v>
      </c>
      <c r="F17" s="26">
        <v>1.6</v>
      </c>
      <c r="G17" s="28">
        <v>1.76</v>
      </c>
      <c r="H17" s="40">
        <v>0</v>
      </c>
      <c r="I17" s="40">
        <v>131004</v>
      </c>
      <c r="J17" s="40">
        <v>0</v>
      </c>
      <c r="K17">
        <f t="shared" si="0"/>
        <v>0</v>
      </c>
      <c r="L17" s="46">
        <f>I17/E17</f>
        <v>24134.856300663228</v>
      </c>
      <c r="M17" s="45">
        <f>H17*D17+I17*F17+J17*G17</f>
        <v>209606.40000000002</v>
      </c>
      <c r="N17">
        <f t="shared" si="2"/>
        <v>131004</v>
      </c>
      <c r="Q17" t="s">
        <v>57</v>
      </c>
      <c r="R17" s="58">
        <f>SUM(M13:M27)</f>
        <v>2542631.86</v>
      </c>
    </row>
    <row r="18" spans="1:18">
      <c r="A18" s="23">
        <v>6</v>
      </c>
      <c r="B18" s="29">
        <v>135709</v>
      </c>
      <c r="C18" s="25">
        <v>3.806</v>
      </c>
      <c r="D18" s="26">
        <v>1.62</v>
      </c>
      <c r="E18" s="27">
        <v>3.9350000000000001</v>
      </c>
      <c r="F18" s="26">
        <v>1.61</v>
      </c>
      <c r="G18" s="28">
        <v>1.76</v>
      </c>
      <c r="H18" s="40">
        <v>0</v>
      </c>
      <c r="I18" s="40">
        <v>0</v>
      </c>
      <c r="J18" s="40">
        <v>135709</v>
      </c>
      <c r="K18">
        <f t="shared" si="0"/>
        <v>0</v>
      </c>
      <c r="L18" s="46">
        <f t="shared" ref="L18:L27" si="3">I18/E18</f>
        <v>0</v>
      </c>
      <c r="M18" s="45">
        <f t="shared" ref="M18:M27" si="4">H18*D18+I18*F18+J18*G18</f>
        <v>238847.84</v>
      </c>
      <c r="N18">
        <f t="shared" si="2"/>
        <v>135709</v>
      </c>
    </row>
    <row r="19" spans="1:18">
      <c r="A19" s="23">
        <v>7</v>
      </c>
      <c r="B19" s="29">
        <v>135085</v>
      </c>
      <c r="C19" s="25">
        <v>4.1680000000000001</v>
      </c>
      <c r="D19" s="26">
        <v>1.64</v>
      </c>
      <c r="E19" s="27">
        <v>4.3159999999999998</v>
      </c>
      <c r="F19" s="26">
        <v>1.61</v>
      </c>
      <c r="G19" s="28">
        <v>1.76</v>
      </c>
      <c r="H19" s="40">
        <v>0</v>
      </c>
      <c r="I19" s="40">
        <v>135083</v>
      </c>
      <c r="J19" s="40">
        <v>2</v>
      </c>
      <c r="K19">
        <f t="shared" si="0"/>
        <v>0</v>
      </c>
      <c r="L19" s="46">
        <f t="shared" si="3"/>
        <v>31298.192771084337</v>
      </c>
      <c r="M19" s="45">
        <f t="shared" si="4"/>
        <v>217487.15</v>
      </c>
      <c r="N19">
        <f t="shared" si="2"/>
        <v>135085</v>
      </c>
    </row>
    <row r="20" spans="1:18">
      <c r="A20" s="23">
        <v>8</v>
      </c>
      <c r="B20" s="29">
        <v>130078</v>
      </c>
      <c r="C20" s="25">
        <v>5.2510000000000003</v>
      </c>
      <c r="D20" s="26">
        <v>1.48</v>
      </c>
      <c r="E20" s="27">
        <v>5.3559999999999999</v>
      </c>
      <c r="F20" s="26">
        <v>1.47</v>
      </c>
      <c r="G20" s="28">
        <v>1.59</v>
      </c>
      <c r="H20" s="40">
        <v>0</v>
      </c>
      <c r="I20" s="40">
        <v>40837</v>
      </c>
      <c r="J20" s="40">
        <v>89241</v>
      </c>
      <c r="K20">
        <f t="shared" si="0"/>
        <v>0</v>
      </c>
      <c r="L20" s="46">
        <f t="shared" si="3"/>
        <v>7624.5332337565351</v>
      </c>
      <c r="M20" s="45">
        <f t="shared" si="4"/>
        <v>201923.58000000002</v>
      </c>
      <c r="N20">
        <f t="shared" si="2"/>
        <v>130078</v>
      </c>
    </row>
    <row r="21" spans="1:18">
      <c r="A21" s="23">
        <v>9</v>
      </c>
      <c r="B21" s="29">
        <v>32371</v>
      </c>
      <c r="C21" s="25">
        <v>5.2229999999999999</v>
      </c>
      <c r="D21" s="26">
        <v>1.5</v>
      </c>
      <c r="E21" s="27">
        <v>5.2770000000000001</v>
      </c>
      <c r="F21" s="26">
        <v>1.5</v>
      </c>
      <c r="G21" s="28">
        <v>1.71</v>
      </c>
      <c r="H21" s="40">
        <v>0</v>
      </c>
      <c r="I21" s="40">
        <v>32371</v>
      </c>
      <c r="J21" s="40">
        <v>0</v>
      </c>
      <c r="K21">
        <f t="shared" si="0"/>
        <v>0</v>
      </c>
      <c r="L21" s="46">
        <f t="shared" si="3"/>
        <v>6134.3566420314573</v>
      </c>
      <c r="M21" s="45">
        <f t="shared" si="4"/>
        <v>48556.5</v>
      </c>
      <c r="N21">
        <f t="shared" si="2"/>
        <v>32371</v>
      </c>
    </row>
    <row r="22" spans="1:18">
      <c r="A22" s="23">
        <v>10</v>
      </c>
      <c r="B22" s="29">
        <v>82773</v>
      </c>
      <c r="C22" s="25">
        <v>5.2160000000000002</v>
      </c>
      <c r="D22" s="26">
        <v>1.44</v>
      </c>
      <c r="E22" s="27">
        <v>5.4189999999999996</v>
      </c>
      <c r="F22" s="26">
        <v>1.42</v>
      </c>
      <c r="G22" s="28">
        <v>1.63</v>
      </c>
      <c r="H22" s="40">
        <v>1</v>
      </c>
      <c r="I22" s="40">
        <v>82772</v>
      </c>
      <c r="J22" s="40">
        <v>0</v>
      </c>
      <c r="K22">
        <f t="shared" si="0"/>
        <v>0.19171779141104295</v>
      </c>
      <c r="L22" s="46">
        <f t="shared" si="3"/>
        <v>15274.404871747556</v>
      </c>
      <c r="M22" s="45">
        <f t="shared" si="4"/>
        <v>117537.68</v>
      </c>
      <c r="N22">
        <f t="shared" si="2"/>
        <v>82773</v>
      </c>
    </row>
    <row r="23" spans="1:18">
      <c r="A23" s="23">
        <v>11</v>
      </c>
      <c r="B23" s="29">
        <v>42002</v>
      </c>
      <c r="C23" s="25">
        <v>3.7440000000000002</v>
      </c>
      <c r="D23" s="26">
        <v>1.64</v>
      </c>
      <c r="E23" s="27">
        <v>3.835</v>
      </c>
      <c r="F23" s="26">
        <v>1.64</v>
      </c>
      <c r="G23" s="28">
        <v>1.8</v>
      </c>
      <c r="H23" s="40">
        <v>0</v>
      </c>
      <c r="I23" s="40">
        <v>0</v>
      </c>
      <c r="J23" s="40">
        <v>42002</v>
      </c>
      <c r="K23">
        <f t="shared" si="0"/>
        <v>0</v>
      </c>
      <c r="L23" s="46">
        <f t="shared" si="3"/>
        <v>0</v>
      </c>
      <c r="M23" s="45">
        <f t="shared" si="4"/>
        <v>75603.600000000006</v>
      </c>
      <c r="N23">
        <f t="shared" si="2"/>
        <v>42002</v>
      </c>
    </row>
    <row r="24" spans="1:18">
      <c r="A24" s="23">
        <v>12</v>
      </c>
      <c r="B24" s="29">
        <v>121224</v>
      </c>
      <c r="C24" s="25">
        <v>4.157</v>
      </c>
      <c r="D24" s="26">
        <v>1.57</v>
      </c>
      <c r="E24" s="27">
        <v>4.2910000000000004</v>
      </c>
      <c r="F24" s="26">
        <v>1.56</v>
      </c>
      <c r="G24" s="28">
        <v>1.78</v>
      </c>
      <c r="H24" s="40">
        <v>0</v>
      </c>
      <c r="I24" s="40">
        <v>121224</v>
      </c>
      <c r="J24" s="40">
        <v>0</v>
      </c>
      <c r="K24">
        <f t="shared" si="0"/>
        <v>0</v>
      </c>
      <c r="L24" s="46">
        <f t="shared" si="3"/>
        <v>28250.757399207643</v>
      </c>
      <c r="M24" s="45">
        <f t="shared" si="4"/>
        <v>189109.44</v>
      </c>
      <c r="N24">
        <f t="shared" si="2"/>
        <v>121224</v>
      </c>
    </row>
    <row r="25" spans="1:18">
      <c r="A25" s="23">
        <v>13</v>
      </c>
      <c r="B25" s="29">
        <v>148811</v>
      </c>
      <c r="C25" s="25">
        <v>4.4219999999999997</v>
      </c>
      <c r="D25" s="26">
        <v>1.49</v>
      </c>
      <c r="E25" s="27">
        <v>4.5579999999999998</v>
      </c>
      <c r="F25" s="26">
        <v>1.48</v>
      </c>
      <c r="G25" s="28">
        <v>1.63</v>
      </c>
      <c r="H25" s="40">
        <v>0</v>
      </c>
      <c r="I25" s="40">
        <v>148811</v>
      </c>
      <c r="J25" s="40">
        <v>0</v>
      </c>
      <c r="K25">
        <f t="shared" si="0"/>
        <v>0</v>
      </c>
      <c r="L25" s="46">
        <f t="shared" si="3"/>
        <v>32648.310662571304</v>
      </c>
      <c r="M25" s="45">
        <f t="shared" si="4"/>
        <v>220240.28</v>
      </c>
      <c r="N25">
        <f t="shared" si="2"/>
        <v>148811</v>
      </c>
    </row>
    <row r="26" spans="1:18">
      <c r="A26" s="23">
        <v>14</v>
      </c>
      <c r="B26" s="29">
        <v>80405</v>
      </c>
      <c r="C26" s="25">
        <v>5.2809999999999997</v>
      </c>
      <c r="D26" s="26">
        <v>1.31</v>
      </c>
      <c r="E26" s="27">
        <v>5.3529999999999998</v>
      </c>
      <c r="F26" s="26">
        <v>1.3</v>
      </c>
      <c r="G26" s="28">
        <v>1.44</v>
      </c>
      <c r="H26" s="40">
        <v>0</v>
      </c>
      <c r="I26" s="40">
        <v>80405</v>
      </c>
      <c r="J26" s="40">
        <v>0</v>
      </c>
      <c r="K26">
        <f t="shared" si="0"/>
        <v>0</v>
      </c>
      <c r="L26" s="46">
        <f t="shared" si="3"/>
        <v>15020.549224733795</v>
      </c>
      <c r="M26" s="45">
        <f t="shared" si="4"/>
        <v>104526.5</v>
      </c>
      <c r="N26">
        <f t="shared" si="2"/>
        <v>80405</v>
      </c>
    </row>
    <row r="27" spans="1:18">
      <c r="A27" s="30">
        <v>15</v>
      </c>
      <c r="B27" s="31">
        <v>52545</v>
      </c>
      <c r="C27" s="32">
        <v>4.2220000000000004</v>
      </c>
      <c r="D27" s="33">
        <v>1.51</v>
      </c>
      <c r="E27" s="20">
        <v>4.2880000000000003</v>
      </c>
      <c r="F27" s="33">
        <v>1.5</v>
      </c>
      <c r="G27" s="34">
        <v>1.69</v>
      </c>
      <c r="H27" s="40">
        <v>0</v>
      </c>
      <c r="I27" s="40">
        <v>52545</v>
      </c>
      <c r="J27" s="40">
        <v>0</v>
      </c>
      <c r="K27">
        <f t="shared" si="0"/>
        <v>0</v>
      </c>
      <c r="L27" s="46">
        <f t="shared" si="3"/>
        <v>12253.964552238805</v>
      </c>
      <c r="M27" s="45">
        <f t="shared" si="4"/>
        <v>78817.5</v>
      </c>
      <c r="N27">
        <f t="shared" si="2"/>
        <v>52545</v>
      </c>
    </row>
    <row r="29" spans="1:18">
      <c r="A29" s="48" t="s">
        <v>92</v>
      </c>
      <c r="B29" s="48"/>
      <c r="C29" s="48"/>
      <c r="D29" s="48"/>
      <c r="E29" s="48"/>
      <c r="F29" s="48"/>
      <c r="G29" s="48"/>
      <c r="H29" s="48"/>
      <c r="I29" s="48"/>
    </row>
    <row r="30" spans="1:18">
      <c r="A30" s="48"/>
      <c r="B30" s="48"/>
      <c r="C30" s="48"/>
      <c r="D30" s="48"/>
      <c r="E30" s="48"/>
      <c r="F30" s="48"/>
      <c r="G30" s="48"/>
      <c r="H30" s="48"/>
      <c r="I30" s="48"/>
    </row>
    <row r="31" spans="1:18">
      <c r="A31" s="48"/>
      <c r="B31" s="48"/>
      <c r="C31" s="48"/>
      <c r="D31" s="48"/>
      <c r="E31" s="48"/>
      <c r="F31" s="48"/>
      <c r="G31" s="48"/>
      <c r="H31" s="48"/>
      <c r="I31" s="48"/>
    </row>
    <row r="33" spans="1:18">
      <c r="A33" t="s">
        <v>41</v>
      </c>
      <c r="B33" s="48" t="s">
        <v>42</v>
      </c>
      <c r="C33" s="48"/>
      <c r="D33" s="48"/>
      <c r="E33" s="48"/>
      <c r="F33" s="48"/>
      <c r="G33" s="48"/>
      <c r="H33" s="48"/>
      <c r="I33" s="48"/>
    </row>
    <row r="34" spans="1:18">
      <c r="B34" s="48"/>
      <c r="C34" s="48"/>
      <c r="D34" s="48"/>
      <c r="E34" s="48"/>
      <c r="F34" s="48"/>
      <c r="G34" s="48"/>
      <c r="H34" s="48"/>
      <c r="I34" s="48"/>
    </row>
    <row r="35" spans="1:18">
      <c r="B35" s="48"/>
      <c r="C35" s="48"/>
      <c r="D35" s="48"/>
      <c r="E35" s="48"/>
      <c r="F35" s="48"/>
      <c r="G35" s="48"/>
      <c r="H35" s="48"/>
      <c r="I35" s="48"/>
    </row>
    <row r="37" spans="1:18">
      <c r="A37" t="s">
        <v>43</v>
      </c>
      <c r="B37" s="48" t="s">
        <v>44</v>
      </c>
      <c r="C37" s="48"/>
      <c r="D37" s="48"/>
      <c r="E37" s="48"/>
      <c r="F37" s="48"/>
      <c r="G37" s="48"/>
      <c r="H37" s="48"/>
      <c r="I37" s="48"/>
    </row>
    <row r="38" spans="1:18">
      <c r="B38" s="48"/>
      <c r="C38" s="48"/>
      <c r="D38" s="48"/>
      <c r="E38" s="48"/>
      <c r="F38" s="48"/>
      <c r="G38" s="48"/>
      <c r="H38" s="48"/>
      <c r="I38" s="48"/>
    </row>
    <row r="39" spans="1:18">
      <c r="C39" s="50" t="s">
        <v>33</v>
      </c>
      <c r="D39" s="51"/>
      <c r="E39" s="50" t="s">
        <v>34</v>
      </c>
      <c r="F39" s="51"/>
      <c r="G39" s="18" t="s">
        <v>35</v>
      </c>
      <c r="H39" s="37"/>
      <c r="I39" s="37"/>
    </row>
    <row r="40" spans="1:18" ht="32">
      <c r="A40" s="19" t="s">
        <v>36</v>
      </c>
      <c r="B40" s="19" t="s">
        <v>37</v>
      </c>
      <c r="C40" s="20" t="s">
        <v>38</v>
      </c>
      <c r="D40" s="21" t="s">
        <v>39</v>
      </c>
      <c r="E40" s="20" t="s">
        <v>38</v>
      </c>
      <c r="F40" s="21" t="s">
        <v>39</v>
      </c>
      <c r="G40" s="22" t="s">
        <v>39</v>
      </c>
      <c r="H40" s="57" t="s">
        <v>93</v>
      </c>
      <c r="I40" s="57" t="s">
        <v>94</v>
      </c>
      <c r="J40" s="57" t="s">
        <v>95</v>
      </c>
      <c r="K40" s="44" t="s">
        <v>96</v>
      </c>
      <c r="L40" s="44" t="s">
        <v>97</v>
      </c>
      <c r="M40" s="36" t="s">
        <v>98</v>
      </c>
      <c r="N40" s="44" t="s">
        <v>99</v>
      </c>
    </row>
    <row r="41" spans="1:18">
      <c r="A41" s="23">
        <v>1</v>
      </c>
      <c r="B41" s="24">
        <v>97506</v>
      </c>
      <c r="C41" s="25">
        <v>4.51</v>
      </c>
      <c r="D41" s="26">
        <v>2.66</v>
      </c>
      <c r="E41" s="27" t="s">
        <v>40</v>
      </c>
      <c r="F41" s="26" t="s">
        <v>40</v>
      </c>
      <c r="G41" s="28">
        <v>2.77</v>
      </c>
      <c r="H41" s="59">
        <v>0</v>
      </c>
      <c r="I41" s="59">
        <v>0</v>
      </c>
      <c r="J41" s="40">
        <v>97506</v>
      </c>
      <c r="K41">
        <f>H41/C41</f>
        <v>0</v>
      </c>
      <c r="L41">
        <v>0</v>
      </c>
      <c r="M41" s="45">
        <f>H41*D41+J41*G41</f>
        <v>270091.62</v>
      </c>
      <c r="N41">
        <f>H41+I41+J41</f>
        <v>97506</v>
      </c>
      <c r="O41" t="s">
        <v>100</v>
      </c>
      <c r="P41">
        <v>15</v>
      </c>
    </row>
    <row r="42" spans="1:18">
      <c r="A42" s="23">
        <v>2</v>
      </c>
      <c r="B42" s="29">
        <v>65866</v>
      </c>
      <c r="C42" s="25">
        <v>4.7960000000000003</v>
      </c>
      <c r="D42" s="26">
        <v>2.5499999999999998</v>
      </c>
      <c r="E42" s="27" t="s">
        <v>40</v>
      </c>
      <c r="F42" s="26" t="s">
        <v>40</v>
      </c>
      <c r="G42" s="28">
        <v>2.73</v>
      </c>
      <c r="H42" s="59">
        <v>65866</v>
      </c>
      <c r="I42" s="59">
        <v>0</v>
      </c>
      <c r="J42" s="40">
        <v>0</v>
      </c>
      <c r="K42">
        <f t="shared" ref="K42:K55" si="5">H42/C42</f>
        <v>13733.527939949958</v>
      </c>
      <c r="L42">
        <v>0</v>
      </c>
      <c r="M42" s="45">
        <f t="shared" ref="M42:M44" si="6">H42*D42+J42*G42</f>
        <v>167958.3</v>
      </c>
      <c r="N42">
        <f t="shared" ref="N42:N55" si="7">H42+I42+J42</f>
        <v>65866</v>
      </c>
      <c r="O42" t="s">
        <v>101</v>
      </c>
      <c r="P42">
        <v>78</v>
      </c>
    </row>
    <row r="43" spans="1:18">
      <c r="A43" s="23">
        <v>3</v>
      </c>
      <c r="B43" s="29">
        <v>52417</v>
      </c>
      <c r="C43" s="25">
        <v>4.6289999999999996</v>
      </c>
      <c r="D43" s="26">
        <v>2.64</v>
      </c>
      <c r="E43" s="27" t="s">
        <v>40</v>
      </c>
      <c r="F43" s="26" t="s">
        <v>40</v>
      </c>
      <c r="G43" s="28">
        <v>2.85</v>
      </c>
      <c r="H43" s="59">
        <v>52417</v>
      </c>
      <c r="I43" s="59">
        <v>0</v>
      </c>
      <c r="J43" s="40">
        <v>0</v>
      </c>
      <c r="K43">
        <f t="shared" si="5"/>
        <v>11323.612011233528</v>
      </c>
      <c r="L43">
        <v>0</v>
      </c>
      <c r="M43" s="45">
        <f t="shared" si="6"/>
        <v>138380.88</v>
      </c>
      <c r="N43">
        <f t="shared" si="7"/>
        <v>52417</v>
      </c>
      <c r="O43" t="s">
        <v>102</v>
      </c>
      <c r="P43">
        <f>(24*7-2)*13*P41</f>
        <v>32370</v>
      </c>
      <c r="Q43" t="s">
        <v>104</v>
      </c>
      <c r="R43">
        <f>SUM(K41:K55)</f>
        <v>32369.831668974897</v>
      </c>
    </row>
    <row r="44" spans="1:18">
      <c r="A44" s="23">
        <v>4</v>
      </c>
      <c r="B44" s="29">
        <v>98621</v>
      </c>
      <c r="C44" s="25">
        <v>4.2560000000000002</v>
      </c>
      <c r="D44" s="26">
        <v>2.56</v>
      </c>
      <c r="E44" s="27" t="s">
        <v>40</v>
      </c>
      <c r="F44" s="26" t="s">
        <v>40</v>
      </c>
      <c r="G44" s="28">
        <v>2.73</v>
      </c>
      <c r="H44" s="59">
        <v>31122</v>
      </c>
      <c r="I44" s="59">
        <v>0</v>
      </c>
      <c r="J44" s="40">
        <v>67499</v>
      </c>
      <c r="K44">
        <f t="shared" si="5"/>
        <v>7312.5</v>
      </c>
      <c r="L44">
        <v>0</v>
      </c>
      <c r="M44" s="45">
        <f t="shared" si="6"/>
        <v>263944.58999999997</v>
      </c>
      <c r="N44">
        <f t="shared" si="7"/>
        <v>98621</v>
      </c>
      <c r="O44" t="s">
        <v>103</v>
      </c>
      <c r="P44">
        <f>(24*7-2)*13*P42</f>
        <v>168324</v>
      </c>
      <c r="Q44" t="s">
        <v>105</v>
      </c>
      <c r="R44">
        <f>SUM(L41:L55)</f>
        <v>168323.92153699487</v>
      </c>
    </row>
    <row r="45" spans="1:18">
      <c r="A45" s="23">
        <v>5</v>
      </c>
      <c r="B45" s="29">
        <v>131004</v>
      </c>
      <c r="C45" s="25">
        <v>5.1449999999999996</v>
      </c>
      <c r="D45" s="26">
        <v>1.61</v>
      </c>
      <c r="E45" s="27">
        <v>5.4279999999999999</v>
      </c>
      <c r="F45" s="26">
        <v>1.6</v>
      </c>
      <c r="G45" s="28">
        <v>1.76</v>
      </c>
      <c r="H45" s="59">
        <v>0</v>
      </c>
      <c r="I45" s="59">
        <v>131004</v>
      </c>
      <c r="J45" s="40">
        <v>0</v>
      </c>
      <c r="K45">
        <f t="shared" si="5"/>
        <v>0</v>
      </c>
      <c r="L45">
        <f>I45/E45</f>
        <v>24134.856300663228</v>
      </c>
      <c r="M45" s="45">
        <f>H45*D45+I45*F45+J45*G45</f>
        <v>209606.40000000002</v>
      </c>
      <c r="N45">
        <f t="shared" si="7"/>
        <v>131004</v>
      </c>
      <c r="P45" s="45"/>
      <c r="Q45" t="s">
        <v>57</v>
      </c>
      <c r="R45" s="58">
        <f>SUM(M41:M55)</f>
        <v>2545405.8400000003</v>
      </c>
    </row>
    <row r="46" spans="1:18">
      <c r="A46" s="23">
        <v>6</v>
      </c>
      <c r="B46" s="29">
        <v>135709</v>
      </c>
      <c r="C46" s="25">
        <v>3.806</v>
      </c>
      <c r="D46" s="26">
        <v>1.62</v>
      </c>
      <c r="E46" s="27">
        <v>3.9350000000000001</v>
      </c>
      <c r="F46" s="26">
        <v>1.61</v>
      </c>
      <c r="G46" s="28">
        <v>1.76</v>
      </c>
      <c r="H46" s="59">
        <v>0</v>
      </c>
      <c r="I46" s="59">
        <v>0</v>
      </c>
      <c r="J46" s="40">
        <v>135709</v>
      </c>
      <c r="K46">
        <f t="shared" si="5"/>
        <v>0</v>
      </c>
      <c r="L46">
        <f t="shared" ref="L46:L55" si="8">I46/E46</f>
        <v>0</v>
      </c>
      <c r="M46" s="45">
        <f t="shared" ref="M46:M55" si="9">H46*D46+I46*F46+J46*G46</f>
        <v>238847.84</v>
      </c>
      <c r="N46">
        <f t="shared" si="7"/>
        <v>135709</v>
      </c>
    </row>
    <row r="47" spans="1:18">
      <c r="A47" s="23">
        <v>7</v>
      </c>
      <c r="B47" s="29">
        <v>135085</v>
      </c>
      <c r="C47" s="25">
        <v>4.1680000000000001</v>
      </c>
      <c r="D47" s="26">
        <v>1.64</v>
      </c>
      <c r="E47" s="27">
        <v>4.3159999999999998</v>
      </c>
      <c r="F47" s="26">
        <v>1.61</v>
      </c>
      <c r="G47" s="28">
        <v>1.76</v>
      </c>
      <c r="H47" s="59">
        <v>0</v>
      </c>
      <c r="I47" s="59">
        <v>135085</v>
      </c>
      <c r="J47" s="40">
        <v>0</v>
      </c>
      <c r="K47">
        <f t="shared" si="5"/>
        <v>0</v>
      </c>
      <c r="L47">
        <f t="shared" si="8"/>
        <v>31298.656163113996</v>
      </c>
      <c r="M47" s="45">
        <f t="shared" si="9"/>
        <v>217486.85</v>
      </c>
      <c r="N47">
        <f t="shared" si="7"/>
        <v>135085</v>
      </c>
    </row>
    <row r="48" spans="1:18">
      <c r="A48" s="23">
        <v>8</v>
      </c>
      <c r="B48" s="29">
        <v>130078</v>
      </c>
      <c r="C48" s="25">
        <v>5.2510000000000003</v>
      </c>
      <c r="D48" s="26">
        <v>1.48</v>
      </c>
      <c r="E48" s="27">
        <v>5.3559999999999999</v>
      </c>
      <c r="F48" s="26">
        <v>1.47</v>
      </c>
      <c r="G48" s="28">
        <v>1.59</v>
      </c>
      <c r="H48" s="59">
        <v>0</v>
      </c>
      <c r="I48" s="59">
        <v>17718</v>
      </c>
      <c r="J48" s="40">
        <v>112360</v>
      </c>
      <c r="K48">
        <f t="shared" si="5"/>
        <v>0</v>
      </c>
      <c r="L48">
        <f t="shared" si="8"/>
        <v>3308.0657206870801</v>
      </c>
      <c r="M48" s="45">
        <f t="shared" si="9"/>
        <v>204697.86000000002</v>
      </c>
      <c r="N48">
        <f t="shared" si="7"/>
        <v>130078</v>
      </c>
    </row>
    <row r="49" spans="1:18">
      <c r="A49" s="23">
        <v>9</v>
      </c>
      <c r="B49" s="29">
        <v>32371</v>
      </c>
      <c r="C49" s="25">
        <v>5.2229999999999999</v>
      </c>
      <c r="D49" s="26">
        <v>1.5</v>
      </c>
      <c r="E49" s="27">
        <v>5.2770000000000001</v>
      </c>
      <c r="F49" s="26">
        <v>1.5</v>
      </c>
      <c r="G49" s="28">
        <v>1.71</v>
      </c>
      <c r="H49" s="59">
        <v>0</v>
      </c>
      <c r="I49" s="59">
        <v>32371</v>
      </c>
      <c r="J49" s="40">
        <v>0</v>
      </c>
      <c r="K49">
        <f t="shared" si="5"/>
        <v>0</v>
      </c>
      <c r="L49">
        <f t="shared" si="8"/>
        <v>6134.3566420314573</v>
      </c>
      <c r="M49" s="45">
        <f t="shared" si="9"/>
        <v>48556.5</v>
      </c>
      <c r="N49">
        <f t="shared" si="7"/>
        <v>32371</v>
      </c>
    </row>
    <row r="50" spans="1:18">
      <c r="A50" s="23">
        <v>10</v>
      </c>
      <c r="B50" s="29">
        <v>82773</v>
      </c>
      <c r="C50" s="25">
        <v>5.2160000000000002</v>
      </c>
      <c r="D50" s="26">
        <v>1.44</v>
      </c>
      <c r="E50" s="27">
        <v>5.4189999999999996</v>
      </c>
      <c r="F50" s="26">
        <v>1.42</v>
      </c>
      <c r="G50" s="28">
        <v>1.63</v>
      </c>
      <c r="H50" s="59">
        <v>1</v>
      </c>
      <c r="I50" s="59">
        <v>82772</v>
      </c>
      <c r="J50" s="40">
        <v>0</v>
      </c>
      <c r="K50">
        <f t="shared" si="5"/>
        <v>0.19171779141104295</v>
      </c>
      <c r="L50">
        <f t="shared" si="8"/>
        <v>15274.404871747556</v>
      </c>
      <c r="M50" s="45">
        <f t="shared" si="9"/>
        <v>117537.68</v>
      </c>
      <c r="N50">
        <f t="shared" si="7"/>
        <v>82773</v>
      </c>
    </row>
    <row r="51" spans="1:18">
      <c r="A51" s="23">
        <v>11</v>
      </c>
      <c r="B51" s="29">
        <v>42002</v>
      </c>
      <c r="C51" s="25">
        <v>3.7440000000000002</v>
      </c>
      <c r="D51" s="26">
        <v>1.64</v>
      </c>
      <c r="E51" s="27">
        <v>3.835</v>
      </c>
      <c r="F51" s="26">
        <v>1.64</v>
      </c>
      <c r="G51" s="28">
        <v>1.8</v>
      </c>
      <c r="H51" s="59">
        <v>0</v>
      </c>
      <c r="I51" s="59">
        <v>0</v>
      </c>
      <c r="J51" s="40">
        <v>42002</v>
      </c>
      <c r="K51">
        <f t="shared" si="5"/>
        <v>0</v>
      </c>
      <c r="L51">
        <f t="shared" si="8"/>
        <v>0</v>
      </c>
      <c r="M51" s="45">
        <f t="shared" si="9"/>
        <v>75603.600000000006</v>
      </c>
      <c r="N51">
        <f t="shared" si="7"/>
        <v>42002</v>
      </c>
    </row>
    <row r="52" spans="1:18">
      <c r="A52" s="23">
        <v>12</v>
      </c>
      <c r="B52" s="29">
        <v>121224</v>
      </c>
      <c r="C52" s="25">
        <v>4.157</v>
      </c>
      <c r="D52" s="26">
        <v>1.57</v>
      </c>
      <c r="E52" s="27">
        <v>4.2910000000000004</v>
      </c>
      <c r="F52" s="26">
        <v>1.56</v>
      </c>
      <c r="G52" s="28">
        <v>1.78</v>
      </c>
      <c r="H52" s="59">
        <v>0</v>
      </c>
      <c r="I52" s="59">
        <v>121224</v>
      </c>
      <c r="J52" s="40">
        <v>0</v>
      </c>
      <c r="K52">
        <f t="shared" si="5"/>
        <v>0</v>
      </c>
      <c r="L52">
        <f t="shared" si="8"/>
        <v>28250.757399207643</v>
      </c>
      <c r="M52" s="45">
        <f t="shared" si="9"/>
        <v>189109.44</v>
      </c>
      <c r="N52">
        <f t="shared" si="7"/>
        <v>121224</v>
      </c>
    </row>
    <row r="53" spans="1:18">
      <c r="A53" s="23">
        <v>13</v>
      </c>
      <c r="B53" s="29">
        <v>148811</v>
      </c>
      <c r="C53" s="25">
        <v>4.4219999999999997</v>
      </c>
      <c r="D53" s="26">
        <v>1.49</v>
      </c>
      <c r="E53" s="27">
        <v>4.5579999999999998</v>
      </c>
      <c r="F53" s="26">
        <v>1.48</v>
      </c>
      <c r="G53" s="28">
        <v>1.63</v>
      </c>
      <c r="H53" s="59">
        <v>0</v>
      </c>
      <c r="I53" s="59">
        <v>148811</v>
      </c>
      <c r="J53" s="40">
        <v>0</v>
      </c>
      <c r="K53">
        <f t="shared" si="5"/>
        <v>0</v>
      </c>
      <c r="L53">
        <f t="shared" si="8"/>
        <v>32648.310662571304</v>
      </c>
      <c r="M53" s="45">
        <f t="shared" si="9"/>
        <v>220240.28</v>
      </c>
      <c r="N53">
        <f t="shared" si="7"/>
        <v>148811</v>
      </c>
    </row>
    <row r="54" spans="1:18">
      <c r="A54" s="23">
        <v>14</v>
      </c>
      <c r="B54" s="29">
        <v>80405</v>
      </c>
      <c r="C54" s="25">
        <v>5.2809999999999997</v>
      </c>
      <c r="D54" s="26">
        <v>1.31</v>
      </c>
      <c r="E54" s="27">
        <v>5.3529999999999998</v>
      </c>
      <c r="F54" s="26">
        <v>1.3</v>
      </c>
      <c r="G54" s="28">
        <v>1.44</v>
      </c>
      <c r="H54" s="59">
        <v>0</v>
      </c>
      <c r="I54" s="59">
        <v>80405</v>
      </c>
      <c r="J54" s="40">
        <v>0</v>
      </c>
      <c r="K54">
        <f t="shared" si="5"/>
        <v>0</v>
      </c>
      <c r="L54">
        <f t="shared" si="8"/>
        <v>15020.549224733795</v>
      </c>
      <c r="M54" s="45">
        <f t="shared" si="9"/>
        <v>104526.5</v>
      </c>
      <c r="N54">
        <f t="shared" si="7"/>
        <v>80405</v>
      </c>
    </row>
    <row r="55" spans="1:18">
      <c r="A55" s="30">
        <v>15</v>
      </c>
      <c r="B55" s="31">
        <v>52545</v>
      </c>
      <c r="C55" s="32">
        <v>4.2220000000000004</v>
      </c>
      <c r="D55" s="33">
        <v>1.51</v>
      </c>
      <c r="E55" s="20">
        <v>4.2880000000000003</v>
      </c>
      <c r="F55" s="33">
        <v>1.5</v>
      </c>
      <c r="G55" s="34">
        <v>1.69</v>
      </c>
      <c r="H55" s="59">
        <v>0</v>
      </c>
      <c r="I55" s="59">
        <v>52545</v>
      </c>
      <c r="J55" s="40">
        <v>0</v>
      </c>
      <c r="K55">
        <f t="shared" si="5"/>
        <v>0</v>
      </c>
      <c r="L55">
        <f t="shared" si="8"/>
        <v>12253.964552238805</v>
      </c>
      <c r="M55" s="45">
        <f t="shared" si="9"/>
        <v>78817.5</v>
      </c>
      <c r="N55">
        <f t="shared" si="7"/>
        <v>52545</v>
      </c>
    </row>
    <row r="56" spans="1:18" ht="14.25" customHeight="1"/>
    <row r="57" spans="1:18">
      <c r="A57" t="s">
        <v>45</v>
      </c>
      <c r="B57" s="49" t="s">
        <v>46</v>
      </c>
      <c r="C57" s="49"/>
      <c r="D57" s="49"/>
      <c r="E57" s="49"/>
      <c r="F57" s="49"/>
      <c r="G57" s="49"/>
      <c r="H57" s="49"/>
      <c r="I57" s="49"/>
    </row>
    <row r="58" spans="1:18">
      <c r="B58" s="49"/>
      <c r="C58" s="49"/>
      <c r="D58" s="49"/>
      <c r="E58" s="49"/>
      <c r="F58" s="49"/>
      <c r="G58" s="49"/>
      <c r="H58" s="49"/>
      <c r="I58" s="49"/>
    </row>
    <row r="59" spans="1:18">
      <c r="C59" s="50" t="s">
        <v>33</v>
      </c>
      <c r="D59" s="51"/>
      <c r="E59" s="50" t="s">
        <v>34</v>
      </c>
      <c r="F59" s="51"/>
      <c r="G59" s="18" t="s">
        <v>35</v>
      </c>
      <c r="H59" s="38"/>
      <c r="I59" s="38"/>
    </row>
    <row r="60" spans="1:18" ht="32">
      <c r="A60" s="19" t="s">
        <v>36</v>
      </c>
      <c r="B60" s="19" t="s">
        <v>37</v>
      </c>
      <c r="C60" s="20" t="s">
        <v>38</v>
      </c>
      <c r="D60" s="21" t="s">
        <v>39</v>
      </c>
      <c r="E60" s="20" t="s">
        <v>38</v>
      </c>
      <c r="F60" s="21" t="s">
        <v>39</v>
      </c>
      <c r="G60" s="22" t="s">
        <v>39</v>
      </c>
      <c r="H60" s="36" t="s">
        <v>93</v>
      </c>
      <c r="I60" s="36" t="s">
        <v>94</v>
      </c>
      <c r="J60" s="42" t="s">
        <v>95</v>
      </c>
      <c r="K60" s="44" t="s">
        <v>96</v>
      </c>
      <c r="L60" s="44" t="s">
        <v>97</v>
      </c>
      <c r="M60" s="36" t="s">
        <v>98</v>
      </c>
      <c r="N60" s="44" t="s">
        <v>99</v>
      </c>
    </row>
    <row r="61" spans="1:18">
      <c r="A61" s="23">
        <v>1</v>
      </c>
      <c r="B61" s="24">
        <v>97506</v>
      </c>
      <c r="C61" s="25">
        <v>4.51</v>
      </c>
      <c r="D61" s="26">
        <v>2.66</v>
      </c>
      <c r="E61" s="27" t="s">
        <v>40</v>
      </c>
      <c r="F61" s="26" t="s">
        <v>40</v>
      </c>
      <c r="G61" s="28">
        <v>2.77</v>
      </c>
      <c r="H61" s="38">
        <v>97506</v>
      </c>
      <c r="I61" s="38">
        <v>0</v>
      </c>
      <c r="J61">
        <v>0</v>
      </c>
      <c r="K61">
        <f>H61/C61</f>
        <v>21619.955654101996</v>
      </c>
      <c r="L61">
        <v>0</v>
      </c>
      <c r="M61" s="45">
        <f>H61*D61+J61*G61</f>
        <v>259365.96000000002</v>
      </c>
      <c r="N61">
        <f>H61+I61+J61</f>
        <v>97506</v>
      </c>
      <c r="O61" t="s">
        <v>100</v>
      </c>
      <c r="P61">
        <v>16</v>
      </c>
    </row>
    <row r="62" spans="1:18">
      <c r="A62" s="23">
        <v>2</v>
      </c>
      <c r="B62" s="29">
        <v>65866</v>
      </c>
      <c r="C62" s="25">
        <v>4.7960000000000003</v>
      </c>
      <c r="D62" s="26">
        <v>2.5499999999999998</v>
      </c>
      <c r="E62" s="27" t="s">
        <v>40</v>
      </c>
      <c r="F62" s="26" t="s">
        <v>40</v>
      </c>
      <c r="G62" s="28">
        <v>2.73</v>
      </c>
      <c r="H62" s="38">
        <v>65866</v>
      </c>
      <c r="I62" s="38">
        <v>0</v>
      </c>
      <c r="J62">
        <v>0</v>
      </c>
      <c r="K62">
        <f t="shared" ref="K62:K75" si="10">H62/C62</f>
        <v>13733.527939949958</v>
      </c>
      <c r="L62">
        <v>0</v>
      </c>
      <c r="M62" s="45">
        <f t="shared" ref="M62:M64" si="11">H62*D62+J62*G62</f>
        <v>167958.3</v>
      </c>
      <c r="N62">
        <f t="shared" ref="N62:N75" si="12">H62+I62+J62</f>
        <v>65866</v>
      </c>
      <c r="O62" t="s">
        <v>101</v>
      </c>
      <c r="P62">
        <v>80</v>
      </c>
    </row>
    <row r="63" spans="1:18">
      <c r="A63" s="23">
        <v>3</v>
      </c>
      <c r="B63" s="29">
        <v>52417</v>
      </c>
      <c r="C63" s="25">
        <v>4.6289999999999996</v>
      </c>
      <c r="D63" s="26">
        <v>2.64</v>
      </c>
      <c r="E63" s="27" t="s">
        <v>40</v>
      </c>
      <c r="F63" s="26" t="s">
        <v>40</v>
      </c>
      <c r="G63" s="28">
        <v>2.85</v>
      </c>
      <c r="H63" s="38">
        <v>52417</v>
      </c>
      <c r="I63" s="38">
        <v>0</v>
      </c>
      <c r="J63">
        <v>0</v>
      </c>
      <c r="K63">
        <f t="shared" si="10"/>
        <v>11323.612011233528</v>
      </c>
      <c r="L63">
        <v>0</v>
      </c>
      <c r="M63" s="45">
        <f t="shared" si="11"/>
        <v>138380.88</v>
      </c>
      <c r="N63">
        <f t="shared" si="12"/>
        <v>52417</v>
      </c>
      <c r="O63" t="s">
        <v>102</v>
      </c>
      <c r="P63">
        <f>(24*7-2)*13*P61</f>
        <v>34528</v>
      </c>
      <c r="Q63" t="s">
        <v>104</v>
      </c>
      <c r="R63">
        <f>K61:K75</f>
        <v>11323.612011233528</v>
      </c>
    </row>
    <row r="64" spans="1:18">
      <c r="A64" s="23">
        <v>4</v>
      </c>
      <c r="B64" s="29">
        <v>98621</v>
      </c>
      <c r="C64" s="25">
        <v>4.2560000000000002</v>
      </c>
      <c r="D64" s="26">
        <v>2.56</v>
      </c>
      <c r="E64" s="27" t="s">
        <v>40</v>
      </c>
      <c r="F64" s="26" t="s">
        <v>40</v>
      </c>
      <c r="G64" s="28">
        <v>2.73</v>
      </c>
      <c r="H64" s="38">
        <v>98621</v>
      </c>
      <c r="I64" s="38">
        <v>0</v>
      </c>
      <c r="J64">
        <v>0</v>
      </c>
      <c r="K64">
        <f t="shared" si="10"/>
        <v>23172.227443609023</v>
      </c>
      <c r="L64">
        <v>0</v>
      </c>
      <c r="M64" s="45">
        <f t="shared" si="11"/>
        <v>252469.76000000001</v>
      </c>
      <c r="N64">
        <f t="shared" si="12"/>
        <v>98621</v>
      </c>
      <c r="O64" t="s">
        <v>103</v>
      </c>
      <c r="P64">
        <f>(24*7-2)*13*P62</f>
        <v>172640</v>
      </c>
      <c r="Q64" t="s">
        <v>105</v>
      </c>
      <c r="R64">
        <f>L61:L75</f>
        <v>0</v>
      </c>
    </row>
    <row r="65" spans="1:18">
      <c r="A65" s="23">
        <v>5</v>
      </c>
      <c r="B65" s="29">
        <v>131004</v>
      </c>
      <c r="C65" s="25">
        <v>5.1449999999999996</v>
      </c>
      <c r="D65" s="26">
        <v>1.61</v>
      </c>
      <c r="E65" s="27">
        <v>5.4279999999999999</v>
      </c>
      <c r="F65" s="26">
        <v>1.6</v>
      </c>
      <c r="G65" s="28">
        <v>1.76</v>
      </c>
      <c r="H65" s="38">
        <v>0</v>
      </c>
      <c r="I65" s="38">
        <v>131004</v>
      </c>
      <c r="J65">
        <v>0</v>
      </c>
      <c r="K65">
        <f t="shared" si="10"/>
        <v>0</v>
      </c>
      <c r="L65">
        <f>I65/E65</f>
        <v>24134.856300663228</v>
      </c>
      <c r="M65" s="45">
        <f>H65*D65+I65*F65+J65*G65</f>
        <v>209606.40000000002</v>
      </c>
      <c r="N65">
        <f t="shared" si="12"/>
        <v>131004</v>
      </c>
      <c r="Q65" t="s">
        <v>57</v>
      </c>
      <c r="R65" s="45">
        <f>M61:M75</f>
        <v>209606.40000000002</v>
      </c>
    </row>
    <row r="66" spans="1:18">
      <c r="A66" s="23">
        <v>6</v>
      </c>
      <c r="B66" s="29">
        <v>135709</v>
      </c>
      <c r="C66" s="25">
        <v>3.806</v>
      </c>
      <c r="D66" s="26">
        <v>1.62</v>
      </c>
      <c r="E66" s="27">
        <v>3.9350000000000001</v>
      </c>
      <c r="F66" s="26">
        <v>1.61</v>
      </c>
      <c r="G66" s="28">
        <v>1.76</v>
      </c>
      <c r="H66" s="38">
        <v>135709</v>
      </c>
      <c r="I66" s="38">
        <v>0</v>
      </c>
      <c r="J66">
        <v>0</v>
      </c>
      <c r="K66">
        <f t="shared" si="10"/>
        <v>35656.59485023647</v>
      </c>
      <c r="L66">
        <f t="shared" ref="L66:L75" si="13">I66/E66</f>
        <v>0</v>
      </c>
      <c r="M66" s="45">
        <f t="shared" ref="M66:M75" si="14">H66*D66+I66*F66+J66*G66</f>
        <v>219848.58000000002</v>
      </c>
      <c r="N66">
        <f t="shared" si="12"/>
        <v>135709</v>
      </c>
    </row>
    <row r="67" spans="1:18">
      <c r="A67" s="23">
        <v>7</v>
      </c>
      <c r="B67" s="29">
        <v>135085</v>
      </c>
      <c r="C67" s="25">
        <v>4.1680000000000001</v>
      </c>
      <c r="D67" s="26">
        <v>1.64</v>
      </c>
      <c r="E67" s="27">
        <v>4.3159999999999998</v>
      </c>
      <c r="F67" s="26">
        <v>1.61</v>
      </c>
      <c r="G67" s="28">
        <v>1.76</v>
      </c>
      <c r="H67" s="38">
        <v>135085</v>
      </c>
      <c r="I67" s="38">
        <v>0</v>
      </c>
      <c r="J67">
        <v>0</v>
      </c>
      <c r="K67">
        <f t="shared" si="10"/>
        <v>32410.028790786946</v>
      </c>
      <c r="L67">
        <f t="shared" si="13"/>
        <v>0</v>
      </c>
      <c r="M67" s="45">
        <f t="shared" si="14"/>
        <v>221539.4</v>
      </c>
      <c r="N67">
        <f t="shared" si="12"/>
        <v>135085</v>
      </c>
    </row>
    <row r="68" spans="1:18">
      <c r="A68" s="23">
        <v>8</v>
      </c>
      <c r="B68" s="29">
        <v>130078</v>
      </c>
      <c r="C68" s="25">
        <v>5.2510000000000003</v>
      </c>
      <c r="D68" s="26">
        <v>1.48</v>
      </c>
      <c r="E68" s="27">
        <v>5.3559999999999999</v>
      </c>
      <c r="F68" s="26">
        <v>1.47</v>
      </c>
      <c r="G68" s="28">
        <v>1.59</v>
      </c>
      <c r="H68" s="38">
        <v>130078</v>
      </c>
      <c r="I68" s="38">
        <v>0</v>
      </c>
      <c r="J68">
        <v>0</v>
      </c>
      <c r="K68">
        <f t="shared" si="10"/>
        <v>24772.043420300892</v>
      </c>
      <c r="L68">
        <f t="shared" si="13"/>
        <v>0</v>
      </c>
      <c r="M68" s="45">
        <f t="shared" si="14"/>
        <v>192515.44</v>
      </c>
      <c r="N68">
        <f t="shared" si="12"/>
        <v>130078</v>
      </c>
    </row>
    <row r="69" spans="1:18">
      <c r="A69" s="23">
        <v>9</v>
      </c>
      <c r="B69" s="29">
        <v>32371</v>
      </c>
      <c r="C69" s="25">
        <v>5.2229999999999999</v>
      </c>
      <c r="D69" s="26">
        <v>1.5</v>
      </c>
      <c r="E69" s="27">
        <v>5.2770000000000001</v>
      </c>
      <c r="F69" s="26">
        <v>1.5</v>
      </c>
      <c r="G69" s="28">
        <v>1.71</v>
      </c>
      <c r="H69" s="38">
        <v>32371</v>
      </c>
      <c r="I69" s="38">
        <v>0</v>
      </c>
      <c r="J69">
        <v>0</v>
      </c>
      <c r="K69">
        <f t="shared" si="10"/>
        <v>6197.7790541834192</v>
      </c>
      <c r="L69">
        <f t="shared" si="13"/>
        <v>0</v>
      </c>
      <c r="M69" s="45">
        <f t="shared" si="14"/>
        <v>48556.5</v>
      </c>
      <c r="N69">
        <f t="shared" si="12"/>
        <v>32371</v>
      </c>
    </row>
    <row r="70" spans="1:18">
      <c r="A70" s="23">
        <v>10</v>
      </c>
      <c r="B70" s="29">
        <v>82773</v>
      </c>
      <c r="C70" s="25">
        <v>5.2160000000000002</v>
      </c>
      <c r="D70" s="26">
        <v>1.44</v>
      </c>
      <c r="E70" s="27">
        <v>5.4189999999999996</v>
      </c>
      <c r="F70" s="26">
        <v>1.42</v>
      </c>
      <c r="G70" s="28">
        <v>1.63</v>
      </c>
      <c r="H70" s="38">
        <v>82773</v>
      </c>
      <c r="I70" s="38">
        <v>0</v>
      </c>
      <c r="J70">
        <v>0</v>
      </c>
      <c r="K70">
        <f t="shared" si="10"/>
        <v>15869.056748466257</v>
      </c>
      <c r="L70">
        <f t="shared" si="13"/>
        <v>0</v>
      </c>
      <c r="M70" s="45">
        <f t="shared" si="14"/>
        <v>119193.12</v>
      </c>
      <c r="N70">
        <f t="shared" si="12"/>
        <v>82773</v>
      </c>
    </row>
    <row r="71" spans="1:18">
      <c r="A71" s="23">
        <v>11</v>
      </c>
      <c r="B71" s="29">
        <v>42002</v>
      </c>
      <c r="C71" s="25">
        <v>3.7440000000000002</v>
      </c>
      <c r="D71" s="26">
        <v>1.64</v>
      </c>
      <c r="E71" s="27">
        <v>3.835</v>
      </c>
      <c r="F71" s="26">
        <v>1.64</v>
      </c>
      <c r="G71" s="28">
        <v>1.8</v>
      </c>
      <c r="H71" s="38">
        <v>42002</v>
      </c>
      <c r="I71" s="38">
        <v>0</v>
      </c>
      <c r="J71">
        <v>0</v>
      </c>
      <c r="K71">
        <f t="shared" si="10"/>
        <v>11218.482905982906</v>
      </c>
      <c r="L71">
        <f t="shared" si="13"/>
        <v>0</v>
      </c>
      <c r="M71" s="45">
        <f t="shared" si="14"/>
        <v>68883.28</v>
      </c>
      <c r="N71">
        <f t="shared" si="12"/>
        <v>42002</v>
      </c>
    </row>
    <row r="72" spans="1:18">
      <c r="A72" s="23">
        <v>12</v>
      </c>
      <c r="B72" s="29">
        <v>121224</v>
      </c>
      <c r="C72" s="25">
        <v>4.157</v>
      </c>
      <c r="D72" s="26">
        <v>1.57</v>
      </c>
      <c r="E72" s="27">
        <v>4.2910000000000004</v>
      </c>
      <c r="F72" s="26">
        <v>1.56</v>
      </c>
      <c r="G72" s="28">
        <v>1.78</v>
      </c>
      <c r="H72" s="38">
        <v>121224</v>
      </c>
      <c r="I72" s="38">
        <v>0</v>
      </c>
      <c r="J72">
        <v>0</v>
      </c>
      <c r="K72">
        <f t="shared" si="10"/>
        <v>29161.414481597305</v>
      </c>
      <c r="L72">
        <f t="shared" si="13"/>
        <v>0</v>
      </c>
      <c r="M72" s="45">
        <f t="shared" si="14"/>
        <v>190321.68</v>
      </c>
      <c r="N72">
        <f t="shared" si="12"/>
        <v>121224</v>
      </c>
    </row>
    <row r="73" spans="1:18">
      <c r="A73" s="23">
        <v>13</v>
      </c>
      <c r="B73" s="29">
        <v>148811</v>
      </c>
      <c r="C73" s="25">
        <v>4.4219999999999997</v>
      </c>
      <c r="D73" s="26">
        <v>1.49</v>
      </c>
      <c r="E73" s="27">
        <v>4.5579999999999998</v>
      </c>
      <c r="F73" s="26">
        <v>1.48</v>
      </c>
      <c r="G73" s="28">
        <v>1.63</v>
      </c>
      <c r="H73" s="38">
        <v>148811</v>
      </c>
      <c r="I73" s="38">
        <v>0</v>
      </c>
      <c r="J73">
        <v>0</v>
      </c>
      <c r="K73">
        <f t="shared" si="10"/>
        <v>33652.419719583901</v>
      </c>
      <c r="L73">
        <f t="shared" si="13"/>
        <v>0</v>
      </c>
      <c r="M73" s="45">
        <f t="shared" si="14"/>
        <v>221728.38999999998</v>
      </c>
      <c r="N73">
        <f t="shared" si="12"/>
        <v>148811</v>
      </c>
    </row>
    <row r="74" spans="1:18">
      <c r="A74" s="23">
        <v>14</v>
      </c>
      <c r="B74" s="29">
        <v>80405</v>
      </c>
      <c r="C74" s="25">
        <v>5.2809999999999997</v>
      </c>
      <c r="D74" s="26">
        <v>1.31</v>
      </c>
      <c r="E74" s="27">
        <v>5.3529999999999998</v>
      </c>
      <c r="F74" s="26">
        <v>1.3</v>
      </c>
      <c r="G74" s="28">
        <v>1.44</v>
      </c>
      <c r="H74" s="38">
        <v>80405</v>
      </c>
      <c r="I74" s="38">
        <v>0</v>
      </c>
      <c r="J74">
        <v>0</v>
      </c>
      <c r="K74">
        <f t="shared" si="10"/>
        <v>15225.336110585118</v>
      </c>
      <c r="L74">
        <f t="shared" si="13"/>
        <v>0</v>
      </c>
      <c r="M74" s="45">
        <f t="shared" si="14"/>
        <v>105330.55</v>
      </c>
      <c r="N74">
        <f t="shared" si="12"/>
        <v>80405</v>
      </c>
    </row>
    <row r="75" spans="1:18">
      <c r="A75" s="30">
        <v>15</v>
      </c>
      <c r="B75" s="31">
        <v>52545</v>
      </c>
      <c r="C75" s="32">
        <v>4.2220000000000004</v>
      </c>
      <c r="D75" s="33">
        <v>1.51</v>
      </c>
      <c r="E75" s="20">
        <v>4.2880000000000003</v>
      </c>
      <c r="F75" s="33">
        <v>1.5</v>
      </c>
      <c r="G75" s="34">
        <v>1.69</v>
      </c>
      <c r="H75" s="38">
        <v>52545</v>
      </c>
      <c r="I75" s="38">
        <v>0</v>
      </c>
      <c r="J75">
        <v>0</v>
      </c>
      <c r="K75">
        <f t="shared" si="10"/>
        <v>12445.523448602557</v>
      </c>
      <c r="L75">
        <f t="shared" si="13"/>
        <v>0</v>
      </c>
      <c r="M75" s="45">
        <f t="shared" si="14"/>
        <v>79342.95</v>
      </c>
      <c r="N75">
        <f t="shared" si="12"/>
        <v>52545</v>
      </c>
    </row>
    <row r="77" spans="1:18">
      <c r="A77" t="s">
        <v>47</v>
      </c>
      <c r="B77" s="48" t="s">
        <v>48</v>
      </c>
      <c r="C77" s="48"/>
      <c r="D77" s="48"/>
      <c r="E77" s="48"/>
      <c r="F77" s="48"/>
      <c r="G77" s="48"/>
      <c r="H77" s="48"/>
      <c r="I77" s="48"/>
    </row>
    <row r="78" spans="1:18" ht="14.25" customHeight="1">
      <c r="B78" s="48"/>
      <c r="C78" s="48"/>
      <c r="D78" s="48"/>
      <c r="E78" s="48"/>
      <c r="F78" s="48"/>
      <c r="G78" s="48"/>
      <c r="H78" s="48"/>
      <c r="I78" s="48"/>
      <c r="J78" s="35"/>
      <c r="K78" s="35"/>
      <c r="L78" s="35"/>
    </row>
    <row r="79" spans="1:18" ht="14.25" customHeight="1">
      <c r="C79" s="50" t="s">
        <v>33</v>
      </c>
      <c r="D79" s="51"/>
      <c r="E79" s="50" t="s">
        <v>34</v>
      </c>
      <c r="F79" s="51"/>
      <c r="G79" s="18" t="s">
        <v>35</v>
      </c>
      <c r="K79" s="35"/>
      <c r="L79" s="35"/>
    </row>
    <row r="80" spans="1:18" ht="14.25" customHeight="1">
      <c r="A80" s="19" t="s">
        <v>36</v>
      </c>
      <c r="B80" s="52" t="s">
        <v>37</v>
      </c>
      <c r="C80" s="20" t="s">
        <v>38</v>
      </c>
      <c r="D80" s="21" t="s">
        <v>39</v>
      </c>
      <c r="E80" s="20" t="s">
        <v>38</v>
      </c>
      <c r="F80" s="21" t="s">
        <v>39</v>
      </c>
      <c r="G80" s="22" t="s">
        <v>39</v>
      </c>
      <c r="H80" s="42" t="s">
        <v>93</v>
      </c>
      <c r="I80" s="42" t="s">
        <v>94</v>
      </c>
      <c r="J80" s="44" t="s">
        <v>95</v>
      </c>
      <c r="K80" s="35" t="s">
        <v>106</v>
      </c>
      <c r="L80" s="35"/>
    </row>
    <row r="81" spans="1:17" ht="14.25" customHeight="1">
      <c r="A81" s="23">
        <v>1</v>
      </c>
      <c r="B81" s="24">
        <v>97506</v>
      </c>
      <c r="C81" s="25">
        <v>4.51</v>
      </c>
      <c r="D81" s="26">
        <v>2.66</v>
      </c>
      <c r="E81" s="27" t="s">
        <v>40</v>
      </c>
      <c r="F81" s="26" t="s">
        <v>40</v>
      </c>
      <c r="G81" s="28">
        <v>2.77</v>
      </c>
      <c r="H81">
        <v>0</v>
      </c>
      <c r="I81">
        <v>0</v>
      </c>
      <c r="J81">
        <v>97506</v>
      </c>
      <c r="K81" s="35"/>
      <c r="L81" s="35"/>
    </row>
    <row r="82" spans="1:17" ht="14.25" customHeight="1">
      <c r="A82" s="23">
        <v>2</v>
      </c>
      <c r="B82" s="29">
        <v>65866</v>
      </c>
      <c r="C82" s="25">
        <v>4.7960000000000003</v>
      </c>
      <c r="D82" s="26">
        <v>2.5499999999999998</v>
      </c>
      <c r="E82" s="27" t="s">
        <v>40</v>
      </c>
      <c r="F82" s="26" t="s">
        <v>40</v>
      </c>
      <c r="G82" s="28">
        <v>2.73</v>
      </c>
      <c r="H82">
        <v>65866</v>
      </c>
      <c r="I82">
        <v>0</v>
      </c>
      <c r="J82">
        <v>0</v>
      </c>
      <c r="K82" s="35"/>
      <c r="L82" s="35"/>
    </row>
    <row r="83" spans="1:17" ht="14.25" customHeight="1">
      <c r="A83" s="23">
        <v>3</v>
      </c>
      <c r="B83" s="29">
        <v>52417</v>
      </c>
      <c r="C83" s="25">
        <v>4.6289999999999996</v>
      </c>
      <c r="D83" s="26">
        <v>2.64</v>
      </c>
      <c r="E83" s="27" t="s">
        <v>40</v>
      </c>
      <c r="F83" s="26" t="s">
        <v>40</v>
      </c>
      <c r="G83" s="28">
        <v>2.85</v>
      </c>
      <c r="H83">
        <v>52417</v>
      </c>
      <c r="I83">
        <v>0</v>
      </c>
      <c r="J83">
        <v>0</v>
      </c>
      <c r="K83" s="35"/>
      <c r="L83" s="35"/>
    </row>
    <row r="84" spans="1:17" ht="14.25" customHeight="1">
      <c r="A84" s="23">
        <v>4</v>
      </c>
      <c r="B84" s="29">
        <v>98621</v>
      </c>
      <c r="C84" s="25">
        <v>4.2560000000000002</v>
      </c>
      <c r="D84" s="26">
        <v>2.56</v>
      </c>
      <c r="E84" s="27" t="s">
        <v>40</v>
      </c>
      <c r="F84" s="26" t="s">
        <v>40</v>
      </c>
      <c r="G84" s="28">
        <v>2.73</v>
      </c>
      <c r="H84">
        <v>31122</v>
      </c>
      <c r="I84">
        <v>0</v>
      </c>
      <c r="J84">
        <v>67499</v>
      </c>
      <c r="K84" s="35"/>
      <c r="L84" s="35"/>
    </row>
    <row r="85" spans="1:17" ht="14.25" customHeight="1">
      <c r="A85" s="23">
        <v>5</v>
      </c>
      <c r="B85" s="29">
        <v>131004</v>
      </c>
      <c r="C85" s="25">
        <v>5.1449999999999996</v>
      </c>
      <c r="D85" s="26">
        <v>1.61</v>
      </c>
      <c r="E85" s="27">
        <v>5.4279999999999999</v>
      </c>
      <c r="F85" s="26">
        <v>1.6</v>
      </c>
      <c r="G85" s="28">
        <v>1.76</v>
      </c>
      <c r="H85">
        <v>0</v>
      </c>
      <c r="I85">
        <v>131004</v>
      </c>
      <c r="J85">
        <v>0</v>
      </c>
      <c r="K85" s="53">
        <f>(H85*D85+I85*F85+J85*G85)/B85</f>
        <v>1.6</v>
      </c>
      <c r="L85" s="35"/>
    </row>
    <row r="86" spans="1:17" ht="14.25" customHeight="1">
      <c r="A86" s="23">
        <v>6</v>
      </c>
      <c r="B86" s="29">
        <v>135709</v>
      </c>
      <c r="C86" s="25">
        <v>3.806</v>
      </c>
      <c r="D86" s="26">
        <v>1.62</v>
      </c>
      <c r="E86" s="27">
        <v>3.9350000000000001</v>
      </c>
      <c r="F86" s="26">
        <v>1.61</v>
      </c>
      <c r="G86" s="28">
        <v>1.76</v>
      </c>
      <c r="H86">
        <v>0</v>
      </c>
      <c r="I86">
        <v>0</v>
      </c>
      <c r="J86">
        <v>135709</v>
      </c>
      <c r="K86" s="53">
        <f t="shared" ref="K86:K95" si="15">(H86*D86+I86*F86+J86*G86)/B86</f>
        <v>1.76</v>
      </c>
      <c r="L86" s="35"/>
    </row>
    <row r="87" spans="1:17" ht="14.25" customHeight="1">
      <c r="A87" s="23">
        <v>7</v>
      </c>
      <c r="B87" s="29">
        <v>135085</v>
      </c>
      <c r="C87" s="25">
        <v>4.1680000000000001</v>
      </c>
      <c r="D87" s="26">
        <v>1.64</v>
      </c>
      <c r="E87" s="27">
        <v>4.3159999999999998</v>
      </c>
      <c r="F87" s="26">
        <v>1.61</v>
      </c>
      <c r="G87" s="28">
        <v>1.76</v>
      </c>
      <c r="H87">
        <v>0</v>
      </c>
      <c r="I87">
        <v>135083</v>
      </c>
      <c r="J87">
        <v>2</v>
      </c>
      <c r="K87" s="53">
        <f t="shared" si="15"/>
        <v>1.6100022208239255</v>
      </c>
      <c r="L87" s="35"/>
    </row>
    <row r="88" spans="1:17" ht="14.25" customHeight="1">
      <c r="A88" s="23">
        <v>8</v>
      </c>
      <c r="B88" s="29">
        <v>130078</v>
      </c>
      <c r="C88" s="25">
        <v>5.2510000000000003</v>
      </c>
      <c r="D88" s="26">
        <v>1.48</v>
      </c>
      <c r="E88" s="27">
        <v>5.3559999999999999</v>
      </c>
      <c r="F88" s="26">
        <v>1.47</v>
      </c>
      <c r="G88" s="28">
        <v>1.59</v>
      </c>
      <c r="H88">
        <v>0</v>
      </c>
      <c r="I88">
        <v>40837</v>
      </c>
      <c r="J88">
        <v>89241</v>
      </c>
      <c r="K88" s="53">
        <f t="shared" si="15"/>
        <v>1.5523269115453806</v>
      </c>
      <c r="L88" s="35"/>
    </row>
    <row r="89" spans="1:17" ht="14.25" customHeight="1">
      <c r="A89" s="23">
        <v>9</v>
      </c>
      <c r="B89" s="29">
        <v>32371</v>
      </c>
      <c r="C89" s="25">
        <v>5.2229999999999999</v>
      </c>
      <c r="D89" s="26">
        <v>1.5</v>
      </c>
      <c r="E89" s="27">
        <v>5.2770000000000001</v>
      </c>
      <c r="F89" s="26">
        <v>1.5</v>
      </c>
      <c r="G89" s="28">
        <v>1.71</v>
      </c>
      <c r="H89">
        <v>0</v>
      </c>
      <c r="I89">
        <v>32371</v>
      </c>
      <c r="J89">
        <v>0</v>
      </c>
      <c r="K89" s="53">
        <f t="shared" si="15"/>
        <v>1.5</v>
      </c>
      <c r="L89" s="35"/>
    </row>
    <row r="90" spans="1:17" ht="14.25" customHeight="1">
      <c r="A90" s="23">
        <v>10</v>
      </c>
      <c r="B90" s="29">
        <v>82773</v>
      </c>
      <c r="C90" s="25">
        <v>5.2160000000000002</v>
      </c>
      <c r="D90" s="26">
        <v>1.44</v>
      </c>
      <c r="E90" s="27">
        <v>5.4189999999999996</v>
      </c>
      <c r="F90" s="26">
        <v>1.42</v>
      </c>
      <c r="G90" s="28">
        <v>1.63</v>
      </c>
      <c r="H90">
        <v>1</v>
      </c>
      <c r="I90">
        <v>82772</v>
      </c>
      <c r="J90">
        <v>0</v>
      </c>
      <c r="K90" s="53">
        <f t="shared" si="15"/>
        <v>1.4200002416246842</v>
      </c>
      <c r="L90" s="35"/>
    </row>
    <row r="91" spans="1:17" ht="14.25" customHeight="1">
      <c r="A91" s="23">
        <v>11</v>
      </c>
      <c r="B91" s="29">
        <v>42002</v>
      </c>
      <c r="C91" s="25">
        <v>3.7440000000000002</v>
      </c>
      <c r="D91" s="26">
        <v>1.64</v>
      </c>
      <c r="E91" s="27">
        <v>3.835</v>
      </c>
      <c r="F91" s="26">
        <v>1.64</v>
      </c>
      <c r="G91" s="28">
        <v>1.8</v>
      </c>
      <c r="H91">
        <v>0</v>
      </c>
      <c r="I91">
        <v>0</v>
      </c>
      <c r="J91">
        <v>42002</v>
      </c>
      <c r="K91" s="53">
        <f t="shared" si="15"/>
        <v>1.8</v>
      </c>
      <c r="L91" s="35"/>
    </row>
    <row r="92" spans="1:17" ht="14.25" customHeight="1">
      <c r="A92" s="23">
        <v>12</v>
      </c>
      <c r="B92" s="29">
        <v>121224</v>
      </c>
      <c r="C92" s="25">
        <v>4.157</v>
      </c>
      <c r="D92" s="26">
        <v>1.57</v>
      </c>
      <c r="E92" s="27">
        <v>4.2910000000000004</v>
      </c>
      <c r="F92" s="26">
        <v>1.56</v>
      </c>
      <c r="G92" s="28">
        <v>1.78</v>
      </c>
      <c r="H92">
        <v>0</v>
      </c>
      <c r="I92">
        <v>121224</v>
      </c>
      <c r="J92">
        <v>0</v>
      </c>
      <c r="K92" s="53">
        <f t="shared" si="15"/>
        <v>1.56</v>
      </c>
      <c r="L92" s="35"/>
    </row>
    <row r="93" spans="1:17" ht="14.25" customHeight="1">
      <c r="A93" s="23">
        <v>13</v>
      </c>
      <c r="B93" s="29">
        <v>148811</v>
      </c>
      <c r="C93" s="25">
        <v>4.4219999999999997</v>
      </c>
      <c r="D93" s="26">
        <v>1.49</v>
      </c>
      <c r="E93" s="27">
        <v>4.5579999999999998</v>
      </c>
      <c r="F93" s="26">
        <v>1.48</v>
      </c>
      <c r="G93" s="28">
        <v>1.63</v>
      </c>
      <c r="H93">
        <v>0</v>
      </c>
      <c r="I93">
        <v>148811</v>
      </c>
      <c r="J93">
        <v>0</v>
      </c>
      <c r="K93" s="53">
        <f t="shared" si="15"/>
        <v>1.48</v>
      </c>
      <c r="L93" s="35"/>
    </row>
    <row r="94" spans="1:17" ht="14.25" customHeight="1">
      <c r="A94" s="23">
        <v>14</v>
      </c>
      <c r="B94" s="29">
        <v>80405</v>
      </c>
      <c r="C94" s="25">
        <v>5.2809999999999997</v>
      </c>
      <c r="D94" s="26">
        <v>1.31</v>
      </c>
      <c r="E94" s="27">
        <v>5.3529999999999998</v>
      </c>
      <c r="F94" s="26">
        <v>1.3</v>
      </c>
      <c r="G94" s="28">
        <v>1.44</v>
      </c>
      <c r="H94">
        <v>0</v>
      </c>
      <c r="I94">
        <v>80405</v>
      </c>
      <c r="J94">
        <v>0</v>
      </c>
      <c r="K94" s="60">
        <f t="shared" si="15"/>
        <v>1.3</v>
      </c>
      <c r="L94" s="55" t="s">
        <v>107</v>
      </c>
      <c r="M94" s="40" t="s">
        <v>108</v>
      </c>
      <c r="N94" s="40"/>
      <c r="O94" s="40"/>
      <c r="P94" s="40"/>
      <c r="Q94" s="40"/>
    </row>
    <row r="95" spans="1:17" ht="14.25" customHeight="1">
      <c r="A95" s="30">
        <v>15</v>
      </c>
      <c r="B95" s="31">
        <v>52545</v>
      </c>
      <c r="C95" s="32">
        <v>4.2220000000000004</v>
      </c>
      <c r="D95" s="33">
        <v>1.51</v>
      </c>
      <c r="E95" s="20">
        <v>4.2880000000000003</v>
      </c>
      <c r="F95" s="33">
        <v>1.5</v>
      </c>
      <c r="G95" s="34">
        <v>1.69</v>
      </c>
      <c r="H95">
        <v>0</v>
      </c>
      <c r="I95">
        <v>52545</v>
      </c>
      <c r="J95">
        <v>0</v>
      </c>
      <c r="K95" s="53">
        <f t="shared" si="15"/>
        <v>1.5</v>
      </c>
      <c r="L95" s="35"/>
    </row>
    <row r="97" spans="1:14">
      <c r="A97" t="s">
        <v>49</v>
      </c>
      <c r="B97" s="48" t="s">
        <v>50</v>
      </c>
      <c r="C97" s="48"/>
      <c r="D97" s="48"/>
      <c r="E97" s="48"/>
      <c r="F97" s="48"/>
      <c r="G97" s="48"/>
      <c r="H97" s="48"/>
      <c r="I97" s="48"/>
    </row>
    <row r="98" spans="1:14">
      <c r="B98" s="48"/>
      <c r="C98" s="48"/>
      <c r="D98" s="48"/>
      <c r="E98" s="48"/>
      <c r="F98" s="48"/>
      <c r="G98" s="48"/>
      <c r="H98" s="48"/>
      <c r="I98" s="48"/>
    </row>
    <row r="99" spans="1:14">
      <c r="B99" s="40" t="s">
        <v>109</v>
      </c>
      <c r="C99" s="40"/>
      <c r="D99" s="40"/>
      <c r="E99" s="40"/>
      <c r="F99" s="40"/>
      <c r="G99" s="40"/>
      <c r="H99" s="40"/>
      <c r="I99" s="40"/>
      <c r="J99" s="40"/>
      <c r="K99" s="40"/>
      <c r="L99" s="40"/>
      <c r="M99" s="40"/>
      <c r="N99" s="40"/>
    </row>
  </sheetData>
  <mergeCells count="15">
    <mergeCell ref="B57:I58"/>
    <mergeCell ref="B77:I78"/>
    <mergeCell ref="B97:I98"/>
    <mergeCell ref="A1:I9"/>
    <mergeCell ref="C11:D11"/>
    <mergeCell ref="E11:F11"/>
    <mergeCell ref="A29:I31"/>
    <mergeCell ref="B33:I35"/>
    <mergeCell ref="B37:I38"/>
    <mergeCell ref="C39:D39"/>
    <mergeCell ref="E39:F39"/>
    <mergeCell ref="C59:D59"/>
    <mergeCell ref="E59:F59"/>
    <mergeCell ref="C79:D79"/>
    <mergeCell ref="E79:F7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Question 3</vt:lpstr>
    </vt:vector>
  </TitlesOfParts>
  <Company>University at Buffalo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Mohr</dc:creator>
  <cp:lastModifiedBy>Microsoft Office 用户</cp:lastModifiedBy>
  <cp:lastPrinted>2018-02-10T03:14:43Z</cp:lastPrinted>
  <dcterms:created xsi:type="dcterms:W3CDTF">2018-02-10T00:21:30Z</dcterms:created>
  <dcterms:modified xsi:type="dcterms:W3CDTF">2019-05-07T04:18:16Z</dcterms:modified>
</cp:coreProperties>
</file>