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W-DVS\Стелаж-склад\V00.02\"/>
    </mc:Choice>
  </mc:AlternateContent>
  <xr:revisionPtr revIDLastSave="0" documentId="13_ncr:81_{61DF5990-686B-4ABF-A2AC-24C567C6539F}" xr6:coauthVersionLast="45" xr6:coauthVersionMax="45" xr10:uidLastSave="{00000000-0000-0000-0000-000000000000}"/>
  <bookViews>
    <workbookView xWindow="-120" yWindow="-120" windowWidth="20730" windowHeight="11310" xr2:uid="{596A8DAA-62BE-4B73-8E70-11EDCED7C7E6}"/>
  </bookViews>
  <sheets>
    <sheet name="Лист1" sheetId="1" r:id="rId1"/>
  </sheets>
  <calcPr calcId="191029"/>
  <customWorkbookViews>
    <customWorkbookView name="SoftIC - Личное представление" guid="{38D4A431-3EC7-4908-8074-D925143B240E}" mergeInterval="0" personalView="1" xWindow="52" yWindow="52" windowWidth="1025" windowHeight="533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6" i="1"/>
  <c r="G25" i="1"/>
  <c r="G24" i="1"/>
  <c r="G27" i="1"/>
  <c r="P13" i="1"/>
  <c r="P11" i="1"/>
  <c r="V15" i="1" l="1"/>
  <c r="U15" i="1"/>
  <c r="Q23" i="1"/>
  <c r="P23" i="1"/>
  <c r="O23" i="1"/>
  <c r="N23" i="1"/>
  <c r="M23" i="1"/>
  <c r="L23" i="1"/>
  <c r="K23" i="1"/>
  <c r="J23" i="1"/>
  <c r="I23" i="1"/>
  <c r="H23" i="1" s="1"/>
  <c r="N22" i="1"/>
  <c r="M22" i="1"/>
  <c r="L22" i="1"/>
  <c r="K22" i="1"/>
  <c r="J22" i="1"/>
  <c r="I22" i="1"/>
  <c r="H22" i="1" s="1"/>
  <c r="N21" i="1"/>
  <c r="M21" i="1"/>
  <c r="L21" i="1"/>
  <c r="K21" i="1"/>
  <c r="J21" i="1"/>
  <c r="I21" i="1"/>
  <c r="H21" i="1" s="1"/>
  <c r="K17" i="1"/>
  <c r="K16" i="1"/>
  <c r="K15" i="1"/>
  <c r="N20" i="1"/>
  <c r="M20" i="1"/>
  <c r="L20" i="1"/>
  <c r="K20" i="1"/>
  <c r="J20" i="1"/>
  <c r="I20" i="1"/>
  <c r="H20" i="1" s="1"/>
  <c r="H19" i="1"/>
  <c r="N19" i="1"/>
  <c r="M19" i="1"/>
  <c r="L19" i="1"/>
  <c r="K19" i="1"/>
  <c r="I19" i="1"/>
  <c r="J19" i="1"/>
  <c r="J17" i="1"/>
  <c r="J16" i="1"/>
  <c r="J15" i="1"/>
  <c r="N14" i="1"/>
  <c r="N13" i="1"/>
  <c r="N11" i="1"/>
  <c r="L14" i="1"/>
  <c r="M14" i="1" s="1"/>
  <c r="L13" i="1"/>
  <c r="M13" i="1" s="1"/>
  <c r="L12" i="1"/>
  <c r="M12" i="1" s="1"/>
  <c r="L11" i="1"/>
  <c r="M11" i="1" s="1"/>
  <c r="M10" i="1"/>
  <c r="L10" i="1"/>
</calcChain>
</file>

<file path=xl/sharedStrings.xml><?xml version="1.0" encoding="utf-8"?>
<sst xmlns="http://schemas.openxmlformats.org/spreadsheetml/2006/main" count="100" uniqueCount="72">
  <si>
    <t>ПОЗ.</t>
  </si>
  <si>
    <t>Обозначение</t>
  </si>
  <si>
    <t>Наименование</t>
  </si>
  <si>
    <t>Конф</t>
  </si>
  <si>
    <t>ТипПр.</t>
  </si>
  <si>
    <t>Заготовка</t>
  </si>
  <si>
    <r>
      <t>Типоразме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р</t>
    </r>
  </si>
  <si>
    <t>Габарит</t>
  </si>
  <si>
    <t>К-ВО</t>
  </si>
  <si>
    <r>
      <t xml:space="preserve">Гайка М12 (ГОСТ ISO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4032)</t>
    </r>
  </si>
  <si>
    <r>
      <t xml:space="preserve">Гайка М12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 xml:space="preserve">(ГОСТ ISO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4032)</t>
    </r>
  </si>
  <si>
    <r>
      <t xml:space="preserve">Болт М12-6gx40(S18)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ГОСТ 7798-77</t>
    </r>
  </si>
  <si>
    <r>
      <t>Болт М12-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 xml:space="preserve">6gx40(S18)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ГОСТ 7798-77</t>
    </r>
  </si>
  <si>
    <r>
      <t xml:space="preserve">Гайка М8 (ГОСТ ISO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4032)</t>
    </r>
  </si>
  <si>
    <r>
      <t xml:space="preserve">Гайка М8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 xml:space="preserve">(ГОСТ ISO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4032)</t>
    </r>
  </si>
  <si>
    <r>
      <t xml:space="preserve">Болт М8-6gx40(S13)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ГОСТ 7798-77</t>
    </r>
  </si>
  <si>
    <r>
      <t>Болт М8-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 xml:space="preserve">6gx40(S13)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ГОСТ 7798-77</t>
    </r>
  </si>
  <si>
    <t>Шайба 10 ГОСТ 11371-78</t>
  </si>
  <si>
    <r>
      <t xml:space="preserve">Шайба 10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ГОСТ 11371-78</t>
    </r>
  </si>
  <si>
    <r>
      <t xml:space="preserve">Винт М10-(6g)x50 ГОСТ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11738-84</t>
    </r>
  </si>
  <si>
    <r>
      <t>Винт М10-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 xml:space="preserve">(6g)x50 ГОСТ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11738-84</t>
    </r>
  </si>
  <si>
    <r>
      <t xml:space="preserve">Гайка М10 (ГОСТ ISO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4032)</t>
    </r>
  </si>
  <si>
    <r>
      <t xml:space="preserve">Гайка М10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 xml:space="preserve">(ГОСТ ISO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4032)</t>
    </r>
  </si>
  <si>
    <t>ВДС.01.01.01.03</t>
  </si>
  <si>
    <t>Проушина</t>
  </si>
  <si>
    <t>-</t>
  </si>
  <si>
    <t>СЛ</t>
  </si>
  <si>
    <t>Прут стальной</t>
  </si>
  <si>
    <t>8мм</t>
  </si>
  <si>
    <t>70мм</t>
  </si>
  <si>
    <t>ВДС.01.03.01</t>
  </si>
  <si>
    <t>Полка</t>
  </si>
  <si>
    <t>ЛЗ, ГБ</t>
  </si>
  <si>
    <t>Сталь листовая</t>
  </si>
  <si>
    <t>1,5мм</t>
  </si>
  <si>
    <t>862х342мм</t>
  </si>
  <si>
    <t>ВДС.01.03.02</t>
  </si>
  <si>
    <t>Усилитель полки</t>
  </si>
  <si>
    <t>Вар 02</t>
  </si>
  <si>
    <t>754х178мм</t>
  </si>
  <si>
    <t>ВДС.01.02.02.01</t>
  </si>
  <si>
    <t>Крошнтейн</t>
  </si>
  <si>
    <t>3мм</t>
  </si>
  <si>
    <t>240х43мм</t>
  </si>
  <si>
    <t>ВДС.01.03.03</t>
  </si>
  <si>
    <r>
      <t xml:space="preserve">Усилитель полки </t>
    </r>
    <r>
      <rPr>
        <i/>
        <sz val="14"/>
        <color theme="1"/>
        <rFont val="SWGDT"/>
      </rPr>
      <t xml:space="preserve">
</t>
    </r>
    <r>
      <rPr>
        <i/>
        <sz val="14"/>
        <color theme="1"/>
        <rFont val="Arial"/>
        <family val="2"/>
        <charset val="204"/>
      </rPr>
      <t>поперечный</t>
    </r>
  </si>
  <si>
    <t>297х36мм</t>
  </si>
  <si>
    <t>ВДС.01.01.01.02.01</t>
  </si>
  <si>
    <t>Пластина заглушки</t>
  </si>
  <si>
    <t>ЛЗ</t>
  </si>
  <si>
    <t>4мм</t>
  </si>
  <si>
    <t>30х30</t>
  </si>
  <si>
    <t>ВДС.01.01.01.01</t>
  </si>
  <si>
    <t>Вертикаль</t>
  </si>
  <si>
    <t>Труба профильная</t>
  </si>
  <si>
    <t>30х30х2</t>
  </si>
  <si>
    <t>ВДС.01.01.02</t>
  </si>
  <si>
    <t>Поперечина боковины</t>
  </si>
  <si>
    <t>ВДС.01.02.01</t>
  </si>
  <si>
    <t>Прогон</t>
  </si>
  <si>
    <t>6шт</t>
  </si>
  <si>
    <t>6м</t>
  </si>
  <si>
    <t>Сталь листовая 1,5мм</t>
  </si>
  <si>
    <t>1,25х2,5м</t>
  </si>
  <si>
    <t>Сталь листовая 3,0 мм</t>
  </si>
  <si>
    <t>Сталь листовая 4,0</t>
  </si>
  <si>
    <t>Труба профильная 30х30х2</t>
  </si>
  <si>
    <t>6мм</t>
  </si>
  <si>
    <t>шт</t>
  </si>
  <si>
    <t xml:space="preserve">Труба профильная </t>
  </si>
  <si>
    <t>раскладка</t>
  </si>
  <si>
    <t>(30х30х2)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</si>
</sst>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Arial"/>
      <family val="2"/>
      <charset val="204"/>
    </font>
    <font>
      <i/>
      <sz val="14"/>
      <color theme="1"/>
      <name val="SWGDT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0CCF2F-32F3-44DF-9155-A7E0465F8CC1}" diskRevisions="1" revisionId="129" version="3">
  <header guid="{E0955C85-CAAC-4601-9563-1909F049D2FB}" dateTime="2022-02-07T13:21:18" maxSheetId="2" userName="SoftIC" r:id="rId1">
    <sheetIdMap count="1">
      <sheetId val="1"/>
    </sheetIdMap>
  </header>
  <header guid="{8E25A9F8-183F-4F36-B993-A2BCC28E6BB9}" dateTime="2022-02-07T14:53:04" maxSheetId="2" userName="SoftIC" r:id="rId2" minRId="1" maxRId="90">
    <sheetIdMap count="1">
      <sheetId val="1"/>
    </sheetIdMap>
  </header>
  <header guid="{D10CCF2F-32F3-44DF-9155-A7E0465F8CC1}" dateTime="2022-02-09T08:13:46" maxSheetId="2" userName="SoftIC" r:id="rId3" minRId="91" maxRId="12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J10">
      <v>842</v>
    </nc>
  </rcc>
  <rcc rId="2" sId="1">
    <nc r="K10">
      <v>342</v>
    </nc>
  </rcc>
  <rcc rId="3" sId="1">
    <nc r="J11">
      <v>754</v>
    </nc>
  </rcc>
  <rcc rId="4" sId="1">
    <nc r="K11">
      <v>178</v>
    </nc>
  </rcc>
  <rcc rId="5" sId="1">
    <nc r="J12">
      <v>240</v>
    </nc>
  </rcc>
  <rcc rId="6" sId="1">
    <nc r="K12">
      <v>43</v>
    </nc>
  </rcc>
  <rcc rId="7" sId="1">
    <nc r="J13">
      <v>297</v>
    </nc>
  </rcc>
  <rcc rId="8" sId="1">
    <nc r="K13">
      <v>36</v>
    </nc>
  </rcc>
  <rcc rId="9" sId="1">
    <nc r="J14">
      <v>30</v>
    </nc>
  </rcc>
  <rcc rId="10" sId="1">
    <nc r="K14">
      <v>30</v>
    </nc>
  </rcc>
  <rcc rId="11" sId="1">
    <nc r="L10">
      <f>(J10+5)*(K10+5)/1000000</f>
    </nc>
  </rcc>
  <rcc rId="12" sId="1">
    <nc r="M10">
      <f>L10*I10</f>
    </nc>
  </rcc>
  <rcc rId="13" sId="1">
    <nc r="L11">
      <f>(J11+5)*(K11+5)/1000000</f>
    </nc>
  </rcc>
  <rcc rId="14" sId="1">
    <nc r="M11">
      <f>L11*I11</f>
    </nc>
  </rcc>
  <rcc rId="15" sId="1">
    <nc r="L12">
      <f>(J12+5)*(K12+5)/1000000</f>
    </nc>
  </rcc>
  <rcc rId="16" sId="1">
    <nc r="M12">
      <f>L12*I12</f>
    </nc>
  </rcc>
  <rcc rId="17" sId="1">
    <nc r="L13">
      <f>(J13+5)*(K13+5)/1000000</f>
    </nc>
  </rcc>
  <rcc rId="18" sId="1">
    <nc r="M13">
      <f>L13*I13</f>
    </nc>
  </rcc>
  <rcc rId="19" sId="1">
    <nc r="L14">
      <f>(J14+5)*(K14+5)/1000000</f>
    </nc>
  </rcc>
  <rcc rId="20" sId="1">
    <nc r="M14">
      <f>L14*I14</f>
    </nc>
  </rcc>
  <rcc rId="21" sId="1">
    <nc r="N11">
      <f>M11+M10</f>
    </nc>
  </rcc>
  <rcc rId="22" sId="1">
    <nc r="N13">
      <f>M13+M12</f>
    </nc>
  </rcc>
  <rcc rId="23" sId="1">
    <nc r="N14">
      <f>M14</f>
    </nc>
  </rcc>
  <rcc rId="24" sId="1">
    <nc r="J15">
      <f>H15+5</f>
    </nc>
  </rcc>
  <rcc rId="25" sId="1">
    <oc r="H16" t="inlineStr">
      <is>
        <t>240мм</t>
      </is>
    </oc>
    <nc r="H16">
      <v>240</v>
    </nc>
  </rcc>
  <rcc rId="26" sId="1">
    <oc r="H17" t="inlineStr">
      <is>
        <t>794мм</t>
      </is>
    </oc>
    <nc r="H17">
      <v>794</v>
    </nc>
  </rcc>
  <rcc rId="27" sId="1">
    <nc r="J16">
      <f>H16+5</f>
    </nc>
  </rcc>
  <rcc rId="28" sId="1">
    <nc r="J17">
      <f>H17+5</f>
    </nc>
  </rcc>
  <rcc rId="29" sId="1">
    <nc r="J19">
      <f>J15</f>
    </nc>
  </rcc>
  <rcc rId="30" sId="1">
    <nc r="I19">
      <f>SUM(J19:X19)</f>
    </nc>
  </rcc>
  <rcc rId="31" sId="1">
    <nc r="K19">
      <f>J15</f>
    </nc>
  </rcc>
  <rcc rId="32" sId="1">
    <nc r="L19">
      <f>J17</f>
    </nc>
  </rcc>
  <rcc rId="33" sId="1">
    <nc r="M19">
      <f>J17</f>
    </nc>
  </rcc>
  <rcc rId="34" sId="1">
    <nc r="N19">
      <f>J16</f>
    </nc>
  </rcc>
  <rcc rId="35" sId="1">
    <nc r="L15">
      <v>2</v>
    </nc>
  </rcc>
  <rcc rId="36" sId="1">
    <nc r="H19">
      <f>6000-I19</f>
    </nc>
  </rcc>
  <rcc rId="37" sId="1">
    <nc r="H20">
      <f>6000-I20</f>
    </nc>
  </rcc>
  <rcc rId="38" sId="1">
    <nc r="I20">
      <f>SUM(J20:X20)</f>
    </nc>
  </rcc>
  <rcc rId="39" sId="1">
    <nc r="J20">
      <f>J15</f>
    </nc>
  </rcc>
  <rcc rId="40" sId="1">
    <nc r="K20">
      <f>J15</f>
    </nc>
  </rcc>
  <rcc rId="41" sId="1">
    <nc r="L20">
      <f>J17</f>
    </nc>
  </rcc>
  <rcc rId="42" sId="1">
    <nc r="M20">
      <f>J17</f>
    </nc>
  </rcc>
  <rcc rId="43" sId="1">
    <nc r="N20">
      <f>J16</f>
    </nc>
  </rcc>
  <rcc rId="44" sId="1">
    <nc r="L16">
      <v>1</v>
    </nc>
  </rcc>
  <rcc rId="45" sId="1">
    <nc r="L17">
      <v>2</v>
    </nc>
  </rcc>
  <rcc rId="46" sId="1">
    <nc r="M15">
      <v>2</v>
    </nc>
  </rcc>
  <rcc rId="47" sId="1">
    <nc r="M16">
      <v>1</v>
    </nc>
  </rcc>
  <rcc rId="48" sId="1">
    <nc r="M17">
      <v>2</v>
    </nc>
  </rcc>
  <rcc rId="49" sId="1">
    <nc r="K15">
      <f>I15-SUM(L15:T15)</f>
    </nc>
  </rcc>
  <rcc rId="50" sId="1">
    <nc r="K16">
      <f>I16-SUM(L16:T16)</f>
    </nc>
  </rcc>
  <rcc rId="51" sId="1">
    <nc r="K17">
      <f>I17-SUM(L17:T17)</f>
    </nc>
  </rcc>
  <rcc rId="52" sId="1">
    <nc r="H21">
      <f>6000-I21</f>
    </nc>
  </rcc>
  <rcc rId="53" sId="1">
    <nc r="I21">
      <f>SUM(J21:X21)</f>
    </nc>
  </rcc>
  <rcc rId="54" sId="1">
    <nc r="J21">
      <f>J15</f>
    </nc>
  </rcc>
  <rcc rId="55" sId="1">
    <nc r="K21">
      <f>J15</f>
    </nc>
  </rcc>
  <rcc rId="56" sId="1">
    <nc r="L21">
      <f>J17</f>
    </nc>
  </rcc>
  <rcc rId="57" sId="1">
    <nc r="M21">
      <f>J17</f>
    </nc>
  </rcc>
  <rcc rId="58" sId="1">
    <nc r="N21">
      <f>J16</f>
    </nc>
  </rcc>
  <rcc rId="59" sId="1">
    <nc r="N15">
      <v>2</v>
    </nc>
  </rcc>
  <rcc rId="60" sId="1">
    <nc r="N16">
      <v>1</v>
    </nc>
  </rcc>
  <rcc rId="61" sId="1">
    <nc r="N17">
      <v>2</v>
    </nc>
  </rcc>
  <rcc rId="62" sId="1">
    <nc r="H22">
      <f>6000-I22</f>
    </nc>
  </rcc>
  <rcc rId="63" sId="1">
    <nc r="I22">
      <f>SUM(J22:X22)</f>
    </nc>
  </rcc>
  <rcc rId="64" sId="1">
    <nc r="J22">
      <f>J15</f>
    </nc>
  </rcc>
  <rcc rId="65" sId="1">
    <nc r="K22">
      <f>J15</f>
    </nc>
  </rcc>
  <rcc rId="66" sId="1">
    <nc r="L22">
      <f>J17</f>
    </nc>
  </rcc>
  <rcc rId="67" sId="1">
    <nc r="M22">
      <f>J17</f>
    </nc>
  </rcc>
  <rcc rId="68" sId="1">
    <nc r="N22">
      <f>J16</f>
    </nc>
  </rcc>
  <rcc rId="69" sId="1">
    <nc r="O15">
      <v>2</v>
    </nc>
  </rcc>
  <rcc rId="70" sId="1">
    <nc r="O16">
      <v>1</v>
    </nc>
  </rcc>
  <rcc rId="71" sId="1">
    <nc r="O17">
      <v>2</v>
    </nc>
  </rcc>
  <rcc rId="72" sId="1">
    <nc r="H23">
      <f>6000-I23</f>
    </nc>
  </rcc>
  <rcc rId="73" sId="1">
    <nc r="I23">
      <f>SUM(J23:X23)</f>
    </nc>
  </rcc>
  <rcc rId="74" sId="1">
    <nc r="J23">
      <f>J17</f>
    </nc>
  </rcc>
  <rcc rId="75" sId="1">
    <nc r="K23">
      <f>J17</f>
    </nc>
  </rcc>
  <rcc rId="76" sId="1">
    <nc r="L23">
      <f>J17</f>
    </nc>
  </rcc>
  <rcc rId="77" sId="1">
    <nc r="M23">
      <f>J17</f>
    </nc>
  </rcc>
  <rcc rId="78" sId="1">
    <nc r="N23">
      <f>J16</f>
    </nc>
  </rcc>
  <rcc rId="79" sId="1">
    <nc r="O23">
      <f>J16</f>
    </nc>
  </rcc>
  <rcc rId="80" sId="1">
    <nc r="P23">
      <f>J16</f>
    </nc>
  </rcc>
  <rcc rId="81" sId="1">
    <nc r="Q23">
      <f>J16</f>
    </nc>
  </rcc>
  <rcc rId="82" sId="1">
    <nc r="P16">
      <v>4</v>
    </nc>
  </rcc>
  <rcc rId="83" sId="1">
    <nc r="P17">
      <v>4</v>
    </nc>
  </rcc>
  <rcc rId="84" sId="1">
    <nc r="R15" t="inlineStr">
      <is>
        <t>6шт</t>
      </is>
    </nc>
  </rcc>
  <rcc rId="85" sId="1">
    <nc r="S15" t="inlineStr">
      <is>
        <t>6м</t>
      </is>
    </nc>
  </rcc>
  <rcc rId="86" sId="1">
    <nc r="P11">
      <f>N11*1221</f>
    </nc>
  </rcc>
  <rcc rId="87" sId="1">
    <nc r="P13">
      <f>N13*2000</f>
    </nc>
  </rcc>
  <rcc rId="88" sId="1">
    <nc r="T15">
      <v>270</v>
    </nc>
  </rcc>
  <rcc rId="89" sId="1">
    <nc r="U15">
      <f>T15*36</f>
    </nc>
  </rcc>
  <rcc rId="90" sId="1">
    <nc r="V15">
      <f>U15+P13+P11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P11">
      <f>N11*1221</f>
    </oc>
    <nc r="P11">
      <f>N11/(1.25*2.5)</f>
    </nc>
  </rcc>
  <rrc rId="92" sId="1" eol="1" ref="A24:XFD24" action="insertRow"/>
  <rcc rId="93" sId="1">
    <nc r="B24" t="inlineStr">
      <is>
        <t>Сталь листовая 1,5мм</t>
      </is>
    </nc>
  </rcc>
  <rcc rId="94" sId="1">
    <nc r="C24" t="inlineStr">
      <is>
        <t>1,25х2,5м</t>
      </is>
    </nc>
  </rcc>
  <rcc rId="95" sId="1">
    <nc r="D24">
      <v>2</v>
    </nc>
  </rcc>
  <rrc rId="96" sId="1" eol="1" ref="A25:XFD25" action="insertRow"/>
  <rcc rId="97" sId="1">
    <nc r="B25" t="inlineStr">
      <is>
        <t>Сталь листовая 3,0 мм</t>
      </is>
    </nc>
  </rcc>
  <rcc rId="98" sId="1">
    <oc r="P13">
      <f>N13*2000</f>
    </oc>
    <nc r="P13">
      <f>N13/(1.25*2.5)</f>
    </nc>
  </rcc>
  <rcc rId="99" sId="1">
    <nc r="C25" t="inlineStr">
      <is>
        <t>1,25х2,5м</t>
      </is>
    </nc>
  </rcc>
  <rrc rId="100" sId="1" eol="1" ref="A26:XFD26" action="insertRow"/>
  <rcc rId="101" sId="1">
    <nc r="B26" t="inlineStr">
      <is>
        <t>Сталь листовая 4,0</t>
      </is>
    </nc>
  </rcc>
  <rcc rId="102" sId="1">
    <nc r="C26" t="inlineStr">
      <is>
        <t>1,25х2,5м</t>
      </is>
    </nc>
  </rcc>
  <rcc rId="103" sId="1">
    <nc r="D25">
      <v>0.5</v>
    </nc>
  </rcc>
  <rcc rId="104" sId="1">
    <nc r="D26">
      <v>0.1</v>
    </nc>
  </rcc>
  <rrc rId="105" sId="1" eol="1" ref="A27:XFD27" action="insertRow"/>
  <rcc rId="106" sId="1">
    <nc r="B27" t="inlineStr">
      <is>
        <t>Труба профильная 30х30х2</t>
      </is>
    </nc>
  </rcc>
  <rcc rId="107" sId="1">
    <nc r="C27" t="inlineStr">
      <is>
        <t>6мм</t>
      </is>
    </nc>
  </rcc>
  <rcc rId="108" sId="1">
    <nc r="E24" t="inlineStr">
      <is>
        <t>шт</t>
      </is>
    </nc>
  </rcc>
  <rcc rId="109" sId="1">
    <nc r="E25" t="inlineStr">
      <is>
        <t>шт</t>
      </is>
    </nc>
  </rcc>
  <rcc rId="110" sId="1">
    <nc r="E26" t="inlineStr">
      <is>
        <t>шт</t>
      </is>
    </nc>
  </rcc>
  <rcc rId="111" sId="1">
    <nc r="E27" t="inlineStr">
      <is>
        <t>шт</t>
      </is>
    </nc>
  </rcc>
  <rcc rId="112" sId="1">
    <nc r="G19">
      <v>1</v>
    </nc>
  </rcc>
  <rcc rId="113" sId="1">
    <nc r="G20">
      <v>2</v>
    </nc>
  </rcc>
  <rcc rId="114" sId="1">
    <nc r="G21">
      <v>3</v>
    </nc>
  </rcc>
  <rcc rId="115" sId="1">
    <nc r="G22">
      <v>4</v>
    </nc>
  </rcc>
  <rcc rId="116" sId="1">
    <nc r="G23">
      <v>5</v>
    </nc>
  </rcc>
  <rcc rId="117" sId="1">
    <nc r="D27">
      <v>5</v>
    </nc>
  </rcc>
  <rfmt sheetId="1" sqref="J9:V17" start="0" length="2147483647">
    <dxf>
      <font>
        <color theme="0"/>
      </font>
    </dxf>
  </rfmt>
  <rcc rId="118" sId="1">
    <nc r="F19" t="inlineStr">
      <is>
        <t xml:space="preserve">Труба профильная </t>
      </is>
    </nc>
  </rcc>
  <rfmt sheetId="1" sqref="F19"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rfmt>
  <rcc rId="119" sId="1">
    <nc r="F20" t="inlineStr">
      <is>
        <t>раскладка</t>
      </is>
    </nc>
  </rcc>
  <rfmt sheetId="1" sqref="F20"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rfmt>
  <rfmt sheetId="1" sqref="F19:F23" start="0" length="0">
    <dxf>
      <border>
        <left style="thin">
          <color indexed="64"/>
        </left>
      </border>
    </dxf>
  </rfmt>
  <rfmt sheetId="1" sqref="F19:Q19" start="0" length="0">
    <dxf>
      <border>
        <top style="thin">
          <color indexed="64"/>
        </top>
      </border>
    </dxf>
  </rfmt>
  <rfmt sheetId="1" sqref="Q19:Q23" start="0" length="0">
    <dxf>
      <border>
        <right style="thin">
          <color indexed="64"/>
        </right>
      </border>
    </dxf>
  </rfmt>
  <rfmt sheetId="1" sqref="F23:Q23" start="0" length="0">
    <dxf>
      <border>
        <bottom style="thin">
          <color indexed="64"/>
        </bottom>
      </border>
    </dxf>
  </rfmt>
  <rfmt sheetId="1" sqref="F19:Q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20" sId="1">
    <nc r="F21" t="inlineStr">
      <is>
        <t>(30х30х2)</t>
      </is>
    </nc>
  </rcc>
  <rfmt sheetId="1" sqref="A1:A17" start="0" length="0">
    <dxf>
      <border>
        <left style="thin">
          <color indexed="64"/>
        </left>
      </border>
    </dxf>
  </rfmt>
  <rfmt sheetId="1" sqref="A1:I1" start="0" length="0">
    <dxf>
      <border>
        <top style="thin">
          <color indexed="64"/>
        </top>
      </border>
    </dxf>
  </rfmt>
  <rfmt sheetId="1" sqref="I1:I17" start="0" length="0">
    <dxf>
      <border>
        <right style="thin">
          <color indexed="64"/>
        </right>
      </border>
    </dxf>
  </rfmt>
  <rfmt sheetId="1" sqref="A17:I17" start="0" length="0">
    <dxf>
      <border>
        <bottom style="thin">
          <color indexed="64"/>
        </bottom>
      </border>
    </dxf>
  </rfmt>
  <rfmt sheetId="1" sqref="A1:I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21" sId="1">
    <nc r="F24">
      <v>3816</v>
    </nc>
  </rcc>
  <rcc rId="122" sId="1">
    <nc r="F25">
      <v>6963</v>
    </nc>
  </rcc>
  <rcc rId="123" sId="1">
    <nc r="F27">
      <v>263</v>
    </nc>
  </rcc>
  <rcc rId="124" sId="1">
    <nc r="G27">
      <f>F27*D27*6</f>
    </nc>
  </rcc>
  <rcc rId="125" sId="1">
    <nc r="G24">
      <f>F24*D24</f>
    </nc>
  </rcc>
  <rcc rId="126" sId="1">
    <nc r="G25">
      <f>F25*D25</f>
    </nc>
  </rcc>
  <rfmt sheetId="1" sqref="J7:AA18" start="0" length="2147483647">
    <dxf>
      <font>
        <color auto="1"/>
      </font>
    </dxf>
  </rfmt>
  <rcc rId="127" sId="1">
    <nc r="F26">
      <f>2933*4.5</f>
    </nc>
  </rcc>
  <rcc rId="128" sId="1">
    <nc r="G29">
      <f>SUM(G24:G27)</f>
    </nc>
  </rcc>
  <rcc rId="129" sId="1">
    <nc r="H29">
      <f>SUM(G27,F26,F25,G24)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0C80-4C9F-4764-A7DC-32892B74B7E7}">
  <sheetPr>
    <pageSetUpPr fitToPage="1"/>
  </sheetPr>
  <dimension ref="A1:AA29"/>
  <sheetViews>
    <sheetView tabSelected="1" topLeftCell="A13" zoomScale="55" zoomScaleNormal="55" workbookViewId="0">
      <selection activeCell="G29" sqref="G29"/>
    </sheetView>
  </sheetViews>
  <sheetFormatPr defaultRowHeight="15" x14ac:dyDescent="0.25"/>
  <cols>
    <col min="1" max="1" width="8.7109375" bestFit="1" customWidth="1"/>
    <col min="2" max="2" width="27.7109375" bestFit="1" customWidth="1"/>
    <col min="3" max="3" width="36.140625" bestFit="1" customWidth="1"/>
    <col min="4" max="4" width="22.42578125" bestFit="1" customWidth="1"/>
    <col min="5" max="5" width="11.140625" bestFit="1" customWidth="1"/>
    <col min="6" max="6" width="27.140625" bestFit="1" customWidth="1"/>
    <col min="7" max="8" width="16.85546875" bestFit="1" customWidth="1"/>
    <col min="9" max="9" width="8.5703125" bestFit="1" customWidth="1"/>
  </cols>
  <sheetData>
    <row r="1" spans="1:27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ht="57.75" x14ac:dyDescent="0.25">
      <c r="A2" s="1">
        <v>1</v>
      </c>
      <c r="B2" s="1"/>
      <c r="C2" s="1" t="s">
        <v>9</v>
      </c>
      <c r="D2" s="1" t="s">
        <v>10</v>
      </c>
      <c r="E2" s="1"/>
      <c r="F2" s="1"/>
      <c r="G2" s="1"/>
      <c r="H2" s="1"/>
      <c r="I2" s="1">
        <v>16</v>
      </c>
    </row>
    <row r="3" spans="1:27" ht="57.75" x14ac:dyDescent="0.25">
      <c r="A3" s="1">
        <v>2</v>
      </c>
      <c r="B3" s="1"/>
      <c r="C3" s="1" t="s">
        <v>11</v>
      </c>
      <c r="D3" s="1" t="s">
        <v>12</v>
      </c>
      <c r="E3" s="1"/>
      <c r="F3" s="1"/>
      <c r="G3" s="1"/>
      <c r="H3" s="1"/>
      <c r="I3" s="1">
        <v>8</v>
      </c>
    </row>
    <row r="4" spans="1:27" ht="57.75" x14ac:dyDescent="0.25">
      <c r="A4" s="1">
        <v>3</v>
      </c>
      <c r="B4" s="1"/>
      <c r="C4" s="1" t="s">
        <v>13</v>
      </c>
      <c r="D4" s="1" t="s">
        <v>14</v>
      </c>
      <c r="E4" s="1"/>
      <c r="F4" s="1"/>
      <c r="G4" s="1"/>
      <c r="H4" s="1"/>
      <c r="I4" s="1">
        <v>24</v>
      </c>
    </row>
    <row r="5" spans="1:27" ht="57.75" x14ac:dyDescent="0.25">
      <c r="A5" s="1">
        <v>4</v>
      </c>
      <c r="B5" s="1"/>
      <c r="C5" s="1" t="s">
        <v>15</v>
      </c>
      <c r="D5" s="1" t="s">
        <v>16</v>
      </c>
      <c r="E5" s="1"/>
      <c r="F5" s="1"/>
      <c r="G5" s="1"/>
      <c r="H5" s="1"/>
      <c r="I5" s="1">
        <v>24</v>
      </c>
    </row>
    <row r="6" spans="1:27" ht="38.25" x14ac:dyDescent="0.25">
      <c r="A6" s="1">
        <v>5</v>
      </c>
      <c r="B6" s="1"/>
      <c r="C6" s="1" t="s">
        <v>17</v>
      </c>
      <c r="D6" s="1" t="s">
        <v>18</v>
      </c>
      <c r="E6" s="1"/>
      <c r="F6" s="1"/>
      <c r="G6" s="1"/>
      <c r="H6" s="1"/>
      <c r="I6" s="1">
        <v>108</v>
      </c>
    </row>
    <row r="7" spans="1:27" ht="57.75" x14ac:dyDescent="0.25">
      <c r="A7" s="1">
        <v>6</v>
      </c>
      <c r="B7" s="1"/>
      <c r="C7" s="1" t="s">
        <v>19</v>
      </c>
      <c r="D7" s="1" t="s">
        <v>20</v>
      </c>
      <c r="E7" s="1"/>
      <c r="F7" s="1"/>
      <c r="G7" s="1"/>
      <c r="H7" s="1"/>
      <c r="I7" s="1">
        <v>54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x14ac:dyDescent="0.25">
      <c r="A8" s="1">
        <v>7</v>
      </c>
      <c r="B8" s="1"/>
      <c r="C8" s="1" t="s">
        <v>21</v>
      </c>
      <c r="D8" s="1" t="s">
        <v>22</v>
      </c>
      <c r="E8" s="1"/>
      <c r="F8" s="1"/>
      <c r="G8" s="1"/>
      <c r="H8" s="1"/>
      <c r="I8" s="1">
        <v>54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8.75" x14ac:dyDescent="0.25">
      <c r="A9" s="1">
        <v>8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.75" x14ac:dyDescent="0.25">
      <c r="A10" s="1">
        <v>9</v>
      </c>
      <c r="B10" s="1" t="s">
        <v>30</v>
      </c>
      <c r="C10" s="1" t="s">
        <v>31</v>
      </c>
      <c r="D10" s="1" t="s">
        <v>25</v>
      </c>
      <c r="E10" s="1" t="s">
        <v>32</v>
      </c>
      <c r="F10" s="1" t="s">
        <v>33</v>
      </c>
      <c r="G10" s="1" t="s">
        <v>34</v>
      </c>
      <c r="H10" s="1" t="s">
        <v>35</v>
      </c>
      <c r="I10" s="1">
        <v>14</v>
      </c>
      <c r="J10" s="3">
        <v>842</v>
      </c>
      <c r="K10" s="3">
        <v>342</v>
      </c>
      <c r="L10" s="3">
        <f>(J10+5)*(K10+5)/1000000</f>
        <v>0.29390899999999998</v>
      </c>
      <c r="M10" s="3">
        <f>L10*I10</f>
        <v>4.1147259999999992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.75" x14ac:dyDescent="0.25">
      <c r="A11" s="1">
        <v>10</v>
      </c>
      <c r="B11" s="1" t="s">
        <v>36</v>
      </c>
      <c r="C11" s="1" t="s">
        <v>37</v>
      </c>
      <c r="D11" s="1" t="s">
        <v>38</v>
      </c>
      <c r="E11" s="1" t="s">
        <v>32</v>
      </c>
      <c r="F11" s="1" t="s">
        <v>33</v>
      </c>
      <c r="G11" s="1" t="s">
        <v>34</v>
      </c>
      <c r="H11" s="1" t="s">
        <v>39</v>
      </c>
      <c r="I11" s="1">
        <v>14</v>
      </c>
      <c r="J11" s="3">
        <v>754</v>
      </c>
      <c r="K11" s="3">
        <v>178</v>
      </c>
      <c r="L11" s="3">
        <f t="shared" ref="L11:L14" si="0">(J11+5)*(K11+5)/1000000</f>
        <v>0.13889699999999999</v>
      </c>
      <c r="M11" s="3">
        <f t="shared" ref="M11:M14" si="1">L11*I11</f>
        <v>1.9445579999999998</v>
      </c>
      <c r="N11" s="3">
        <f>M11+M10</f>
        <v>6.059283999999999</v>
      </c>
      <c r="O11" s="3"/>
      <c r="P11" s="3">
        <f>N11/(1.25*2.5)</f>
        <v>1.9389708799999996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.75" x14ac:dyDescent="0.25">
      <c r="A12" s="1">
        <v>11</v>
      </c>
      <c r="B12" s="1" t="s">
        <v>40</v>
      </c>
      <c r="C12" s="1" t="s">
        <v>41</v>
      </c>
      <c r="D12" s="1" t="s">
        <v>25</v>
      </c>
      <c r="E12" s="1" t="s">
        <v>32</v>
      </c>
      <c r="F12" s="1" t="s">
        <v>33</v>
      </c>
      <c r="G12" s="1" t="s">
        <v>42</v>
      </c>
      <c r="H12" s="1" t="s">
        <v>43</v>
      </c>
      <c r="I12" s="1">
        <v>12</v>
      </c>
      <c r="J12" s="3">
        <v>240</v>
      </c>
      <c r="K12" s="3">
        <v>43</v>
      </c>
      <c r="L12" s="3">
        <f t="shared" si="0"/>
        <v>1.176E-2</v>
      </c>
      <c r="M12" s="3">
        <f t="shared" si="1"/>
        <v>0.14112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8.25" x14ac:dyDescent="0.25">
      <c r="A13" s="1">
        <v>12</v>
      </c>
      <c r="B13" s="1" t="s">
        <v>44</v>
      </c>
      <c r="C13" s="1" t="s">
        <v>45</v>
      </c>
      <c r="D13" s="1" t="s">
        <v>25</v>
      </c>
      <c r="E13" s="1" t="s">
        <v>32</v>
      </c>
      <c r="F13" s="1" t="s">
        <v>33</v>
      </c>
      <c r="G13" s="1" t="s">
        <v>42</v>
      </c>
      <c r="H13" s="1" t="s">
        <v>46</v>
      </c>
      <c r="I13" s="1">
        <v>28</v>
      </c>
      <c r="J13" s="3">
        <v>297</v>
      </c>
      <c r="K13" s="3">
        <v>36</v>
      </c>
      <c r="L13" s="3">
        <f t="shared" si="0"/>
        <v>1.2382000000000001E-2</v>
      </c>
      <c r="M13" s="3">
        <f t="shared" si="1"/>
        <v>0.346696</v>
      </c>
      <c r="N13" s="3">
        <f>M13+M12</f>
        <v>0.48781600000000003</v>
      </c>
      <c r="O13" s="3"/>
      <c r="P13" s="3">
        <f>N13/(1.25*2.5)</f>
        <v>0.15610112000000001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7.5" x14ac:dyDescent="0.25">
      <c r="A14" s="1">
        <v>13</v>
      </c>
      <c r="B14" s="1" t="s">
        <v>47</v>
      </c>
      <c r="C14" s="1" t="s">
        <v>48</v>
      </c>
      <c r="D14" s="1" t="s">
        <v>25</v>
      </c>
      <c r="E14" s="1" t="s">
        <v>49</v>
      </c>
      <c r="F14" s="1" t="s">
        <v>33</v>
      </c>
      <c r="G14" s="1" t="s">
        <v>50</v>
      </c>
      <c r="H14" s="1" t="s">
        <v>51</v>
      </c>
      <c r="I14" s="1">
        <v>8</v>
      </c>
      <c r="J14" s="3">
        <v>30</v>
      </c>
      <c r="K14" s="3">
        <v>30</v>
      </c>
      <c r="L14" s="3">
        <f t="shared" si="0"/>
        <v>1.225E-3</v>
      </c>
      <c r="M14" s="3">
        <f t="shared" si="1"/>
        <v>9.7999999999999997E-3</v>
      </c>
      <c r="N14" s="3">
        <f>M14</f>
        <v>9.7999999999999997E-3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7.5" x14ac:dyDescent="0.25">
      <c r="A15" s="1">
        <v>14</v>
      </c>
      <c r="B15" s="1" t="s">
        <v>52</v>
      </c>
      <c r="C15" s="1" t="s">
        <v>53</v>
      </c>
      <c r="D15" s="1" t="s">
        <v>25</v>
      </c>
      <c r="E15" s="1" t="s">
        <v>26</v>
      </c>
      <c r="F15" s="1" t="s">
        <v>54</v>
      </c>
      <c r="G15" s="1" t="s">
        <v>55</v>
      </c>
      <c r="H15" s="1">
        <v>2000</v>
      </c>
      <c r="I15" s="1">
        <v>8</v>
      </c>
      <c r="J15" s="3">
        <f>H15+5</f>
        <v>2005</v>
      </c>
      <c r="K15" s="3">
        <f>I15-SUM(L15:T15)</f>
        <v>-270</v>
      </c>
      <c r="L15" s="3">
        <v>2</v>
      </c>
      <c r="M15" s="3">
        <v>2</v>
      </c>
      <c r="N15" s="3">
        <v>2</v>
      </c>
      <c r="O15" s="3">
        <v>2</v>
      </c>
      <c r="P15" s="3"/>
      <c r="Q15" s="3"/>
      <c r="R15" s="3" t="s">
        <v>60</v>
      </c>
      <c r="S15" s="3" t="s">
        <v>61</v>
      </c>
      <c r="T15" s="3">
        <v>270</v>
      </c>
      <c r="U15" s="3">
        <f>T15*36</f>
        <v>9720</v>
      </c>
      <c r="V15" s="3">
        <f>U15+P13+P11</f>
        <v>9722.0950720000001</v>
      </c>
      <c r="W15" s="3"/>
      <c r="X15" s="3"/>
      <c r="Y15" s="3"/>
      <c r="Z15" s="3"/>
      <c r="AA15" s="3"/>
    </row>
    <row r="16" spans="1:27" ht="37.5" x14ac:dyDescent="0.25">
      <c r="A16" s="1">
        <v>15</v>
      </c>
      <c r="B16" s="1" t="s">
        <v>56</v>
      </c>
      <c r="C16" s="1" t="s">
        <v>57</v>
      </c>
      <c r="D16" s="1" t="s">
        <v>25</v>
      </c>
      <c r="E16" s="1" t="s">
        <v>26</v>
      </c>
      <c r="F16" s="1" t="s">
        <v>54</v>
      </c>
      <c r="G16" s="1" t="s">
        <v>55</v>
      </c>
      <c r="H16" s="1">
        <v>240</v>
      </c>
      <c r="I16" s="1">
        <v>8</v>
      </c>
      <c r="J16" s="3">
        <f>H16+5</f>
        <v>245</v>
      </c>
      <c r="K16" s="3">
        <f>I16-SUM(L16:T16)</f>
        <v>0</v>
      </c>
      <c r="L16" s="3">
        <v>1</v>
      </c>
      <c r="M16" s="3">
        <v>1</v>
      </c>
      <c r="N16" s="3">
        <v>1</v>
      </c>
      <c r="O16" s="3">
        <v>1</v>
      </c>
      <c r="P16" s="3">
        <v>4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7.5" x14ac:dyDescent="0.25">
      <c r="A17" s="1">
        <v>16</v>
      </c>
      <c r="B17" s="1" t="s">
        <v>58</v>
      </c>
      <c r="C17" s="1" t="s">
        <v>59</v>
      </c>
      <c r="D17" s="1" t="s">
        <v>25</v>
      </c>
      <c r="E17" s="1" t="s">
        <v>26</v>
      </c>
      <c r="F17" s="1" t="s">
        <v>54</v>
      </c>
      <c r="G17" s="1" t="s">
        <v>55</v>
      </c>
      <c r="H17" s="1">
        <v>794</v>
      </c>
      <c r="I17" s="1">
        <v>12</v>
      </c>
      <c r="J17" s="3">
        <f>H17+5</f>
        <v>799</v>
      </c>
      <c r="K17" s="3">
        <f>I17-SUM(L17:T17)</f>
        <v>0</v>
      </c>
      <c r="L17" s="3">
        <v>2</v>
      </c>
      <c r="M17" s="3">
        <v>2</v>
      </c>
      <c r="N17" s="3">
        <v>2</v>
      </c>
      <c r="O17" s="3">
        <v>2</v>
      </c>
      <c r="P17" s="3">
        <v>4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37.5" x14ac:dyDescent="0.25">
      <c r="F19" s="1" t="s">
        <v>69</v>
      </c>
      <c r="G19" s="2">
        <v>1</v>
      </c>
      <c r="H19" s="2">
        <f>6000-I19</f>
        <v>147</v>
      </c>
      <c r="I19" s="2">
        <f>SUM(J19:X19)</f>
        <v>5853</v>
      </c>
      <c r="J19" s="2">
        <f>J15</f>
        <v>2005</v>
      </c>
      <c r="K19" s="2">
        <f>J15</f>
        <v>2005</v>
      </c>
      <c r="L19" s="2">
        <f>J17</f>
        <v>799</v>
      </c>
      <c r="M19" s="2">
        <f>J17</f>
        <v>799</v>
      </c>
      <c r="N19" s="2">
        <f>J16</f>
        <v>245</v>
      </c>
      <c r="O19" s="2"/>
      <c r="P19" s="2"/>
      <c r="Q19" s="2"/>
    </row>
    <row r="20" spans="1:27" ht="18.75" x14ac:dyDescent="0.25">
      <c r="F20" s="1" t="s">
        <v>70</v>
      </c>
      <c r="G20" s="2">
        <v>2</v>
      </c>
      <c r="H20" s="2">
        <f>6000-I20</f>
        <v>147</v>
      </c>
      <c r="I20" s="2">
        <f>SUM(J20:X20)</f>
        <v>5853</v>
      </c>
      <c r="J20" s="2">
        <f>J15</f>
        <v>2005</v>
      </c>
      <c r="K20" s="2">
        <f>J15</f>
        <v>2005</v>
      </c>
      <c r="L20" s="2">
        <f>J17</f>
        <v>799</v>
      </c>
      <c r="M20" s="2">
        <f>J17</f>
        <v>799</v>
      </c>
      <c r="N20" s="2">
        <f>J16</f>
        <v>245</v>
      </c>
      <c r="O20" s="2"/>
      <c r="P20" s="2"/>
      <c r="Q20" s="2"/>
    </row>
    <row r="21" spans="1:27" x14ac:dyDescent="0.25">
      <c r="F21" s="2" t="s">
        <v>71</v>
      </c>
      <c r="G21" s="2">
        <v>3</v>
      </c>
      <c r="H21" s="2">
        <f>6000-I21</f>
        <v>147</v>
      </c>
      <c r="I21" s="2">
        <f>SUM(J21:X21)</f>
        <v>5853</v>
      </c>
      <c r="J21" s="2">
        <f>J15</f>
        <v>2005</v>
      </c>
      <c r="K21" s="2">
        <f>J15</f>
        <v>2005</v>
      </c>
      <c r="L21" s="2">
        <f>J17</f>
        <v>799</v>
      </c>
      <c r="M21" s="2">
        <f>J17</f>
        <v>799</v>
      </c>
      <c r="N21" s="2">
        <f>J16</f>
        <v>245</v>
      </c>
      <c r="O21" s="2"/>
      <c r="P21" s="2"/>
      <c r="Q21" s="2"/>
    </row>
    <row r="22" spans="1:27" x14ac:dyDescent="0.25">
      <c r="F22" s="2"/>
      <c r="G22" s="2">
        <v>4</v>
      </c>
      <c r="H22" s="2">
        <f>6000-I22</f>
        <v>147</v>
      </c>
      <c r="I22" s="2">
        <f>SUM(J22:X22)</f>
        <v>5853</v>
      </c>
      <c r="J22" s="2">
        <f>J15</f>
        <v>2005</v>
      </c>
      <c r="K22" s="2">
        <f>J15</f>
        <v>2005</v>
      </c>
      <c r="L22" s="2">
        <f>J17</f>
        <v>799</v>
      </c>
      <c r="M22" s="2">
        <f>J17</f>
        <v>799</v>
      </c>
      <c r="N22" s="2">
        <f>J16</f>
        <v>245</v>
      </c>
      <c r="O22" s="2"/>
      <c r="P22" s="2"/>
      <c r="Q22" s="2"/>
    </row>
    <row r="23" spans="1:27" x14ac:dyDescent="0.25">
      <c r="F23" s="2"/>
      <c r="G23" s="2">
        <v>5</v>
      </c>
      <c r="H23" s="2">
        <f>6000-I23</f>
        <v>1824</v>
      </c>
      <c r="I23" s="2">
        <f>SUM(J23:X23)</f>
        <v>4176</v>
      </c>
      <c r="J23" s="2">
        <f>J17</f>
        <v>799</v>
      </c>
      <c r="K23" s="2">
        <f>J17</f>
        <v>799</v>
      </c>
      <c r="L23" s="2">
        <f>J17</f>
        <v>799</v>
      </c>
      <c r="M23" s="2">
        <f>J17</f>
        <v>799</v>
      </c>
      <c r="N23" s="2">
        <f>J16</f>
        <v>245</v>
      </c>
      <c r="O23" s="2">
        <f>J16</f>
        <v>245</v>
      </c>
      <c r="P23" s="2">
        <f>J16</f>
        <v>245</v>
      </c>
      <c r="Q23" s="2">
        <f>J16</f>
        <v>245</v>
      </c>
    </row>
    <row r="24" spans="1:27" x14ac:dyDescent="0.25">
      <c r="B24" t="s">
        <v>62</v>
      </c>
      <c r="C24" t="s">
        <v>63</v>
      </c>
      <c r="D24">
        <v>2</v>
      </c>
      <c r="E24" t="s">
        <v>68</v>
      </c>
      <c r="F24">
        <v>3816</v>
      </c>
      <c r="G24">
        <f>F24*D24</f>
        <v>7632</v>
      </c>
    </row>
    <row r="25" spans="1:27" x14ac:dyDescent="0.25">
      <c r="B25" t="s">
        <v>64</v>
      </c>
      <c r="C25" t="s">
        <v>63</v>
      </c>
      <c r="D25">
        <v>0.5</v>
      </c>
      <c r="E25" t="s">
        <v>68</v>
      </c>
      <c r="F25">
        <v>6963</v>
      </c>
      <c r="G25">
        <f>F25*D25</f>
        <v>3481.5</v>
      </c>
    </row>
    <row r="26" spans="1:27" x14ac:dyDescent="0.25">
      <c r="B26" t="s">
        <v>65</v>
      </c>
      <c r="C26" t="s">
        <v>63</v>
      </c>
      <c r="D26">
        <v>0.1</v>
      </c>
      <c r="E26" t="s">
        <v>68</v>
      </c>
      <c r="F26">
        <f>2933*4.5</f>
        <v>13198.5</v>
      </c>
    </row>
    <row r="27" spans="1:27" x14ac:dyDescent="0.25">
      <c r="B27" t="s">
        <v>66</v>
      </c>
      <c r="C27" t="s">
        <v>67</v>
      </c>
      <c r="D27">
        <v>5</v>
      </c>
      <c r="E27" t="s">
        <v>68</v>
      </c>
      <c r="F27">
        <v>263</v>
      </c>
      <c r="G27">
        <f>F27*D27*6</f>
        <v>7890</v>
      </c>
    </row>
    <row r="29" spans="1:27" x14ac:dyDescent="0.25">
      <c r="G29">
        <f>SUM(G24:G27)</f>
        <v>19003.5</v>
      </c>
      <c r="H29">
        <f>SUM(G27,F26,F25,G24)</f>
        <v>35683.5</v>
      </c>
    </row>
  </sheetData>
  <customSheetViews>
    <customSheetView guid="{38D4A431-3EC7-4908-8074-D925143B240E}">
      <pageMargins left="0.7" right="0.7" top="0.75" bottom="0.75" header="0.3" footer="0.3"/>
      <pageSetup paperSize="9" orientation="portrait" r:id="rId1"/>
    </customSheetView>
  </customSheetViews>
  <pageMargins left="0.70866141732283472" right="0.70866141732283472" top="0.74803149606299213" bottom="0.74803149606299213" header="0.31496062992125984" footer="0.31496062992125984"/>
  <pageSetup paperSize="9" scale="44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SoftIC</dc:creator>
  <cp:lastModifiedBy>SoftIC</cp:lastModifiedBy>
  <cp:lastPrinted>2022-02-08T13:19:28Z</cp:lastPrinted>
  <dcterms:created xsi:type="dcterms:W3CDTF">2022-02-07T10:21:13Z</dcterms:created>
  <dcterms:modified xsi:type="dcterms:W3CDTF">2022-02-09T05:13:46Z</dcterms:modified>
</cp:coreProperties>
</file>