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ps/Documents/GitHub/eansullivan.io/"/>
    </mc:Choice>
  </mc:AlternateContent>
  <xr:revisionPtr revIDLastSave="0" documentId="13_ncr:1_{345DF91D-3649-DD48-80BF-250BBE790172}" xr6:coauthVersionLast="46" xr6:coauthVersionMax="46" xr10:uidLastSave="{00000000-0000-0000-0000-000000000000}"/>
  <bookViews>
    <workbookView xWindow="2520" yWindow="2180" windowWidth="16540" windowHeight="14520" activeTab="4" xr2:uid="{53C9A540-8EDA-434B-9B20-A38C5783D746}"/>
  </bookViews>
  <sheets>
    <sheet name="Q1" sheetId="7" r:id="rId1"/>
    <sheet name="Q2" sheetId="8" r:id="rId2"/>
    <sheet name="Q3" sheetId="1" r:id="rId3"/>
    <sheet name="Q4" sheetId="2" r:id="rId4"/>
    <sheet name="Q5,Q6" sheetId="3" r:id="rId5"/>
    <sheet name="Q7" sheetId="4" r:id="rId6"/>
    <sheet name="q8" sheetId="5" r:id="rId7"/>
    <sheet name="q9" sheetId="6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" i="5" l="1"/>
  <c r="B31" i="8"/>
  <c r="B28" i="8"/>
  <c r="B29" i="8"/>
  <c r="K23" i="8"/>
  <c r="J23" i="8"/>
  <c r="B25" i="8"/>
  <c r="J31" i="8"/>
  <c r="L28" i="8"/>
  <c r="K28" i="8"/>
  <c r="J28" i="8"/>
  <c r="L23" i="8"/>
  <c r="L26" i="8"/>
  <c r="K26" i="8"/>
  <c r="J26" i="8"/>
  <c r="H15" i="8"/>
  <c r="H14" i="8"/>
  <c r="H13" i="8"/>
  <c r="H9" i="8"/>
  <c r="H8" i="8"/>
  <c r="H7" i="8"/>
  <c r="F17" i="8"/>
  <c r="F12" i="8"/>
  <c r="E17" i="8"/>
  <c r="C17" i="8"/>
  <c r="E12" i="8"/>
  <c r="C12" i="8"/>
  <c r="I15" i="6"/>
  <c r="G15" i="6"/>
  <c r="E15" i="6"/>
  <c r="L7" i="3"/>
  <c r="L8" i="3"/>
  <c r="L9" i="3"/>
  <c r="L10" i="3"/>
  <c r="L11" i="3"/>
  <c r="F15" i="3"/>
  <c r="F14" i="3"/>
  <c r="F18" i="3" s="1"/>
  <c r="F13" i="3"/>
  <c r="D10" i="3"/>
  <c r="F9" i="3"/>
  <c r="F8" i="3"/>
  <c r="F7" i="3"/>
  <c r="C13" i="2"/>
  <c r="C14" i="2" s="1"/>
  <c r="D13" i="2"/>
  <c r="E8" i="2"/>
  <c r="E9" i="2"/>
  <c r="E10" i="2"/>
  <c r="E11" i="2"/>
  <c r="E7" i="2"/>
  <c r="E13" i="2" s="1"/>
  <c r="D15" i="2" s="1"/>
  <c r="F18" i="2" s="1"/>
  <c r="E11" i="1"/>
  <c r="E12" i="1"/>
  <c r="E13" i="1"/>
  <c r="C10" i="1"/>
  <c r="E10" i="1" s="1"/>
  <c r="E15" i="1" s="1"/>
  <c r="C7" i="1"/>
  <c r="E4" i="1"/>
  <c r="E6" i="1"/>
  <c r="E5" i="1"/>
  <c r="E7" i="1" s="1"/>
  <c r="H10" i="1" s="1"/>
  <c r="F10" i="3" l="1"/>
  <c r="F20" i="3" s="1"/>
  <c r="F21" i="3" s="1"/>
  <c r="F22" i="3" l="1"/>
  <c r="F23" i="3" s="1"/>
</calcChain>
</file>

<file path=xl/sharedStrings.xml><?xml version="1.0" encoding="utf-8"?>
<sst xmlns="http://schemas.openxmlformats.org/spreadsheetml/2006/main" count="80" uniqueCount="56">
  <si>
    <t>units sold</t>
  </si>
  <si>
    <t>unit cost</t>
  </si>
  <si>
    <t>revenue</t>
  </si>
  <si>
    <t>total</t>
  </si>
  <si>
    <t>cost</t>
  </si>
  <si>
    <t>units</t>
  </si>
  <si>
    <t>profit:</t>
  </si>
  <si>
    <t>price</t>
  </si>
  <si>
    <t>total cost</t>
  </si>
  <si>
    <t>total:</t>
  </si>
  <si>
    <t>weighted avg</t>
  </si>
  <si>
    <t>ending inventory value</t>
  </si>
  <si>
    <t>sum:</t>
  </si>
  <si>
    <t>gross profit</t>
  </si>
  <si>
    <t>taxes</t>
  </si>
  <si>
    <t>profit-exp</t>
  </si>
  <si>
    <t>net income</t>
  </si>
  <si>
    <t>Beginning AR</t>
  </si>
  <si>
    <t>Beginning ADA</t>
  </si>
  <si>
    <t>net sales revenue</t>
  </si>
  <si>
    <t>write off</t>
  </si>
  <si>
    <t>cash collections</t>
  </si>
  <si>
    <t>AR turnover ratio</t>
  </si>
  <si>
    <t>recoveries</t>
  </si>
  <si>
    <t xml:space="preserve">Ending ADA </t>
  </si>
  <si>
    <t>=</t>
  </si>
  <si>
    <t>+</t>
  </si>
  <si>
    <t>Recoveries</t>
  </si>
  <si>
    <t>BDE</t>
  </si>
  <si>
    <t>-</t>
  </si>
  <si>
    <t>Write offs</t>
  </si>
  <si>
    <t>assets</t>
  </si>
  <si>
    <t>Jan 1:</t>
  </si>
  <si>
    <t>liabilities</t>
  </si>
  <si>
    <t>jan 1:</t>
  </si>
  <si>
    <t>dec 31:</t>
  </si>
  <si>
    <t>TOTAL</t>
  </si>
  <si>
    <t>Net income</t>
  </si>
  <si>
    <t>.+ dep expense</t>
  </si>
  <si>
    <t>.-gains</t>
  </si>
  <si>
    <t>difference:</t>
  </si>
  <si>
    <t>increase in curent assets</t>
  </si>
  <si>
    <t>increase in current liabilities</t>
  </si>
  <si>
    <t>TOTAL:</t>
  </si>
  <si>
    <t>beginning asset</t>
  </si>
  <si>
    <t>ending asset</t>
  </si>
  <si>
    <t>change</t>
  </si>
  <si>
    <t>beginning liability</t>
  </si>
  <si>
    <t>ending liability</t>
  </si>
  <si>
    <t>NEW Net income</t>
  </si>
  <si>
    <t>beginning equity</t>
  </si>
  <si>
    <t>ending equity</t>
  </si>
  <si>
    <t>depreciation expense</t>
  </si>
  <si>
    <t>Q6</t>
  </si>
  <si>
    <t>COGS +- change in inventory +- change in accts payable</t>
  </si>
  <si>
    <t>Q5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</si>
</sst>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0" xfId="0" applyFont="1"/>
    <xf numFmtId="0" fontId="0" fillId="0" borderId="0" xfId="0" applyAlignment="1">
      <alignment horizontal="center"/>
    </xf>
    <xf numFmtId="0" fontId="1" fillId="2" borderId="0" xfId="0" applyFont="1" applyFill="1"/>
    <xf numFmtId="3" fontId="0" fillId="0" borderId="0" xfId="0" applyNumberFormat="1"/>
    <xf numFmtId="0" fontId="0" fillId="2" borderId="0" xfId="0" applyFill="1"/>
    <xf numFmtId="0" fontId="1" fillId="0" borderId="0" xfId="0" applyFont="1" applyBorder="1"/>
    <xf numFmtId="0" fontId="0" fillId="0" borderId="1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4" xfId="0" applyFill="1" applyBorder="1"/>
    <xf numFmtId="0" fontId="0" fillId="0" borderId="0" xfId="0" applyFill="1" applyBorder="1"/>
    <xf numFmtId="0" fontId="0" fillId="0" borderId="5" xfId="0" applyFill="1" applyBorder="1"/>
    <xf numFmtId="0" fontId="1" fillId="0" borderId="6" xfId="0" applyFont="1" applyFill="1" applyBorder="1"/>
    <xf numFmtId="0" fontId="1" fillId="0" borderId="7" xfId="0" applyFont="1" applyFill="1" applyBorder="1"/>
    <xf numFmtId="0" fontId="1" fillId="0" borderId="6" xfId="0" applyFont="1" applyBorder="1"/>
    <xf numFmtId="0" fontId="1" fillId="0" borderId="7" xfId="0" applyFont="1" applyBorder="1"/>
    <xf numFmtId="0" fontId="0" fillId="0" borderId="0" xfId="0" applyAlignment="1">
      <alignment horizontal="center" vertical="center" wrapText="1"/>
    </xf>
    <xf numFmtId="0" fontId="1" fillId="0" borderId="5" xfId="0" applyFont="1" applyBorder="1"/>
    <xf numFmtId="0" fontId="1" fillId="0" borderId="0" xfId="0" applyFont="1" applyFill="1" applyBorder="1"/>
    <xf numFmtId="0" fontId="1" fillId="0" borderId="5" xfId="0" applyFont="1" applyFill="1" applyBorder="1"/>
    <xf numFmtId="0" fontId="2" fillId="2" borderId="0" xfId="0" applyFont="1" applyFill="1"/>
    <xf numFmtId="0" fontId="3" fillId="2" borderId="0" xfId="0" applyFont="1" applyFill="1"/>
    <xf numFmtId="3" fontId="3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469899</xdr:colOff>
      <xdr:row>4</xdr:row>
      <xdr:rowOff>192761</xdr:rowOff>
    </xdr:from>
    <xdr:to>
      <xdr:col>14</xdr:col>
      <xdr:colOff>628818</xdr:colOff>
      <xdr:row>25</xdr:row>
      <xdr:rowOff>6353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3B55722-84DE-49E7-8145-2DAA93D112F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957" t="673" r="22601"/>
        <a:stretch/>
      </xdr:blipFill>
      <xdr:spPr>
        <a:xfrm rot="5400000">
          <a:off x="7103688" y="35972"/>
          <a:ext cx="3960142" cy="58485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469900</xdr:colOff>
      <xdr:row>0</xdr:row>
      <xdr:rowOff>0</xdr:rowOff>
    </xdr:from>
    <xdr:to>
      <xdr:col>12</xdr:col>
      <xdr:colOff>774700</xdr:colOff>
      <xdr:row>32</xdr:row>
      <xdr:rowOff>107950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4113163-7BFC-40DA-A9F5-0689581AD8A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6301"/>
        <a:stretch/>
      </xdr:blipFill>
      <xdr:spPr>
        <a:xfrm rot="5400000">
          <a:off x="1851025" y="-568325"/>
          <a:ext cx="6407150" cy="7543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9EA12-D15D-B942-A53E-0F150A0899C0}">
  <dimension ref="C23"/>
  <sheetViews>
    <sheetView workbookViewId="0">
      <selection activeCell="C23" sqref="C23"/>
    </sheetView>
  </sheetViews>
  <sheetFormatPr baseColWidth="10" defaultColWidth="10.6640625" defaultRowHeight="16" x14ac:dyDescent="0.2"/>
  <sheetData>
    <row r="23" spans="3:3" x14ac:dyDescent="0.2">
      <c r="C23" s="31">
        <v>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665AC-F91F-492B-B5FE-13A8FDEB48D5}">
  <dimension ref="A3:L38"/>
  <sheetViews>
    <sheetView topLeftCell="A11" workbookViewId="0">
      <selection activeCell="G38" sqref="G38"/>
    </sheetView>
  </sheetViews>
  <sheetFormatPr baseColWidth="10" defaultColWidth="8.83203125" defaultRowHeight="16" x14ac:dyDescent="0.2"/>
  <cols>
    <col min="9" max="9" width="19.1640625" customWidth="1"/>
    <col min="10" max="10" width="17.33203125" customWidth="1"/>
    <col min="11" max="11" width="17" customWidth="1"/>
    <col min="12" max="12" width="8.33203125" customWidth="1"/>
  </cols>
  <sheetData>
    <row r="3" spans="2:8" ht="17" thickBot="1" x14ac:dyDescent="0.25"/>
    <row r="4" spans="2:8" x14ac:dyDescent="0.2">
      <c r="B4" s="1" t="s">
        <v>31</v>
      </c>
      <c r="C4" s="2"/>
      <c r="D4" s="2"/>
      <c r="E4" s="3"/>
    </row>
    <row r="5" spans="2:8" x14ac:dyDescent="0.2">
      <c r="B5" s="4" t="s">
        <v>32</v>
      </c>
      <c r="C5" s="5">
        <v>17000</v>
      </c>
      <c r="D5" s="5" t="s">
        <v>35</v>
      </c>
      <c r="E5" s="6">
        <v>38000</v>
      </c>
    </row>
    <row r="6" spans="2:8" x14ac:dyDescent="0.2">
      <c r="B6" s="4"/>
      <c r="C6" s="5">
        <v>25000</v>
      </c>
      <c r="D6" s="5"/>
      <c r="E6" s="6">
        <v>33000</v>
      </c>
    </row>
    <row r="7" spans="2:8" x14ac:dyDescent="0.2">
      <c r="B7" s="4"/>
      <c r="C7" s="15">
        <v>56000</v>
      </c>
      <c r="D7" s="15"/>
      <c r="E7" s="27">
        <v>41000</v>
      </c>
      <c r="H7">
        <f>SUM(C7,C8,C10)</f>
        <v>118000</v>
      </c>
    </row>
    <row r="8" spans="2:8" x14ac:dyDescent="0.2">
      <c r="B8" s="4"/>
      <c r="C8" s="15">
        <v>18000</v>
      </c>
      <c r="D8" s="15"/>
      <c r="E8" s="27">
        <v>39000</v>
      </c>
      <c r="H8">
        <f>SUM(E7,E8,E10)</f>
        <v>163000</v>
      </c>
    </row>
    <row r="9" spans="2:8" x14ac:dyDescent="0.2">
      <c r="B9" s="4"/>
      <c r="C9" s="5">
        <v>21000</v>
      </c>
      <c r="D9" s="5"/>
      <c r="E9" s="6">
        <v>14000</v>
      </c>
      <c r="G9" t="s">
        <v>40</v>
      </c>
      <c r="H9">
        <f>H8-H7</f>
        <v>45000</v>
      </c>
    </row>
    <row r="10" spans="2:8" x14ac:dyDescent="0.2">
      <c r="B10" s="4"/>
      <c r="C10" s="15">
        <v>44000</v>
      </c>
      <c r="D10" s="15"/>
      <c r="E10" s="27">
        <v>83000</v>
      </c>
    </row>
    <row r="11" spans="2:8" x14ac:dyDescent="0.2">
      <c r="B11" s="4"/>
      <c r="C11" s="5">
        <v>12000</v>
      </c>
      <c r="D11" s="5"/>
      <c r="E11" s="6">
        <v>27000</v>
      </c>
    </row>
    <row r="12" spans="2:8" ht="17" thickBot="1" x14ac:dyDescent="0.25">
      <c r="B12" s="24" t="s">
        <v>36</v>
      </c>
      <c r="C12" s="25">
        <f>SUM(C5:C11)</f>
        <v>193000</v>
      </c>
      <c r="D12" s="25"/>
      <c r="E12" s="25">
        <f>SUM(E5:E11)</f>
        <v>275000</v>
      </c>
      <c r="F12">
        <f>E12-C12</f>
        <v>82000</v>
      </c>
    </row>
    <row r="13" spans="2:8" x14ac:dyDescent="0.2">
      <c r="B13" s="16" t="s">
        <v>33</v>
      </c>
      <c r="C13" s="17"/>
      <c r="D13" s="17"/>
      <c r="E13" s="18"/>
      <c r="H13">
        <f>SUM(C14,C15)</f>
        <v>41000</v>
      </c>
    </row>
    <row r="14" spans="2:8" x14ac:dyDescent="0.2">
      <c r="B14" s="19" t="s">
        <v>34</v>
      </c>
      <c r="C14" s="28">
        <v>22000</v>
      </c>
      <c r="D14" s="28" t="s">
        <v>35</v>
      </c>
      <c r="E14" s="29">
        <v>37000</v>
      </c>
      <c r="H14">
        <f>SUM(E14,E15)</f>
        <v>51000</v>
      </c>
    </row>
    <row r="15" spans="2:8" x14ac:dyDescent="0.2">
      <c r="B15" s="19"/>
      <c r="C15" s="28">
        <v>19000</v>
      </c>
      <c r="D15" s="28"/>
      <c r="E15" s="29">
        <v>14000</v>
      </c>
      <c r="G15" t="s">
        <v>40</v>
      </c>
      <c r="H15">
        <f>H14-H13</f>
        <v>10000</v>
      </c>
    </row>
    <row r="16" spans="2:8" x14ac:dyDescent="0.2">
      <c r="B16" s="19"/>
      <c r="C16" s="20">
        <v>34000</v>
      </c>
      <c r="D16" s="20"/>
      <c r="E16" s="21">
        <v>19000</v>
      </c>
    </row>
    <row r="17" spans="1:12" ht="17" thickBot="1" x14ac:dyDescent="0.25">
      <c r="B17" s="22" t="s">
        <v>36</v>
      </c>
      <c r="C17" s="23">
        <f>SUM(C14:C16)</f>
        <v>75000</v>
      </c>
      <c r="D17" s="23"/>
      <c r="E17" s="23">
        <f>SUM(E14:E16)</f>
        <v>70000</v>
      </c>
      <c r="F17">
        <f>E17-C17</f>
        <v>-5000</v>
      </c>
    </row>
    <row r="21" spans="1:12" ht="64" customHeight="1" x14ac:dyDescent="0.2">
      <c r="D21" s="26"/>
      <c r="E21" s="26"/>
      <c r="F21" s="26"/>
      <c r="G21" s="26"/>
    </row>
    <row r="22" spans="1:12" x14ac:dyDescent="0.2">
      <c r="J22" t="s">
        <v>44</v>
      </c>
      <c r="K22" t="s">
        <v>45</v>
      </c>
      <c r="L22" t="s">
        <v>46</v>
      </c>
    </row>
    <row r="23" spans="1:12" x14ac:dyDescent="0.2">
      <c r="J23">
        <f>25000+56000+18000+21000+44000-12000</f>
        <v>152000</v>
      </c>
      <c r="K23">
        <f>33000+41000+39000+14000+83000-27000</f>
        <v>183000</v>
      </c>
      <c r="L23">
        <f>K23-J23</f>
        <v>31000</v>
      </c>
    </row>
    <row r="25" spans="1:12" x14ac:dyDescent="0.2">
      <c r="B25" s="10">
        <f>$L$28+18000-14000</f>
        <v>61000</v>
      </c>
      <c r="C25" t="s">
        <v>37</v>
      </c>
      <c r="J25" t="s">
        <v>47</v>
      </c>
      <c r="K25" t="s">
        <v>48</v>
      </c>
      <c r="L25" t="s">
        <v>46</v>
      </c>
    </row>
    <row r="26" spans="1:12" x14ac:dyDescent="0.2">
      <c r="A26" t="s">
        <v>26</v>
      </c>
      <c r="B26">
        <v>15000</v>
      </c>
      <c r="C26" t="s">
        <v>38</v>
      </c>
      <c r="J26">
        <f>22000+19000+34000</f>
        <v>75000</v>
      </c>
      <c r="K26">
        <f>37000+14000+19000</f>
        <v>70000</v>
      </c>
      <c r="L26">
        <f>K26-J26</f>
        <v>-5000</v>
      </c>
    </row>
    <row r="27" spans="1:12" x14ac:dyDescent="0.2">
      <c r="A27" t="s">
        <v>29</v>
      </c>
      <c r="B27">
        <v>-4000</v>
      </c>
      <c r="C27" t="s">
        <v>39</v>
      </c>
      <c r="J27" t="s">
        <v>50</v>
      </c>
      <c r="K27" t="s">
        <v>51</v>
      </c>
    </row>
    <row r="28" spans="1:12" x14ac:dyDescent="0.2">
      <c r="A28" t="s">
        <v>29</v>
      </c>
      <c r="B28">
        <f>-L23</f>
        <v>-31000</v>
      </c>
      <c r="C28" t="s">
        <v>41</v>
      </c>
      <c r="J28">
        <f>51000+43000</f>
        <v>94000</v>
      </c>
      <c r="K28">
        <f>65000+86000</f>
        <v>151000</v>
      </c>
      <c r="L28">
        <f>K28-J28</f>
        <v>57000</v>
      </c>
    </row>
    <row r="29" spans="1:12" x14ac:dyDescent="0.2">
      <c r="A29" t="s">
        <v>26</v>
      </c>
      <c r="B29">
        <f>L26</f>
        <v>-5000</v>
      </c>
      <c r="C29" t="s">
        <v>42</v>
      </c>
    </row>
    <row r="31" spans="1:12" x14ac:dyDescent="0.2">
      <c r="A31" s="14" t="s">
        <v>43</v>
      </c>
      <c r="B31" s="14">
        <f>SUM(B25:B29)</f>
        <v>36000</v>
      </c>
      <c r="I31" s="10" t="s">
        <v>49</v>
      </c>
      <c r="J31" s="10">
        <f>$L$28+18000-14000</f>
        <v>61000</v>
      </c>
    </row>
    <row r="32" spans="1:12" x14ac:dyDescent="0.2">
      <c r="I32" t="s">
        <v>52</v>
      </c>
    </row>
    <row r="38" spans="6:7" x14ac:dyDescent="0.2">
      <c r="F38" s="10"/>
      <c r="G38" s="30">
        <v>76000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22E8E7-5092-AB48-A1FE-98BA408A35F0}">
  <dimension ref="B2:H15"/>
  <sheetViews>
    <sheetView workbookViewId="0">
      <selection activeCell="H10" sqref="H10"/>
    </sheetView>
  </sheetViews>
  <sheetFormatPr baseColWidth="10" defaultColWidth="10.6640625" defaultRowHeight="16" x14ac:dyDescent="0.2"/>
  <sheetData>
    <row r="2" spans="2:8" ht="17" thickBot="1" x14ac:dyDescent="0.25"/>
    <row r="3" spans="2:8" x14ac:dyDescent="0.2">
      <c r="C3" s="1" t="s">
        <v>0</v>
      </c>
      <c r="D3" s="2" t="s">
        <v>1</v>
      </c>
      <c r="E3" s="3" t="s">
        <v>2</v>
      </c>
    </row>
    <row r="4" spans="2:8" x14ac:dyDescent="0.2">
      <c r="C4" s="4">
        <v>1900</v>
      </c>
      <c r="D4" s="5">
        <v>41</v>
      </c>
      <c r="E4" s="6">
        <f>D4*C4</f>
        <v>77900</v>
      </c>
    </row>
    <row r="5" spans="2:8" x14ac:dyDescent="0.2">
      <c r="C5" s="4">
        <v>2400</v>
      </c>
      <c r="D5" s="5">
        <v>41</v>
      </c>
      <c r="E5" s="6">
        <f>D5*C5</f>
        <v>98400</v>
      </c>
    </row>
    <row r="6" spans="2:8" ht="17" thickBot="1" x14ac:dyDescent="0.25">
      <c r="C6" s="7">
        <v>1200</v>
      </c>
      <c r="D6" s="8">
        <v>41</v>
      </c>
      <c r="E6" s="9">
        <f>D6*C6</f>
        <v>49200</v>
      </c>
    </row>
    <row r="7" spans="2:8" x14ac:dyDescent="0.2">
      <c r="B7" t="s">
        <v>3</v>
      </c>
      <c r="C7">
        <f>SUM(C4:C6)</f>
        <v>5500</v>
      </c>
      <c r="E7">
        <f>SUM(E4:E6)</f>
        <v>225500</v>
      </c>
    </row>
    <row r="9" spans="2:8" x14ac:dyDescent="0.2">
      <c r="C9" t="s">
        <v>5</v>
      </c>
      <c r="D9" t="s">
        <v>4</v>
      </c>
      <c r="E9" t="s">
        <v>3</v>
      </c>
    </row>
    <row r="10" spans="2:8" x14ac:dyDescent="0.2">
      <c r="C10">
        <f>5500-1100-2200-1600</f>
        <v>600</v>
      </c>
      <c r="D10">
        <v>24.3</v>
      </c>
      <c r="E10">
        <f>D10*C10</f>
        <v>14580</v>
      </c>
      <c r="G10" s="14" t="s">
        <v>6</v>
      </c>
      <c r="H10" s="31">
        <f>E7-E15</f>
        <v>129830</v>
      </c>
    </row>
    <row r="11" spans="2:8" x14ac:dyDescent="0.2">
      <c r="C11">
        <v>1600</v>
      </c>
      <c r="D11">
        <v>12.8</v>
      </c>
      <c r="E11">
        <f t="shared" ref="E11:E13" si="0">D11*C11</f>
        <v>20480</v>
      </c>
    </row>
    <row r="12" spans="2:8" x14ac:dyDescent="0.2">
      <c r="C12">
        <v>2200</v>
      </c>
      <c r="D12">
        <v>19.2</v>
      </c>
      <c r="E12">
        <f t="shared" si="0"/>
        <v>42240</v>
      </c>
    </row>
    <row r="13" spans="2:8" x14ac:dyDescent="0.2">
      <c r="C13">
        <v>1100</v>
      </c>
      <c r="D13">
        <v>16.7</v>
      </c>
      <c r="E13">
        <f t="shared" si="0"/>
        <v>18370</v>
      </c>
    </row>
    <row r="15" spans="2:8" x14ac:dyDescent="0.2">
      <c r="B15" t="s">
        <v>3</v>
      </c>
      <c r="E15">
        <f>SUM(E10:E13)</f>
        <v>95670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09C5A-C534-6548-BFB4-9209369F5C0A}">
  <dimension ref="B6:F18"/>
  <sheetViews>
    <sheetView workbookViewId="0">
      <selection activeCell="F18" sqref="F18"/>
    </sheetView>
  </sheetViews>
  <sheetFormatPr baseColWidth="10" defaultColWidth="10.6640625" defaultRowHeight="16" x14ac:dyDescent="0.2"/>
  <cols>
    <col min="3" max="3" width="11.83203125" customWidth="1"/>
  </cols>
  <sheetData>
    <row r="6" spans="2:5" x14ac:dyDescent="0.2">
      <c r="C6" t="s">
        <v>5</v>
      </c>
      <c r="D6" t="s">
        <v>7</v>
      </c>
      <c r="E6" t="s">
        <v>8</v>
      </c>
    </row>
    <row r="7" spans="2:5" x14ac:dyDescent="0.2">
      <c r="C7">
        <v>2800</v>
      </c>
      <c r="D7">
        <v>11.4</v>
      </c>
      <c r="E7">
        <f>D7*C7</f>
        <v>31920</v>
      </c>
    </row>
    <row r="8" spans="2:5" x14ac:dyDescent="0.2">
      <c r="C8">
        <v>2300</v>
      </c>
      <c r="D8">
        <v>24.3</v>
      </c>
      <c r="E8">
        <f t="shared" ref="E8:E11" si="0">D8*C8</f>
        <v>55890</v>
      </c>
    </row>
    <row r="9" spans="2:5" x14ac:dyDescent="0.2">
      <c r="C9">
        <v>1600</v>
      </c>
      <c r="D9">
        <v>12.8</v>
      </c>
      <c r="E9">
        <f t="shared" si="0"/>
        <v>20480</v>
      </c>
    </row>
    <row r="10" spans="2:5" x14ac:dyDescent="0.2">
      <c r="C10">
        <v>2200</v>
      </c>
      <c r="D10">
        <v>19.2</v>
      </c>
      <c r="E10">
        <f t="shared" si="0"/>
        <v>42240</v>
      </c>
    </row>
    <row r="11" spans="2:5" x14ac:dyDescent="0.2">
      <c r="C11">
        <v>1100</v>
      </c>
      <c r="D11">
        <v>16.7</v>
      </c>
      <c r="E11">
        <f t="shared" si="0"/>
        <v>18370</v>
      </c>
    </row>
    <row r="13" spans="2:5" x14ac:dyDescent="0.2">
      <c r="B13" t="s">
        <v>9</v>
      </c>
      <c r="C13">
        <f>SUM(C7:C11)</f>
        <v>10000</v>
      </c>
      <c r="D13">
        <f>SUM(D7:D11)</f>
        <v>84.4</v>
      </c>
      <c r="E13">
        <f>SUM(E7:E11)</f>
        <v>168900</v>
      </c>
    </row>
    <row r="14" spans="2:5" x14ac:dyDescent="0.2">
      <c r="C14">
        <f>C13-1900-2400-1200</f>
        <v>4500</v>
      </c>
    </row>
    <row r="15" spans="2:5" x14ac:dyDescent="0.2">
      <c r="C15" s="10" t="s">
        <v>10</v>
      </c>
      <c r="D15" s="10">
        <f>E13/C13</f>
        <v>16.89</v>
      </c>
    </row>
    <row r="18" spans="4:6" x14ac:dyDescent="0.2">
      <c r="D18" t="s">
        <v>11</v>
      </c>
      <c r="F18" s="14">
        <f>D15*C14</f>
        <v>76005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31691-1D41-1246-994F-C8F47B52D763}">
  <dimension ref="C5:L28"/>
  <sheetViews>
    <sheetView tabSelected="1" topLeftCell="D1" workbookViewId="0">
      <selection activeCell="G7" sqref="G7"/>
    </sheetView>
  </sheetViews>
  <sheetFormatPr baseColWidth="10" defaultColWidth="10.6640625" defaultRowHeight="16" x14ac:dyDescent="0.2"/>
  <sheetData>
    <row r="5" spans="3:12" ht="17" thickBot="1" x14ac:dyDescent="0.25"/>
    <row r="6" spans="3:12" x14ac:dyDescent="0.2">
      <c r="D6" s="1" t="s">
        <v>0</v>
      </c>
      <c r="E6" s="2" t="s">
        <v>1</v>
      </c>
      <c r="F6" s="3" t="s">
        <v>2</v>
      </c>
    </row>
    <row r="7" spans="3:12" x14ac:dyDescent="0.2">
      <c r="D7" s="4">
        <v>1900</v>
      </c>
      <c r="E7" s="5">
        <v>41</v>
      </c>
      <c r="F7" s="6">
        <f>E7*D7</f>
        <v>77900</v>
      </c>
      <c r="J7">
        <v>206700</v>
      </c>
      <c r="K7">
        <v>0.02</v>
      </c>
      <c r="L7">
        <f t="shared" ref="L7:L10" si="0">K7*J7</f>
        <v>4134</v>
      </c>
    </row>
    <row r="8" spans="3:12" x14ac:dyDescent="0.2">
      <c r="D8" s="4">
        <v>2400</v>
      </c>
      <c r="E8" s="5">
        <v>41</v>
      </c>
      <c r="F8" s="6">
        <f>E8*D8</f>
        <v>98400</v>
      </c>
      <c r="J8">
        <v>149400</v>
      </c>
      <c r="K8">
        <v>0.09</v>
      </c>
      <c r="L8">
        <f t="shared" si="0"/>
        <v>13446</v>
      </c>
    </row>
    <row r="9" spans="3:12" ht="17" thickBot="1" x14ac:dyDescent="0.25">
      <c r="D9" s="7">
        <v>1200</v>
      </c>
      <c r="E9" s="8">
        <v>41</v>
      </c>
      <c r="F9" s="9">
        <f>E9*D9</f>
        <v>49200</v>
      </c>
      <c r="K9">
        <v>0.17</v>
      </c>
      <c r="L9">
        <f t="shared" si="0"/>
        <v>0</v>
      </c>
    </row>
    <row r="10" spans="3:12" x14ac:dyDescent="0.2">
      <c r="C10" t="s">
        <v>3</v>
      </c>
      <c r="D10">
        <f>SUM(D7:D9)</f>
        <v>5500</v>
      </c>
      <c r="F10">
        <f>SUM(F7:F9)</f>
        <v>225500</v>
      </c>
      <c r="J10">
        <v>133200</v>
      </c>
      <c r="K10">
        <v>0.22</v>
      </c>
      <c r="L10">
        <f t="shared" si="0"/>
        <v>29304</v>
      </c>
    </row>
    <row r="11" spans="3:12" x14ac:dyDescent="0.2">
      <c r="J11">
        <v>101600</v>
      </c>
      <c r="K11">
        <v>0.75</v>
      </c>
      <c r="L11">
        <f>K11*J11</f>
        <v>76200</v>
      </c>
    </row>
    <row r="12" spans="3:12" x14ac:dyDescent="0.2">
      <c r="D12" t="s">
        <v>5</v>
      </c>
      <c r="E12" t="s">
        <v>4</v>
      </c>
      <c r="F12" t="s">
        <v>3</v>
      </c>
    </row>
    <row r="13" spans="3:12" x14ac:dyDescent="0.2">
      <c r="D13">
        <v>2800</v>
      </c>
      <c r="E13">
        <v>11.4</v>
      </c>
      <c r="F13">
        <f>E13*D13</f>
        <v>31920</v>
      </c>
    </row>
    <row r="14" spans="3:12" x14ac:dyDescent="0.2">
      <c r="D14">
        <v>2300</v>
      </c>
      <c r="E14">
        <v>24.3</v>
      </c>
      <c r="F14">
        <f t="shared" ref="F14:F15" si="1">E14*D14</f>
        <v>55890</v>
      </c>
    </row>
    <row r="15" spans="3:12" x14ac:dyDescent="0.2">
      <c r="D15">
        <v>400</v>
      </c>
      <c r="E15">
        <v>12.8</v>
      </c>
      <c r="F15">
        <f t="shared" si="1"/>
        <v>5120</v>
      </c>
    </row>
    <row r="18" spans="4:11" x14ac:dyDescent="0.2">
      <c r="E18" t="s">
        <v>12</v>
      </c>
      <c r="F18">
        <f>SUM(F13:F15)</f>
        <v>92930</v>
      </c>
    </row>
    <row r="20" spans="4:11" x14ac:dyDescent="0.2">
      <c r="E20" t="s">
        <v>13</v>
      </c>
      <c r="F20">
        <f>F10-F18</f>
        <v>132570</v>
      </c>
    </row>
    <row r="21" spans="4:11" x14ac:dyDescent="0.2">
      <c r="E21" t="s">
        <v>15</v>
      </c>
      <c r="F21">
        <f>F20-63000</f>
        <v>69570</v>
      </c>
    </row>
    <row r="22" spans="4:11" x14ac:dyDescent="0.2">
      <c r="E22" t="s">
        <v>14</v>
      </c>
      <c r="F22">
        <f>0.3*F21</f>
        <v>20871</v>
      </c>
    </row>
    <row r="23" spans="4:11" x14ac:dyDescent="0.2">
      <c r="D23" s="31" t="s">
        <v>55</v>
      </c>
      <c r="E23" s="31" t="s">
        <v>16</v>
      </c>
      <c r="F23" s="31">
        <f>F21-F22</f>
        <v>48699</v>
      </c>
    </row>
    <row r="28" spans="4:11" x14ac:dyDescent="0.2">
      <c r="J28" s="31" t="s">
        <v>53</v>
      </c>
      <c r="K28" s="31">
        <v>181800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717F7-A396-714F-A775-4FE73C15570A}">
  <dimension ref="C16:G21"/>
  <sheetViews>
    <sheetView workbookViewId="0">
      <selection activeCell="E21" sqref="E21"/>
    </sheetView>
  </sheetViews>
  <sheetFormatPr baseColWidth="10" defaultColWidth="10.6640625" defaultRowHeight="16" x14ac:dyDescent="0.2"/>
  <sheetData>
    <row r="16" spans="3:3" x14ac:dyDescent="0.2">
      <c r="C16" t="s">
        <v>54</v>
      </c>
    </row>
    <row r="18" spans="3:7" x14ac:dyDescent="0.2">
      <c r="C18">
        <v>173000</v>
      </c>
      <c r="D18" t="s">
        <v>29</v>
      </c>
      <c r="E18" s="13">
        <v>8000</v>
      </c>
      <c r="F18" t="s">
        <v>29</v>
      </c>
      <c r="G18">
        <v>34000</v>
      </c>
    </row>
    <row r="21" spans="3:7" x14ac:dyDescent="0.2">
      <c r="D21" s="13" t="s">
        <v>25</v>
      </c>
      <c r="E21" s="32">
        <v>131000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4E500-09CB-6545-A03C-25EEBCE7A158}">
  <dimension ref="F7:G16"/>
  <sheetViews>
    <sheetView topLeftCell="C4" zoomScale="175" workbookViewId="0">
      <selection activeCell="F16" sqref="F16"/>
    </sheetView>
  </sheetViews>
  <sheetFormatPr baseColWidth="10" defaultColWidth="10.6640625" defaultRowHeight="16" x14ac:dyDescent="0.2"/>
  <sheetData>
    <row r="7" spans="6:7" x14ac:dyDescent="0.2">
      <c r="G7">
        <f>36000-51000</f>
        <v>-15000</v>
      </c>
    </row>
    <row r="8" spans="6:7" x14ac:dyDescent="0.2">
      <c r="G8">
        <v>-62000</v>
      </c>
    </row>
    <row r="9" spans="6:7" x14ac:dyDescent="0.2">
      <c r="G9">
        <v>21000</v>
      </c>
    </row>
    <row r="15" spans="6:7" x14ac:dyDescent="0.2">
      <c r="G15" s="12">
        <v>-57000</v>
      </c>
    </row>
    <row r="16" spans="6:7" x14ac:dyDescent="0.2">
      <c r="F16" s="31">
        <v>-72000</v>
      </c>
      <c r="G16">
        <v>-57000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F01ED-BA39-A644-8C84-5990E65CEB06}">
  <dimension ref="C5:K19"/>
  <sheetViews>
    <sheetView topLeftCell="A11" workbookViewId="0">
      <selection activeCell="N33" sqref="N33"/>
    </sheetView>
  </sheetViews>
  <sheetFormatPr baseColWidth="10" defaultColWidth="10.6640625" defaultRowHeight="16" x14ac:dyDescent="0.2"/>
  <cols>
    <col min="3" max="3" width="15.5" bestFit="1" customWidth="1"/>
    <col min="5" max="5" width="13.33203125" bestFit="1" customWidth="1"/>
    <col min="6" max="6" width="2.1640625" bestFit="1" customWidth="1"/>
    <col min="7" max="7" width="10" bestFit="1" customWidth="1"/>
    <col min="8" max="8" width="2.1640625" bestFit="1" customWidth="1"/>
    <col min="9" max="9" width="7.33203125" customWidth="1"/>
    <col min="10" max="10" width="1.83203125" bestFit="1" customWidth="1"/>
  </cols>
  <sheetData>
    <row r="5" spans="3:11" x14ac:dyDescent="0.2">
      <c r="C5" t="s">
        <v>17</v>
      </c>
      <c r="D5">
        <v>152400</v>
      </c>
    </row>
    <row r="6" spans="3:11" x14ac:dyDescent="0.2">
      <c r="C6" t="s">
        <v>18</v>
      </c>
      <c r="D6">
        <v>49200</v>
      </c>
    </row>
    <row r="7" spans="3:11" x14ac:dyDescent="0.2">
      <c r="C7" t="s">
        <v>19</v>
      </c>
      <c r="D7">
        <v>600000</v>
      </c>
    </row>
    <row r="8" spans="3:11" x14ac:dyDescent="0.2">
      <c r="C8" t="s">
        <v>20</v>
      </c>
    </row>
    <row r="9" spans="3:11" x14ac:dyDescent="0.2">
      <c r="C9" t="s">
        <v>21</v>
      </c>
      <c r="D9">
        <v>560000</v>
      </c>
    </row>
    <row r="10" spans="3:11" x14ac:dyDescent="0.2">
      <c r="C10" t="s">
        <v>22</v>
      </c>
      <c r="D10">
        <v>3.75</v>
      </c>
    </row>
    <row r="11" spans="3:11" x14ac:dyDescent="0.2">
      <c r="C11" t="s">
        <v>23</v>
      </c>
      <c r="D11">
        <v>13400</v>
      </c>
    </row>
    <row r="14" spans="3:11" x14ac:dyDescent="0.2">
      <c r="C14" t="s">
        <v>24</v>
      </c>
      <c r="D14" s="11" t="s">
        <v>25</v>
      </c>
      <c r="E14" t="s">
        <v>18</v>
      </c>
      <c r="F14" t="s">
        <v>26</v>
      </c>
      <c r="G14" t="s">
        <v>27</v>
      </c>
      <c r="H14" t="s">
        <v>26</v>
      </c>
      <c r="I14" s="11" t="s">
        <v>28</v>
      </c>
      <c r="J14" t="s">
        <v>29</v>
      </c>
      <c r="K14" t="s">
        <v>30</v>
      </c>
    </row>
    <row r="15" spans="3:11" x14ac:dyDescent="0.2">
      <c r="D15" t="s">
        <v>25</v>
      </c>
      <c r="E15">
        <f>D6</f>
        <v>49200</v>
      </c>
      <c r="G15">
        <f>D11</f>
        <v>13400</v>
      </c>
      <c r="I15">
        <f>600000*0.06</f>
        <v>36000</v>
      </c>
    </row>
    <row r="19" spans="3:3" x14ac:dyDescent="0.2">
      <c r="C19" s="10">
        <v>93800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Q1</vt:lpstr>
      <vt:lpstr>Q2</vt:lpstr>
      <vt:lpstr>Q3</vt:lpstr>
      <vt:lpstr>Q4</vt:lpstr>
      <vt:lpstr>Q5,Q6</vt:lpstr>
      <vt:lpstr>Q7</vt:lpstr>
      <vt:lpstr>q8</vt:lpstr>
      <vt:lpstr>q9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S</dc:creator>
  <cp:lastModifiedBy>Sean S</cp:lastModifiedBy>
  <dcterms:created xsi:type="dcterms:W3CDTF">2021-03-02T22:23:45Z</dcterms:created>
  <dcterms:modified xsi:type="dcterms:W3CDTF">2021-03-05T16:42:07Z</dcterms:modified>
</cp:coreProperties>
</file>