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4ept_\Downloads\"/>
    </mc:Choice>
  </mc:AlternateContent>
  <xr:revisionPtr revIDLastSave="0" documentId="13_ncr:1_{9C9981C1-D3F7-44B6-95B5-7E2E86F6F78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6" i="3" l="1"/>
  <c r="D30" i="3" l="1"/>
  <c r="E30" i="3"/>
  <c r="F30" i="3" s="1"/>
  <c r="G30" i="3"/>
  <c r="H30" i="3" l="1"/>
  <c r="B49" i="3"/>
  <c r="C39" i="3"/>
  <c r="D27" i="3" l="1"/>
  <c r="E27" i="3"/>
  <c r="F27" i="3" s="1"/>
  <c r="G27" i="3"/>
  <c r="H27" i="3" l="1"/>
  <c r="C87" i="3"/>
  <c r="D87" i="3"/>
  <c r="E87" i="3" s="1"/>
  <c r="G55" i="3"/>
  <c r="G56" i="3"/>
  <c r="G4" i="3"/>
  <c r="E4" i="3"/>
  <c r="F4" i="3" s="1"/>
  <c r="D4" i="3"/>
  <c r="G24" i="3"/>
  <c r="E24" i="3"/>
  <c r="F24" i="3" s="1"/>
  <c r="D5" i="3"/>
  <c r="E5" i="3"/>
  <c r="F5" i="3" s="1"/>
  <c r="G5" i="3"/>
  <c r="A4" i="4"/>
  <c r="G87" i="3" l="1"/>
  <c r="H4" i="3"/>
  <c r="H24" i="3"/>
  <c r="H5" i="3"/>
  <c r="D39" i="3"/>
  <c r="G3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5" i="3"/>
  <c r="G26" i="3"/>
  <c r="G28" i="3"/>
  <c r="G29" i="3"/>
  <c r="G31" i="3"/>
  <c r="G32" i="3"/>
  <c r="G2" i="3"/>
  <c r="D3" i="3"/>
  <c r="E3" i="3"/>
  <c r="F3" i="3" s="1"/>
  <c r="W2" i="3"/>
  <c r="H3" i="3" l="1"/>
  <c r="E2" i="3" l="1"/>
  <c r="D63" i="3" l="1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62" i="3"/>
  <c r="E62" i="3" s="1"/>
  <c r="D53" i="3"/>
  <c r="G39" i="3" l="1"/>
  <c r="B53" i="3"/>
  <c r="B54" i="3"/>
  <c r="B55" i="3"/>
  <c r="B56" i="3"/>
  <c r="B57" i="3"/>
  <c r="A3" i="4" l="1"/>
  <c r="A5" i="4"/>
  <c r="A6" i="4"/>
  <c r="A7" i="4"/>
  <c r="A8" i="4"/>
  <c r="A9" i="4"/>
  <c r="A10" i="4"/>
  <c r="A11" i="4"/>
  <c r="A12" i="4"/>
  <c r="A13" i="4"/>
  <c r="A2" i="4"/>
  <c r="F39" i="3" s="1"/>
  <c r="F48" i="3" l="1"/>
  <c r="H48" i="3" s="1"/>
  <c r="F37" i="3"/>
  <c r="H37" i="3" s="1"/>
  <c r="F40" i="3"/>
  <c r="H40" i="3" s="1"/>
  <c r="F46" i="3"/>
  <c r="H46" i="3" s="1"/>
  <c r="F41" i="3"/>
  <c r="H41" i="3" s="1"/>
  <c r="F47" i="3"/>
  <c r="H47" i="3" s="1"/>
  <c r="F42" i="3"/>
  <c r="H42" i="3" s="1"/>
  <c r="F38" i="3"/>
  <c r="H38" i="3" s="1"/>
  <c r="F45" i="3"/>
  <c r="H45" i="3" s="1"/>
  <c r="F44" i="3"/>
  <c r="H44" i="3" s="1"/>
  <c r="F43" i="3"/>
  <c r="H43" i="3" s="1"/>
  <c r="H39" i="3"/>
  <c r="I39" i="3" s="1"/>
  <c r="F2" i="3"/>
  <c r="D2" i="3"/>
  <c r="S7" i="3"/>
  <c r="D54" i="3"/>
  <c r="D55" i="3"/>
  <c r="H55" i="3" s="1"/>
  <c r="D56" i="3"/>
  <c r="D57" i="3"/>
  <c r="D19" i="3"/>
  <c r="D20" i="3"/>
  <c r="D21" i="3"/>
  <c r="C41" i="3"/>
  <c r="C37" i="3"/>
  <c r="G41" i="3" l="1"/>
  <c r="G37" i="3"/>
  <c r="H2" i="3"/>
  <c r="E19" i="3"/>
  <c r="F19" i="3" s="1"/>
  <c r="H19" i="3" s="1"/>
  <c r="E21" i="3"/>
  <c r="F21" i="3" s="1"/>
  <c r="H21" i="3" s="1"/>
  <c r="E20" i="3"/>
  <c r="F20" i="3" s="1"/>
  <c r="H20" i="3" s="1"/>
  <c r="G53" i="3"/>
  <c r="H53" i="3" s="1"/>
  <c r="I56" i="3"/>
  <c r="I55" i="3"/>
  <c r="D9" i="3"/>
  <c r="D28" i="3"/>
  <c r="E28" i="3"/>
  <c r="F28" i="3" s="1"/>
  <c r="D22" i="3"/>
  <c r="D14" i="3"/>
  <c r="C44" i="3"/>
  <c r="C46" i="3"/>
  <c r="C40" i="3"/>
  <c r="C38" i="3"/>
  <c r="C47" i="3"/>
  <c r="C42" i="3"/>
  <c r="C48" i="3"/>
  <c r="G42" i="3" l="1"/>
  <c r="G44" i="3"/>
  <c r="G47" i="3"/>
  <c r="I47" i="3" s="1"/>
  <c r="G40" i="3"/>
  <c r="C43" i="3"/>
  <c r="C45" i="3"/>
  <c r="C49" i="3" l="1"/>
  <c r="G48" i="3"/>
  <c r="G45" i="3"/>
  <c r="I45" i="3" s="1"/>
  <c r="G43" i="3"/>
  <c r="G38" i="3"/>
  <c r="G46" i="3"/>
  <c r="I46" i="3" s="1"/>
  <c r="C64" i="3"/>
  <c r="G64" i="3" s="1"/>
  <c r="C67" i="3"/>
  <c r="G67" i="3" s="1"/>
  <c r="C62" i="3"/>
  <c r="G62" i="3" s="1"/>
  <c r="C65" i="3"/>
  <c r="G65" i="3" s="1"/>
  <c r="C66" i="3"/>
  <c r="G66" i="3" s="1"/>
  <c r="C68" i="3"/>
  <c r="G68" i="3" s="1"/>
  <c r="C63" i="3"/>
  <c r="G63" i="3" s="1"/>
  <c r="C77" i="3"/>
  <c r="G77" i="3" s="1"/>
  <c r="C78" i="3"/>
  <c r="G78" i="3" s="1"/>
  <c r="C79" i="3"/>
  <c r="G79" i="3" s="1"/>
  <c r="C80" i="3"/>
  <c r="G80" i="3" s="1"/>
  <c r="C81" i="3"/>
  <c r="G81" i="3" s="1"/>
  <c r="C82" i="3"/>
  <c r="G82" i="3" s="1"/>
  <c r="C83" i="3"/>
  <c r="G83" i="3" s="1"/>
  <c r="C76" i="3"/>
  <c r="G76" i="3" s="1"/>
  <c r="C72" i="3"/>
  <c r="G72" i="3" s="1"/>
  <c r="C75" i="3"/>
  <c r="G75" i="3" s="1"/>
  <c r="C74" i="3"/>
  <c r="G74" i="3" s="1"/>
  <c r="C73" i="3"/>
  <c r="G73" i="3" s="1"/>
  <c r="G57" i="3"/>
  <c r="H57" i="3" s="1"/>
  <c r="C85" i="3"/>
  <c r="G85" i="3" s="1"/>
  <c r="C84" i="3"/>
  <c r="G84" i="3" s="1"/>
  <c r="C86" i="3"/>
  <c r="G86" i="3" s="1"/>
  <c r="G54" i="3"/>
  <c r="G58" i="3" s="1"/>
  <c r="C69" i="3"/>
  <c r="G69" i="3" s="1"/>
  <c r="C70" i="3"/>
  <c r="G70" i="3" s="1"/>
  <c r="C71" i="3"/>
  <c r="G71" i="3" s="1"/>
  <c r="I57" i="3"/>
  <c r="H54" i="3"/>
  <c r="I54" i="3" s="1"/>
  <c r="I53" i="3"/>
  <c r="D46" i="3"/>
  <c r="D37" i="3"/>
  <c r="D47" i="3"/>
  <c r="D48" i="3"/>
  <c r="H28" i="3"/>
  <c r="D15" i="3"/>
  <c r="D17" i="3"/>
  <c r="D16" i="3"/>
  <c r="D18" i="3"/>
  <c r="D29" i="3"/>
  <c r="D31" i="3"/>
  <c r="D32" i="3"/>
  <c r="V6" i="3" l="1"/>
  <c r="V5" i="3"/>
  <c r="V3" i="3"/>
  <c r="V7" i="3"/>
  <c r="V4" i="3"/>
  <c r="E11" i="3"/>
  <c r="E9" i="3"/>
  <c r="F9" i="3" s="1"/>
  <c r="H9" i="3" s="1"/>
  <c r="E22" i="3"/>
  <c r="F22" i="3" s="1"/>
  <c r="H22" i="3" s="1"/>
  <c r="D23" i="3"/>
  <c r="V2" i="3"/>
  <c r="S2" i="3"/>
  <c r="U2" i="3" s="1"/>
  <c r="S6" i="3"/>
  <c r="S3" i="3"/>
  <c r="U3" i="3" s="1"/>
  <c r="D11" i="3" s="1"/>
  <c r="V8" i="3" l="1"/>
  <c r="S5" i="3"/>
  <c r="E14" i="3"/>
  <c r="F14" i="3" s="1"/>
  <c r="H14" i="3" s="1"/>
  <c r="S4" i="3"/>
  <c r="U4" i="3" s="1"/>
  <c r="I37" i="3"/>
  <c r="D38" i="3"/>
  <c r="U6" i="3"/>
  <c r="U5" i="3"/>
  <c r="D25" i="3" s="1"/>
  <c r="D6" i="3"/>
  <c r="I40" i="3"/>
  <c r="E32" i="3"/>
  <c r="F32" i="3" s="1"/>
  <c r="E18" i="3"/>
  <c r="F18" i="3" s="1"/>
  <c r="D13" i="3"/>
  <c r="D8" i="3"/>
  <c r="D10" i="3"/>
  <c r="D26" i="3"/>
  <c r="D12" i="3"/>
  <c r="D7" i="3"/>
  <c r="E13" i="3"/>
  <c r="F13" i="3" s="1"/>
  <c r="E8" i="3"/>
  <c r="F8" i="3" s="1"/>
  <c r="E31" i="3"/>
  <c r="F31" i="3" s="1"/>
  <c r="E26" i="3"/>
  <c r="F26" i="3" s="1"/>
  <c r="E17" i="3"/>
  <c r="F17" i="3" s="1"/>
  <c r="E12" i="3"/>
  <c r="F12" i="3" s="1"/>
  <c r="E7" i="3"/>
  <c r="F7" i="3" s="1"/>
  <c r="E29" i="3"/>
  <c r="E25" i="3"/>
  <c r="F25" i="3" s="1"/>
  <c r="E16" i="3"/>
  <c r="E6" i="3"/>
  <c r="F6" i="3" s="1"/>
  <c r="E23" i="3"/>
  <c r="E15" i="3"/>
  <c r="F15" i="3" s="1"/>
  <c r="E10" i="3"/>
  <c r="F10" i="3" s="1"/>
  <c r="D41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9" i="3" l="1"/>
  <c r="H29" i="3" s="1"/>
  <c r="F23" i="3"/>
  <c r="H23" i="3" s="1"/>
  <c r="F11" i="3"/>
  <c r="H11" i="3" s="1"/>
  <c r="F16" i="3"/>
  <c r="H16" i="3" s="1"/>
  <c r="I48" i="3"/>
  <c r="D44" i="3"/>
  <c r="I43" i="3"/>
  <c r="I44" i="3"/>
  <c r="D45" i="3"/>
  <c r="I38" i="3"/>
  <c r="D40" i="3"/>
  <c r="I41" i="3"/>
  <c r="D42" i="3"/>
  <c r="D43" i="3"/>
  <c r="I42" i="3"/>
  <c r="U7" i="3"/>
  <c r="H25" i="3"/>
  <c r="H6" i="3"/>
  <c r="H32" i="3"/>
  <c r="H13" i="3"/>
  <c r="H18" i="3"/>
  <c r="H8" i="3"/>
  <c r="H31" i="3"/>
  <c r="H17" i="3"/>
  <c r="H12" i="3"/>
  <c r="H10" i="3"/>
  <c r="H7" i="3"/>
  <c r="H15" i="3"/>
  <c r="H26" i="3"/>
  <c r="I40" i="2"/>
  <c r="I44" i="2"/>
  <c r="I41" i="2"/>
  <c r="I32" i="2"/>
  <c r="I31" i="2"/>
  <c r="I30" i="2"/>
  <c r="I29" i="2"/>
  <c r="I28" i="2"/>
  <c r="I27" i="2"/>
  <c r="I26" i="2"/>
  <c r="D4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<sst xmlns="http://schemas.openxmlformats.org/spreadsheetml/2006/main" count="349" uniqueCount="123">
  <si>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</si>
  <si>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</si>
  <si>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</si>
  <si>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</si>
  <si>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</si>
  <si>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</si>
  <si>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</si>
  <si>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</si>
  <si>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</si>
  <si>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</si>
  <si>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</si>
  <si>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</si>
  <si>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</si>
  <si>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</si>
  <si>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</si>
  <si>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</si>
  <si>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</si>
  <si>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</si>
  <si>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</si>
  <si>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</si>
  <si>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</si>
  <si>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</si>
  <si>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</si>
  <si>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</si>
  <si>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</si>
  <si>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</si>
  <si>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</si>
  <si>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</si>
  <si>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</si>
  <si>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</si>
  <si>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</si>
  <si>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</si>
  <si>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</si>
  <si>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</si>
  <si>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</si>
  <si>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</si>
  <si>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</si>
  <si>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</si>
  <si>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</si>
  <si>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</si>
  <si>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</si>
  <si>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</si>
  <si>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</si>
  <si>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</si>
  <si>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</si>
  <si>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</si>
  <si>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</si>
  <si>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</si>
  <si>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</si>
  <si>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</si>
  <si>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</si>
  <si>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</si>
  <si>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</si>
  <si>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</si>
  <si>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</si>
  <si>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</si>
  <si>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</si>
  <si>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</si>
  <si>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</si>
  <si>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</si>
  <si>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</si>
  <si>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</si>
  <si>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</si>
  <si>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</si>
  <si>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</si>
  <si>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</si>
  <si>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</si>
  <si>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</si>
  <si>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</si>
  <si>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</si>
  <si>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</si>
  <si>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</si>
  <si>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</si>
  <si>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</si>
  <si>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</si>
  <si>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</si>
  <si>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</si>
  <si>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</si>
  <si>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</si>
  <si>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</si>
  <si>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</si>
  <si>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</si>
  <si>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</si>
  <si>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</si>
  <si>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</si>
  <si>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</si>
  <si>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</si>
  <si>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</si>
  <si>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</si>
  <si>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</si>
  <si>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</si>
  <si>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</si>
  <si>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</si>
  <si>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</si>
  <si>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</si>
  <si>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</si>
  <si>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</si>
  <si>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</si>
  <si>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</si>
  <si>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</si>
  <si>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</si>
  <si>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</si>
  <si>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</si>
  <si>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</si>
  <si>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</si>
  <si>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search_flights</t>
  </si>
  <si>
    <t>choose_flight_parameters</t>
  </si>
  <si>
    <t>choose_ticket</t>
  </si>
  <si>
    <t>payment_form</t>
  </si>
  <si>
    <t>itinerary_page</t>
  </si>
  <si>
    <t>delete_ticket</t>
  </si>
  <si>
    <t>sign_up_page</t>
  </si>
  <si>
    <t>signed_up_new_user_home_page</t>
  </si>
  <si>
    <t>reg_form</t>
  </si>
  <si>
    <t>UC_01_LoginLogout</t>
  </si>
  <si>
    <t>UC_02_FindTicket</t>
  </si>
  <si>
    <t>UC_03_BuyTicket_3</t>
  </si>
  <si>
    <t>UC_04_Itinerary</t>
  </si>
  <si>
    <t>UC_05_DeleteTicket</t>
  </si>
  <si>
    <t>UC_06_RegUser</t>
  </si>
  <si>
    <t>UC_03_Buyticket_3</t>
  </si>
  <si>
    <t>vuser_end_Transaction</t>
  </si>
  <si>
    <t>vuser_init_Transaction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</si>
</sst>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46">
    <xf numFmtId="0" fontId="0" fillId="0" borderId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2" fillId="0" borderId="0"/>
    <xf numFmtId="0" fontId="23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7" fillId="6" borderId="6" applyNumberFormat="0" applyAlignment="0" applyProtection="0"/>
    <xf numFmtId="0" fontId="28" fillId="7" borderId="7" applyNumberFormat="0" applyAlignment="0" applyProtection="0"/>
    <xf numFmtId="0" fontId="29" fillId="7" borderId="6" applyNumberFormat="0" applyAlignment="0" applyProtection="0"/>
    <xf numFmtId="0" fontId="30" fillId="0" borderId="8" applyNumberFormat="0" applyFill="0" applyAlignment="0" applyProtection="0"/>
    <xf numFmtId="0" fontId="31" fillId="8" borderId="9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34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34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34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34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34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34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0" borderId="0"/>
    <xf numFmtId="0" fontId="11" fillId="9" borderId="10" applyNumberFormat="0" applyFont="0" applyAlignment="0" applyProtection="0"/>
    <xf numFmtId="9" fontId="35" fillId="0" borderId="0" applyFont="0" applyFill="0" applyBorder="0" applyAlignment="0" applyProtection="0"/>
    <xf numFmtId="0" fontId="10" fillId="0" borderId="0"/>
    <xf numFmtId="0" fontId="39" fillId="4" borderId="0" applyNumberFormat="0" applyBorder="0" applyAlignment="0" applyProtection="0"/>
    <xf numFmtId="0" fontId="10" fillId="9" borderId="10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34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34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34" fillId="21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34" fillId="25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34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34" fillId="33" borderId="0" applyNumberFormat="0" applyBorder="0" applyAlignment="0" applyProtection="0"/>
    <xf numFmtId="0" fontId="9" fillId="0" borderId="0"/>
    <xf numFmtId="0" fontId="9" fillId="9" borderId="10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79">
    <xf numFmtId="0" fontId="0" fillId="0" borderId="0" xfId="0"/>
    <xf numFmtId="0" fontId="20" fillId="5" borderId="1" xfId="0" applyFont="1" applyFill="1" applyBorder="1" applyAlignment="1">
      <alignment horizontal="center" vertical="top" wrapText="1"/>
    </xf>
    <xf numFmtId="0" fontId="21" fillId="0" borderId="2" xfId="0" applyFont="1" applyBorder="1" applyAlignment="1">
      <alignment horizontal="left" vertical="top" wrapText="1"/>
    </xf>
    <xf numFmtId="0" fontId="19" fillId="0" borderId="2" xfId="4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10" fontId="20" fillId="0" borderId="2" xfId="0" applyNumberFormat="1" applyFont="1" applyBorder="1" applyAlignment="1">
      <alignment horizontal="center" vertical="top"/>
    </xf>
    <xf numFmtId="10" fontId="22" fillId="0" borderId="2" xfId="0" applyNumberFormat="1" applyFont="1" applyBorder="1" applyAlignment="1">
      <alignment horizontal="center" vertical="top"/>
    </xf>
    <xf numFmtId="10" fontId="22" fillId="0" borderId="2" xfId="0" applyNumberFormat="1" applyFont="1" applyBorder="1" applyAlignment="1">
      <alignment horizontal="left" vertical="top"/>
    </xf>
    <xf numFmtId="0" fontId="20" fillId="5" borderId="2" xfId="0" applyFont="1" applyFill="1" applyBorder="1" applyAlignment="1">
      <alignment horizontal="left" vertical="top"/>
    </xf>
    <xf numFmtId="0" fontId="11" fillId="0" borderId="2" xfId="42" applyBorder="1"/>
    <xf numFmtId="0" fontId="20" fillId="0" borderId="2" xfId="0" applyFont="1" applyBorder="1" applyAlignment="1">
      <alignment horizontal="left" vertical="top"/>
    </xf>
    <xf numFmtId="10" fontId="20" fillId="0" borderId="2" xfId="0" applyNumberFormat="1" applyFont="1" applyBorder="1" applyAlignment="1">
      <alignment horizontal="left" vertical="top"/>
    </xf>
    <xf numFmtId="0" fontId="19" fillId="0" borderId="2" xfId="4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1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6" fillId="0" borderId="0" xfId="0" applyFont="1"/>
    <xf numFmtId="1" fontId="36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13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15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15" fillId="0" borderId="12" xfId="0" applyFont="1" applyBorder="1" applyAlignment="1">
      <alignment vertical="center" wrapText="1"/>
    </xf>
    <xf numFmtId="0" fontId="15" fillId="39" borderId="15" xfId="0" applyFont="1" applyFill="1" applyBorder="1" applyAlignment="1">
      <alignment vertical="center" wrapText="1"/>
    </xf>
    <xf numFmtId="0" fontId="15" fillId="39" borderId="16" xfId="0" applyFont="1" applyFill="1" applyBorder="1" applyAlignment="1">
      <alignment vertical="center" wrapText="1"/>
    </xf>
    <xf numFmtId="0" fontId="13" fillId="39" borderId="16" xfId="0" applyFont="1" applyFill="1" applyBorder="1" applyAlignment="1">
      <alignment horizontal="center" vertical="center" wrapText="1"/>
    </xf>
    <xf numFmtId="0" fontId="13" fillId="39" borderId="15" xfId="0" applyFont="1" applyFill="1" applyBorder="1" applyAlignment="1">
      <alignment horizontal="left" vertical="center" wrapText="1"/>
    </xf>
    <xf numFmtId="0" fontId="13" fillId="35" borderId="15" xfId="0" applyFont="1" applyFill="1" applyBorder="1" applyAlignment="1">
      <alignment horizontal="left" vertical="center" wrapText="1"/>
    </xf>
    <xf numFmtId="0" fontId="14" fillId="39" borderId="17" xfId="0" applyFont="1" applyFill="1" applyBorder="1" applyAlignment="1">
      <alignment horizontal="left" vertical="center" wrapText="1"/>
    </xf>
    <xf numFmtId="0" fontId="13" fillId="39" borderId="18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9" fontId="0" fillId="0" borderId="22" xfId="44" applyFont="1" applyBorder="1"/>
    <xf numFmtId="0" fontId="0" fillId="0" borderId="12" xfId="0" applyBorder="1"/>
    <xf numFmtId="9" fontId="0" fillId="0" borderId="0" xfId="44" applyFont="1" applyBorder="1"/>
    <xf numFmtId="0" fontId="15" fillId="0" borderId="22" xfId="0" applyFont="1" applyBorder="1" applyAlignment="1">
      <alignment vertical="center" wrapText="1"/>
    </xf>
    <xf numFmtId="9" fontId="0" fillId="0" borderId="23" xfId="44" applyFont="1" applyBorder="1"/>
    <xf numFmtId="0" fontId="15" fillId="0" borderId="12" xfId="0" applyFont="1" applyBorder="1" applyAlignment="1">
      <alignment wrapText="1"/>
    </xf>
    <xf numFmtId="0" fontId="15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0" fillId="0" borderId="0" xfId="45"/>
    <xf numFmtId="0" fontId="4" fillId="0" borderId="0" xfId="166"/>
    <xf numFmtId="0" fontId="0" fillId="41" borderId="27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226"/>
  </cellXfs>
  <cellStyles count="246">
    <cellStyle name="20% — акцент1" xfId="19" builtinId="30" customBuiltin="1"/>
    <cellStyle name="20% — акцент1 10" xfId="208" xr:uid="{D9BE2F77-851F-440D-BB99-7698A5D96668}"/>
    <cellStyle name="20% — акцент1 11" xfId="228" xr:uid="{2E6015DA-2219-4AB8-8D0B-A48332333EAD}"/>
    <cellStyle name="20% — акцент1 2" xfId="48" xr:uid="{00000000-0005-0000-0000-000001000000}"/>
    <cellStyle name="20% — акцент1 3" xfId="68" xr:uid="{268E6BE7-A460-4628-B6C2-18CCECD40D0C}"/>
    <cellStyle name="20% — акцент1 4" xfId="88" xr:uid="{C4249554-A403-4599-96E6-54E0771BF56A}"/>
    <cellStyle name="20% — акцент1 5" xfId="108" xr:uid="{EEB3B4CB-D5F2-4ECB-9CFB-6527EE30DE4B}"/>
    <cellStyle name="20% — акцент1 6" xfId="128" xr:uid="{35A7F927-BA76-4198-AFC7-7218CDFFFF79}"/>
    <cellStyle name="20% — акцент1 7" xfId="148" xr:uid="{FAC2D776-4C4D-41E9-B6FC-F6EA2B9FBDAC}"/>
    <cellStyle name="20% — акцент1 8" xfId="168" xr:uid="{0EA0C271-624B-41F4-92E2-F2E9C294F512}"/>
    <cellStyle name="20% — акцент1 9" xfId="188" xr:uid="{A1AB1A67-2114-4BD3-ACC4-A7B563DD5B6E}"/>
    <cellStyle name="20% — акцент2" xfId="23" builtinId="34" customBuiltin="1"/>
    <cellStyle name="20% — акцент2 10" xfId="211" xr:uid="{248A89EA-27C9-4C6E-99C3-C86C3DD02633}"/>
    <cellStyle name="20% — акцент2 11" xfId="231" xr:uid="{0A634A19-3E4D-44C3-BD78-694BCCA5F83D}"/>
    <cellStyle name="20% — акцент2 2" xfId="51" xr:uid="{00000000-0005-0000-0000-000003000000}"/>
    <cellStyle name="20% — акцент2 3" xfId="71" xr:uid="{1C91B192-28BA-45F2-B5EC-034C0D26FB12}"/>
    <cellStyle name="20% — акцент2 4" xfId="91" xr:uid="{4593AF67-D3BE-41E7-AA86-05E38698F7B3}"/>
    <cellStyle name="20% — акцент2 5" xfId="111" xr:uid="{DC5FDC4F-3BE3-4C5B-9E03-83201894CC50}"/>
    <cellStyle name="20% — акцент2 6" xfId="131" xr:uid="{7A8A43AC-4552-4A0B-8D0B-27E223ADA086}"/>
    <cellStyle name="20% — акцент2 7" xfId="151" xr:uid="{F1240C7A-7985-42BD-A478-E970FD4D018B}"/>
    <cellStyle name="20% — акцент2 8" xfId="171" xr:uid="{A24C15F8-05EA-4E34-8C22-31778F631BDC}"/>
    <cellStyle name="20% — акцент2 9" xfId="191" xr:uid="{BE849B01-3AE0-47DE-AEC5-BEE977761D30}"/>
    <cellStyle name="20% — акцент3" xfId="27" builtinId="38" customBuiltin="1"/>
    <cellStyle name="20% — акцент3 10" xfId="214" xr:uid="{022DBFBF-BC8E-4E17-91C6-E37461FF53CF}"/>
    <cellStyle name="20% — акцент3 11" xfId="234" xr:uid="{E8B60BFD-4F96-4FA7-9C65-C2CEAA01AA88}"/>
    <cellStyle name="20% — акцент3 2" xfId="54" xr:uid="{00000000-0005-0000-0000-000005000000}"/>
    <cellStyle name="20% — акцент3 3" xfId="74" xr:uid="{84A6B229-B4FD-4448-A0A5-9B5EE7DCC8B7}"/>
    <cellStyle name="20% — акцент3 4" xfId="94" xr:uid="{A01BF0E3-01F2-4132-9A38-7B374199E5BF}"/>
    <cellStyle name="20% — акцент3 5" xfId="114" xr:uid="{90D76BEC-AA0A-4E2E-880C-CBC2CA730449}"/>
    <cellStyle name="20% — акцент3 6" xfId="134" xr:uid="{4877DCD9-9B6C-431A-9D44-E7668424AAEE}"/>
    <cellStyle name="20% — акцент3 7" xfId="154" xr:uid="{47982C5D-291B-4E29-A011-AC4ACB9D3AB5}"/>
    <cellStyle name="20% — акцент3 8" xfId="174" xr:uid="{96A89367-7C10-457C-BFAE-A4181F4C13DE}"/>
    <cellStyle name="20% — акцент3 9" xfId="194" xr:uid="{1E0BB02D-173A-40B6-86B8-5DE90B3FB616}"/>
    <cellStyle name="20% — акцент4" xfId="31" builtinId="42" customBuiltin="1"/>
    <cellStyle name="20% — акцент4 10" xfId="217" xr:uid="{CCCB6727-9F65-4693-BD89-A140082D3F00}"/>
    <cellStyle name="20% — акцент4 11" xfId="237" xr:uid="{7AE8C3C0-F733-4D85-98F6-A67EECB03ABE}"/>
    <cellStyle name="20% — акцент4 2" xfId="57" xr:uid="{00000000-0005-0000-0000-000007000000}"/>
    <cellStyle name="20% — акцент4 3" xfId="77" xr:uid="{75714783-9202-4C13-99DD-FC89D88D9B4A}"/>
    <cellStyle name="20% — акцент4 4" xfId="97" xr:uid="{67585C03-275D-41CF-9350-93E31B43AF1D}"/>
    <cellStyle name="20% — акцент4 5" xfId="117" xr:uid="{52837591-AFC9-44C5-A6AB-48799D33E918}"/>
    <cellStyle name="20% — акцент4 6" xfId="137" xr:uid="{FBF2640C-D265-43E8-A835-35FA3CAE74EF}"/>
    <cellStyle name="20% — акцент4 7" xfId="157" xr:uid="{E95FD225-3363-4138-8D80-182FDA8F4E50}"/>
    <cellStyle name="20% — акцент4 8" xfId="177" xr:uid="{BE29018B-9E00-451B-8D30-0F2853854EA4}"/>
    <cellStyle name="20% — акцент4 9" xfId="197" xr:uid="{E306593C-2A29-4465-BC1A-A063A0991A3D}"/>
    <cellStyle name="20% — акцент5" xfId="35" builtinId="46" customBuiltin="1"/>
    <cellStyle name="20% — акцент5 10" xfId="220" xr:uid="{10042EBE-86A0-414B-B0E3-EC2D24E75F12}"/>
    <cellStyle name="20% — акцент5 11" xfId="240" xr:uid="{3D1CFC8F-50A0-4A4E-B56F-B89A0DD1C23A}"/>
    <cellStyle name="20% — акцент5 2" xfId="60" xr:uid="{00000000-0005-0000-0000-000009000000}"/>
    <cellStyle name="20% — акцент5 3" xfId="80" xr:uid="{E67692A4-768A-4F0B-ACE4-D8B086319D33}"/>
    <cellStyle name="20% — акцент5 4" xfId="100" xr:uid="{C0192F6D-A40A-4327-B1E2-351753E223AE}"/>
    <cellStyle name="20% — акцент5 5" xfId="120" xr:uid="{650F9581-FBA2-4A3A-867A-3CE3B75FE0B9}"/>
    <cellStyle name="20% — акцент5 6" xfId="140" xr:uid="{958A1BAD-8565-4622-A9AA-CAF056C1CCEB}"/>
    <cellStyle name="20% — акцент5 7" xfId="160" xr:uid="{BFB52CC8-CF49-4E32-8D90-3DB8809DE174}"/>
    <cellStyle name="20% — акцент5 8" xfId="180" xr:uid="{6949B5BA-A3D6-4455-8B22-47273C6ECFF1}"/>
    <cellStyle name="20% — акцент5 9" xfId="200" xr:uid="{AD975E17-E85C-4CFD-8D70-EF0B6464E57D}"/>
    <cellStyle name="20% — акцент6" xfId="39" builtinId="50" customBuiltin="1"/>
    <cellStyle name="20% — акцент6 10" xfId="223" xr:uid="{2A4FE19A-CB7D-450C-841B-4020F6C42B31}"/>
    <cellStyle name="20% — акцент6 11" xfId="243" xr:uid="{943D5489-FF28-40B6-96C0-C605C19BFFC5}"/>
    <cellStyle name="20% — акцент6 2" xfId="63" xr:uid="{00000000-0005-0000-0000-00000B000000}"/>
    <cellStyle name="20% — акцент6 3" xfId="83" xr:uid="{CFBD5E5B-C718-4797-AA05-7830DAF47D7A}"/>
    <cellStyle name="20% — акцент6 4" xfId="103" xr:uid="{B9531024-B912-4064-9356-E4777D54FA33}"/>
    <cellStyle name="20% — акцент6 5" xfId="123" xr:uid="{8D34524A-28C9-4B62-9913-70742BF038E9}"/>
    <cellStyle name="20% — акцент6 6" xfId="143" xr:uid="{7C8B1D5B-3BAE-4A7F-B488-85468498D1E8}"/>
    <cellStyle name="20% — акцент6 7" xfId="163" xr:uid="{57532AEB-E672-4C0A-8EB2-682E3290AF0A}"/>
    <cellStyle name="20% — акцент6 8" xfId="183" xr:uid="{5B3045B8-7DD0-4C0D-B1BF-B466DDB48035}"/>
    <cellStyle name="20% — акцент6 9" xfId="203" xr:uid="{2C35388E-9BB9-454B-859F-E9EFFB8B1C64}"/>
    <cellStyle name="40% — акцент1" xfId="20" builtinId="31" customBuiltin="1"/>
    <cellStyle name="40% — акцент1 10" xfId="209" xr:uid="{E63D9A98-80EC-4E32-B0D7-4E2E442DFA74}"/>
    <cellStyle name="40% — акцент1 11" xfId="229" xr:uid="{61ED34BC-32DA-4B08-8F52-D8E81C8988D4}"/>
    <cellStyle name="40% — акцент1 2" xfId="49" xr:uid="{00000000-0005-0000-0000-00000D000000}"/>
    <cellStyle name="40% — акцент1 3" xfId="69" xr:uid="{1A179889-A270-4607-BC52-2C3F1A88EACA}"/>
    <cellStyle name="40% — акцент1 4" xfId="89" xr:uid="{DFBCB794-A8C9-46B5-9BAF-F983C41EF545}"/>
    <cellStyle name="40% — акцент1 5" xfId="109" xr:uid="{55F193D2-E850-4B8E-AE71-5D88B0DBBE25}"/>
    <cellStyle name="40% — акцент1 6" xfId="129" xr:uid="{A901EED4-6E11-4407-ADB0-544632D19D49}"/>
    <cellStyle name="40% — акцент1 7" xfId="149" xr:uid="{7E67D112-D62C-441E-A9F0-BBF84A42A2B5}"/>
    <cellStyle name="40% — акцент1 8" xfId="169" xr:uid="{74173D7C-C5BD-4D92-A068-0F1F3878882E}"/>
    <cellStyle name="40% — акцент1 9" xfId="189" xr:uid="{C3A0CA1E-19CB-448F-A8B0-D28F058944A3}"/>
    <cellStyle name="40% — акцент2" xfId="24" builtinId="35" customBuiltin="1"/>
    <cellStyle name="40% — акцент2 10" xfId="212" xr:uid="{EE03B0FF-9500-4D8F-B968-DAC75D2C5DC4}"/>
    <cellStyle name="40% — акцент2 11" xfId="232" xr:uid="{7C341BE9-EF24-41DD-95E3-7B3C0BD5A20E}"/>
    <cellStyle name="40% — акцент2 2" xfId="52" xr:uid="{00000000-0005-0000-0000-00000F000000}"/>
    <cellStyle name="40% — акцент2 3" xfId="72" xr:uid="{2A9984BE-2169-4905-BFFC-C25CE18107D0}"/>
    <cellStyle name="40% — акцент2 4" xfId="92" xr:uid="{D9BAA050-B096-4644-B16F-7774B7A0568B}"/>
    <cellStyle name="40% — акцент2 5" xfId="112" xr:uid="{358A5C26-BF8E-4A2A-88CA-9FC32E78010A}"/>
    <cellStyle name="40% — акцент2 6" xfId="132" xr:uid="{BF4430CD-F6E4-492C-A023-7AA24B11D4F4}"/>
    <cellStyle name="40% — акцент2 7" xfId="152" xr:uid="{F0B6BD4D-C47C-4168-8EA1-308F44017BE1}"/>
    <cellStyle name="40% — акцент2 8" xfId="172" xr:uid="{FD38FB5E-14BF-437D-B44C-20E77DDA92F2}"/>
    <cellStyle name="40% — акцент2 9" xfId="192" xr:uid="{469EEAA7-7C3F-4642-9870-9EA159EE6962}"/>
    <cellStyle name="40% — акцент3" xfId="28" builtinId="39" customBuiltin="1"/>
    <cellStyle name="40% — акцент3 10" xfId="215" xr:uid="{AA20B1C1-4ABE-4547-9858-0431031855A2}"/>
    <cellStyle name="40% — акцент3 11" xfId="235" xr:uid="{E88EEC9B-1613-472D-9194-09DC8C233682}"/>
    <cellStyle name="40% — акцент3 2" xfId="55" xr:uid="{00000000-0005-0000-0000-000011000000}"/>
    <cellStyle name="40% — акцент3 3" xfId="75" xr:uid="{448C91A8-A494-495D-B963-9C776550A109}"/>
    <cellStyle name="40% — акцент3 4" xfId="95" xr:uid="{984CEF4C-0ECC-4E8D-BD51-07CD5D29B888}"/>
    <cellStyle name="40% — акцент3 5" xfId="115" xr:uid="{F6F5E813-E2BF-4C0F-BAF2-5A4B69CBBD2C}"/>
    <cellStyle name="40% — акцент3 6" xfId="135" xr:uid="{EAF279A9-03CD-413C-AD4D-95F52F0E7770}"/>
    <cellStyle name="40% — акцент3 7" xfId="155" xr:uid="{134CDB5C-BCA9-4D4A-8E54-13A3FD2C6D40}"/>
    <cellStyle name="40% — акцент3 8" xfId="175" xr:uid="{0CD63C55-2B65-413A-B599-10D9991F53CD}"/>
    <cellStyle name="40% — акцент3 9" xfId="195" xr:uid="{4703B1D9-CE8C-453A-92B2-7E9911F307DB}"/>
    <cellStyle name="40% — акцент4" xfId="32" builtinId="43" customBuiltin="1"/>
    <cellStyle name="40% — акцент4 10" xfId="218" xr:uid="{CE27EFE4-DB3D-4904-BE7D-A98AAECE1435}"/>
    <cellStyle name="40% — акцент4 11" xfId="238" xr:uid="{A34446DD-F8ED-48E8-B6F8-CBA867A77ACA}"/>
    <cellStyle name="40% — акцент4 2" xfId="58" xr:uid="{00000000-0005-0000-0000-000013000000}"/>
    <cellStyle name="40% — акцент4 3" xfId="78" xr:uid="{B69218AA-AEAE-4A7A-88EB-712C1ECDC9B2}"/>
    <cellStyle name="40% — акцент4 4" xfId="98" xr:uid="{5109791C-E431-49FF-81EA-36639511645E}"/>
    <cellStyle name="40% — акцент4 5" xfId="118" xr:uid="{5CDB7B8B-9677-4494-B625-BE76F8FAB0EE}"/>
    <cellStyle name="40% — акцент4 6" xfId="138" xr:uid="{CA623F9C-64F0-477A-8BEC-4B70E2F8415C}"/>
    <cellStyle name="40% — акцент4 7" xfId="158" xr:uid="{1E0FCA6F-B1DC-45DC-BE69-95E76A1A73FF}"/>
    <cellStyle name="40% — акцент4 8" xfId="178" xr:uid="{19621D56-DCC0-4A6D-B686-A86D84996C56}"/>
    <cellStyle name="40% — акцент4 9" xfId="198" xr:uid="{587462DC-EFE8-434E-9567-805C68FF382B}"/>
    <cellStyle name="40% — акцент5" xfId="36" builtinId="47" customBuiltin="1"/>
    <cellStyle name="40% — акцент5 10" xfId="221" xr:uid="{66C01559-9FE2-4477-9CB7-F2A0DD8AEB8F}"/>
    <cellStyle name="40% — акцент5 11" xfId="241" xr:uid="{272EC868-C457-401C-BC69-742A410333AE}"/>
    <cellStyle name="40% — акцент5 2" xfId="61" xr:uid="{00000000-0005-0000-0000-000015000000}"/>
    <cellStyle name="40% — акцент5 3" xfId="81" xr:uid="{7AE5351B-582B-4157-949F-01C9DF9D764F}"/>
    <cellStyle name="40% — акцент5 4" xfId="101" xr:uid="{0B13C4B7-B12A-4795-94B4-E3E7CCD06368}"/>
    <cellStyle name="40% — акцент5 5" xfId="121" xr:uid="{C7B28007-2B6B-4405-BBF2-B835C0B03A0B}"/>
    <cellStyle name="40% — акцент5 6" xfId="141" xr:uid="{C8453F70-959B-4A94-AD92-A5536C27EE52}"/>
    <cellStyle name="40% — акцент5 7" xfId="161" xr:uid="{F80CF29F-639B-4342-BA5E-E196DD62BFE1}"/>
    <cellStyle name="40% — акцент5 8" xfId="181" xr:uid="{AF7EC2F8-5678-460A-B0F7-5FC043E93F06}"/>
    <cellStyle name="40% — акцент5 9" xfId="201" xr:uid="{11696D5C-6DC2-4484-BB45-DE1A49D2B72F}"/>
    <cellStyle name="40% — акцент6" xfId="40" builtinId="51" customBuiltin="1"/>
    <cellStyle name="40% — акцент6 10" xfId="224" xr:uid="{4C66B4FF-09A8-467C-A503-103AD5B15001}"/>
    <cellStyle name="40% — акцент6 11" xfId="244" xr:uid="{5CE5CA43-6ADE-4C8B-AF7C-1E7E31367238}"/>
    <cellStyle name="40% — акцент6 2" xfId="64" xr:uid="{00000000-0005-0000-0000-000017000000}"/>
    <cellStyle name="40% — акцент6 3" xfId="84" xr:uid="{49B63F1C-8F8D-4C9B-831B-A726E643122C}"/>
    <cellStyle name="40% — акцент6 4" xfId="104" xr:uid="{A9DA34D4-6697-43DB-AFC3-9273029E21D7}"/>
    <cellStyle name="40% — акцент6 5" xfId="124" xr:uid="{FCFFF67D-7C2C-4713-9E85-F09E72321A21}"/>
    <cellStyle name="40% — акцент6 6" xfId="144" xr:uid="{7F5C15DB-4800-44FE-9C8D-000620F4DF25}"/>
    <cellStyle name="40% — акцент6 7" xfId="164" xr:uid="{AF85EE67-B0E0-4DB5-AE3A-7C49166039E9}"/>
    <cellStyle name="40% — акцент6 8" xfId="184" xr:uid="{8572F7EC-403C-4A34-98D2-75F2ED7233F1}"/>
    <cellStyle name="40% — акцент6 9" xfId="204" xr:uid="{B078E379-DE87-48CA-9EF4-9613C545A149}"/>
    <cellStyle name="60% — акцент1" xfId="21" builtinId="32" customBuiltin="1"/>
    <cellStyle name="60% — акцент1 10" xfId="210" xr:uid="{C0AF7142-BD42-4AB9-96D4-E8B83E4276AD}"/>
    <cellStyle name="60% — акцент1 11" xfId="230" xr:uid="{12AD4645-4DB8-4303-BD50-1755476E1081}"/>
    <cellStyle name="60% — акцент1 2" xfId="50" xr:uid="{00000000-0005-0000-0000-000019000000}"/>
    <cellStyle name="60% — акцент1 3" xfId="70" xr:uid="{8040EC93-2180-4AEF-9403-7A840AEBDDDB}"/>
    <cellStyle name="60% — акцент1 4" xfId="90" xr:uid="{976953D2-0BD3-4071-B682-D381E842DB96}"/>
    <cellStyle name="60% — акцент1 5" xfId="110" xr:uid="{4FC5FCB6-9D38-496F-9B05-87A6F5BC5554}"/>
    <cellStyle name="60% — акцент1 6" xfId="130" xr:uid="{93F8776A-9C46-4F30-9AB6-C39AF9B3EE4F}"/>
    <cellStyle name="60% — акцент1 7" xfId="150" xr:uid="{CB748233-A819-4845-86C5-1CAB8230DA5A}"/>
    <cellStyle name="60% — акцент1 8" xfId="170" xr:uid="{43098294-72D0-4B1B-AC52-E23B5445FD73}"/>
    <cellStyle name="60% — акцент1 9" xfId="190" xr:uid="{C72DE664-5E2F-405F-96D0-609F699724CC}"/>
    <cellStyle name="60% — акцент2" xfId="25" builtinId="36" customBuiltin="1"/>
    <cellStyle name="60% — акцент2 10" xfId="213" xr:uid="{8279DE43-21C2-49FD-BDA8-20110E9EEABB}"/>
    <cellStyle name="60% — акцент2 11" xfId="233" xr:uid="{3DC16D65-6714-471B-B05A-3A301283071E}"/>
    <cellStyle name="60% — акцент2 2" xfId="53" xr:uid="{00000000-0005-0000-0000-00001B000000}"/>
    <cellStyle name="60% — акцент2 3" xfId="73" xr:uid="{6241CEF9-175E-4980-973E-6D24003ACCC4}"/>
    <cellStyle name="60% — акцент2 4" xfId="93" xr:uid="{9DF5F7EC-ACDA-4B05-BC7B-0EBB9D3AD064}"/>
    <cellStyle name="60% — акцент2 5" xfId="113" xr:uid="{8B0E6B48-51C4-45F6-8309-4496E2E174B5}"/>
    <cellStyle name="60% — акцент2 6" xfId="133" xr:uid="{D211B759-9D0E-420C-876C-0C9B6B7293CB}"/>
    <cellStyle name="60% — акцент2 7" xfId="153" xr:uid="{FFD3E9A7-FF3D-42E9-B7C7-0B93139D7338}"/>
    <cellStyle name="60% — акцент2 8" xfId="173" xr:uid="{020A64B2-1CE7-41AE-84C2-331740430A60}"/>
    <cellStyle name="60% — акцент2 9" xfId="193" xr:uid="{8874FF38-3DA3-43C9-914B-09CC298F4A55}"/>
    <cellStyle name="60% — акцент3" xfId="29" builtinId="40" customBuiltin="1"/>
    <cellStyle name="60% — акцент3 10" xfId="216" xr:uid="{C2197ECF-31D5-4E04-8F13-89BAA1B6942D}"/>
    <cellStyle name="60% — акцент3 11" xfId="236" xr:uid="{11AA60C3-55A3-48D8-A11E-FCE44CB561B2}"/>
    <cellStyle name="60% — акцент3 2" xfId="56" xr:uid="{00000000-0005-0000-0000-00001D000000}"/>
    <cellStyle name="60% — акцент3 3" xfId="76" xr:uid="{8DC5A82C-DDAE-45AF-B4C3-D26501EDB9E5}"/>
    <cellStyle name="60% — акцент3 4" xfId="96" xr:uid="{5112010B-4DD0-46F5-846F-4B78B95EBAA0}"/>
    <cellStyle name="60% — акцент3 5" xfId="116" xr:uid="{6F1C4822-F2C8-495D-9B48-01B214DC0F8D}"/>
    <cellStyle name="60% — акцент3 6" xfId="136" xr:uid="{FA5B9E27-9DDF-4D73-805E-2A7367274512}"/>
    <cellStyle name="60% — акцент3 7" xfId="156" xr:uid="{B026D754-C18C-4AD0-A4F2-EF9C31C8A5FA}"/>
    <cellStyle name="60% — акцент3 8" xfId="176" xr:uid="{E962C283-475B-495F-8A5B-0AAA2C270584}"/>
    <cellStyle name="60% — акцент3 9" xfId="196" xr:uid="{15AF0685-E4CF-414E-AA1F-E609E7FFC3F1}"/>
    <cellStyle name="60% — акцент4" xfId="33" builtinId="44" customBuiltin="1"/>
    <cellStyle name="60% — акцент4 10" xfId="219" xr:uid="{99DCAEDE-E318-4383-8809-CCDC8C3C73F6}"/>
    <cellStyle name="60% — акцент4 11" xfId="239" xr:uid="{0311220A-E486-4E6E-B1DF-3E14E61E681F}"/>
    <cellStyle name="60% — акцент4 2" xfId="59" xr:uid="{00000000-0005-0000-0000-00001F000000}"/>
    <cellStyle name="60% — акцент4 3" xfId="79" xr:uid="{471B8360-8D0E-4186-8059-2FAD71E37544}"/>
    <cellStyle name="60% — акцент4 4" xfId="99" xr:uid="{B057BFF2-2E02-4EF7-82CD-57B047FA8040}"/>
    <cellStyle name="60% — акцент4 5" xfId="119" xr:uid="{66909462-102E-444D-9667-04D9C9D9470E}"/>
    <cellStyle name="60% — акцент4 6" xfId="139" xr:uid="{59E0C967-2A9B-424D-8919-A44FB07F462B}"/>
    <cellStyle name="60% — акцент4 7" xfId="159" xr:uid="{9016AAD4-0D0A-4952-85AC-6FFDEDD4B36C}"/>
    <cellStyle name="60% — акцент4 8" xfId="179" xr:uid="{8C8A99FC-9D70-4DD4-9748-3BF05CD1C04E}"/>
    <cellStyle name="60% — акцент4 9" xfId="199" xr:uid="{3ED5FC9D-A4B4-4201-B339-79DE93BAED6A}"/>
    <cellStyle name="60% — акцент5" xfId="37" builtinId="48" customBuiltin="1"/>
    <cellStyle name="60% — акцент5 10" xfId="222" xr:uid="{1A7B24CD-E0E9-4CAA-B075-A537A54A5EDE}"/>
    <cellStyle name="60% — акцент5 11" xfId="242" xr:uid="{CBB086C0-58C8-4FA3-A735-80CEFF2082DA}"/>
    <cellStyle name="60% — акцент5 2" xfId="62" xr:uid="{00000000-0005-0000-0000-000021000000}"/>
    <cellStyle name="60% — акцент5 3" xfId="82" xr:uid="{E0A9EFA6-310E-4D93-BDC5-11C9D3EEA735}"/>
    <cellStyle name="60% — акцент5 4" xfId="102" xr:uid="{7FDCE02F-809A-4BCC-9C53-E08AAEC5C9BD}"/>
    <cellStyle name="60% — акцент5 5" xfId="122" xr:uid="{FA96209E-0847-42A4-A8DD-565461666ED9}"/>
    <cellStyle name="60% — акцент5 6" xfId="142" xr:uid="{4250F437-1574-4F71-B3F9-DE697EC50BAA}"/>
    <cellStyle name="60% — акцент5 7" xfId="162" xr:uid="{D53C4FDF-71B3-4ED1-975F-94949E307DB1}"/>
    <cellStyle name="60% — акцент5 8" xfId="182" xr:uid="{AFC4CA3C-F4E2-4186-9E77-222360D32307}"/>
    <cellStyle name="60% — акцент5 9" xfId="202" xr:uid="{6144972F-DBEB-40C9-B196-63E9D4F72DAB}"/>
    <cellStyle name="60% — акцент6" xfId="41" builtinId="52" customBuiltin="1"/>
    <cellStyle name="60% — акцент6 10" xfId="225" xr:uid="{13B87898-79D0-4439-A109-403EAF34E5D3}"/>
    <cellStyle name="60% — акцент6 11" xfId="245" xr:uid="{CE13BA2C-5F19-4F62-9663-0FFDC754FEFC}"/>
    <cellStyle name="60% — акцент6 2" xfId="65" xr:uid="{00000000-0005-0000-0000-000023000000}"/>
    <cellStyle name="60% — акцент6 3" xfId="85" xr:uid="{5539DCAA-F95A-43B3-BF58-57421525D578}"/>
    <cellStyle name="60% — акцент6 4" xfId="105" xr:uid="{96982149-4368-42E1-B97F-FD939CE04A1F}"/>
    <cellStyle name="60% — акцент6 5" xfId="125" xr:uid="{EEC703A6-A69F-43E0-BEE3-6E54830FA1EB}"/>
    <cellStyle name="60% — акцент6 6" xfId="145" xr:uid="{6B9EC6F4-251E-4C96-92F5-CAF71BCD0F83}"/>
    <cellStyle name="60% — акцент6 7" xfId="165" xr:uid="{938E066C-07EE-4980-B5CE-AB3391638256}"/>
    <cellStyle name="60% — акцент6 8" xfId="185" xr:uid="{95F0E5C6-AC2A-4E00-A74D-0F984571AE3E}"/>
    <cellStyle name="60% — акцент6 9" xfId="205" xr:uid="{258B75C4-9A83-4F45-A5CD-9B0F26B4467C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10" xfId="166" xr:uid="{4D99C186-79FA-4E11-9B45-FCE36BB1968D}"/>
    <cellStyle name="Обычный 11" xfId="186" xr:uid="{0B7D584B-4485-4A30-8353-D616C1D3A325}"/>
    <cellStyle name="Обычный 12" xfId="206" xr:uid="{6AA5889B-C397-4C19-A50B-46468476814B}"/>
    <cellStyle name="Обычный 13" xfId="226" xr:uid="{F6EAA270-3878-4479-9124-E7D63DE2CC61}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Обычный 5" xfId="66" xr:uid="{120327E9-E5DD-4CFC-B2D4-B85C2A88242D}"/>
    <cellStyle name="Обычный 6" xfId="86" xr:uid="{515AA72B-1577-445F-9F07-A90D8ED8F970}"/>
    <cellStyle name="Обычный 7" xfId="106" xr:uid="{607E4877-3643-4CD3-B446-AD12DF4826D1}"/>
    <cellStyle name="Обычный 8" xfId="126" xr:uid="{7E3A2960-541D-44F4-8099-BDAD5700829D}"/>
    <cellStyle name="Обычный 9" xfId="146" xr:uid="{C5E3ABA6-1025-4A59-B953-F10145AC2E2A}"/>
    <cellStyle name="Плохой" xfId="2" builtinId="27" customBuiltin="1"/>
    <cellStyle name="Пояснение" xfId="16" builtinId="53" customBuiltin="1"/>
    <cellStyle name="Примечание 10" xfId="187" xr:uid="{6A9A507E-BDF3-4655-AB68-D8920B382921}"/>
    <cellStyle name="Примечание 11" xfId="207" xr:uid="{2A18EC6F-15D0-4FE2-B342-B08CEEE578AD}"/>
    <cellStyle name="Примечание 12" xfId="227" xr:uid="{C8E3D590-53D5-43BE-95F7-311D46365E3F}"/>
    <cellStyle name="Примечание 2" xfId="43" xr:uid="{00000000-0005-0000-0000-00003C000000}"/>
    <cellStyle name="Примечание 3" xfId="47" xr:uid="{00000000-0005-0000-0000-00003D000000}"/>
    <cellStyle name="Примечание 4" xfId="67" xr:uid="{623D923C-0617-4865-BAA8-9E5247ACA241}"/>
    <cellStyle name="Примечание 5" xfId="87" xr:uid="{D12375E0-3910-4537-B0A5-D78963CE3CB8}"/>
    <cellStyle name="Примечание 6" xfId="107" xr:uid="{0390C1CB-CACF-4EB7-BBDD-DB3D6E9DF5F6}"/>
    <cellStyle name="Примечание 7" xfId="127" xr:uid="{98F41029-3432-48D4-BA47-2D3694FD38A5}"/>
    <cellStyle name="Примечание 8" xfId="147" xr:uid="{FA96B1E0-F10D-4740-9BE9-78BC9308ACEE}"/>
    <cellStyle name="Примечание 9" xfId="167" xr:uid="{56ED4A81-860C-41AD-BD3A-70F8EADC21A8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Бесолов Алексей" refreshedDate="45033.51228761574" createdVersion="6" refreshedVersion="6" minRefreshableVersion="3" recordCount="26" xr:uid="{00000000-000A-0000-FFFF-FFFF00000000}">
  <cacheSource type="worksheet">
    <worksheetSource ref="A61:G87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0" maxValue="170"/>
    </cacheField>
    <cacheField name="Кол-во одним Vu" numFmtId="1">
      <sharedItems containsSemiMixedTypes="0" containsString="0" containsNumber="1" minValue="0.35294117647058826" maxValue="1.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7.0588235294117654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Бесолов Алексей" refreshedDate="45034.984933217595" createdVersion="6" refreshedVersion="6" minRefreshableVersion="3" recordCount="31" xr:uid="{00000000-000A-0000-FFFF-FFFF34000000}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38" maxValue="125"/>
    </cacheField>
    <cacheField name="одним пользователем в минуту" numFmtId="2">
      <sharedItems containsSemiMixedTypes="0" containsString="0" containsNumber="1" minValue="0.48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9.6" maxValue="58.53658536585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Покупка билета"/>
    <x v="0"/>
    <n v="3"/>
    <n v="62"/>
    <n v="0.967741935483871"/>
    <n v="20"/>
    <n v="58.064516129032256"/>
  </r>
  <r>
    <s v="Покупка билета"/>
    <x v="1"/>
    <n v="3"/>
    <n v="62"/>
    <n v="0.967741935483871"/>
    <n v="20"/>
    <n v="58.064516129032256"/>
  </r>
  <r>
    <s v="Покупка билета"/>
    <x v="2"/>
    <n v="3"/>
    <n v="62"/>
    <n v="0.967741935483871"/>
    <n v="20"/>
    <n v="58.064516129032256"/>
  </r>
  <r>
    <s v="Покупка билета"/>
    <x v="3"/>
    <n v="3"/>
    <n v="62"/>
    <n v="0.967741935483871"/>
    <n v="20"/>
    <n v="58.064516129032256"/>
  </r>
  <r>
    <s v="Покупка билета"/>
    <x v="4"/>
    <n v="3"/>
    <n v="62"/>
    <n v="0.967741935483871"/>
    <n v="20"/>
    <n v="58.064516129032256"/>
  </r>
  <r>
    <s v="Покупка билета"/>
    <x v="5"/>
    <n v="3"/>
    <n v="62"/>
    <n v="0.967741935483871"/>
    <n v="20"/>
    <n v="58.064516129032256"/>
  </r>
  <r>
    <s v="Покупка билета"/>
    <x v="6"/>
    <n v="3"/>
    <n v="62"/>
    <n v="0.967741935483871"/>
    <n v="20"/>
    <n v="58.064516129032256"/>
  </r>
  <r>
    <s v="Логин и логаут"/>
    <x v="0"/>
    <n v="1"/>
    <n v="170"/>
    <n v="0.35294117647058826"/>
    <n v="20"/>
    <n v="7.0588235294117654"/>
  </r>
  <r>
    <s v="Логин и логаут"/>
    <x v="1"/>
    <n v="1"/>
    <n v="170"/>
    <n v="0.35294117647058826"/>
    <n v="20"/>
    <n v="7.0588235294117654"/>
  </r>
  <r>
    <s v="Логин и логаут"/>
    <x v="6"/>
    <n v="1"/>
    <n v="170"/>
    <n v="0.35294117647058826"/>
    <n v="20"/>
    <n v="7.0588235294117654"/>
  </r>
  <r>
    <s v="Удаление брони"/>
    <x v="0"/>
    <n v="1"/>
    <n v="50"/>
    <n v="1.2"/>
    <n v="20"/>
    <n v="24"/>
  </r>
  <r>
    <s v="Удаление брони"/>
    <x v="1"/>
    <n v="1"/>
    <n v="50"/>
    <n v="1.2"/>
    <n v="20"/>
    <n v="24"/>
  </r>
  <r>
    <s v="Удаление брони"/>
    <x v="7"/>
    <n v="1"/>
    <n v="50"/>
    <n v="1.2"/>
    <n v="20"/>
    <n v="24"/>
  </r>
  <r>
    <s v="Удаление брони"/>
    <x v="8"/>
    <n v="1"/>
    <n v="50"/>
    <n v="1.2"/>
    <n v="20"/>
    <n v="24"/>
  </r>
  <r>
    <s v="Удаление брони"/>
    <x v="6"/>
    <n v="1"/>
    <n v="50"/>
    <n v="1.2"/>
    <n v="20"/>
    <n v="24"/>
  </r>
  <r>
    <s v="Поиск билета"/>
    <x v="0"/>
    <n v="2"/>
    <n v="65"/>
    <n v="0.92307692307692313"/>
    <n v="20"/>
    <n v="36.923076923076927"/>
  </r>
  <r>
    <s v="Поиск билета"/>
    <x v="0"/>
    <n v="2"/>
    <n v="65"/>
    <n v="0.92307692307692313"/>
    <n v="20"/>
    <n v="36.923076923076927"/>
  </r>
  <r>
    <s v="Поиск билета"/>
    <x v="1"/>
    <n v="2"/>
    <n v="65"/>
    <n v="0.92307692307692313"/>
    <n v="20"/>
    <n v="36.923076923076927"/>
  </r>
  <r>
    <s v="Поиск билета"/>
    <x v="2"/>
    <n v="2"/>
    <n v="65"/>
    <n v="0.92307692307692313"/>
    <n v="20"/>
    <n v="36.923076923076927"/>
  </r>
  <r>
    <s v="Поиск билета"/>
    <x v="3"/>
    <n v="2"/>
    <n v="65"/>
    <n v="0.92307692307692313"/>
    <n v="20"/>
    <n v="36.923076923076927"/>
  </r>
  <r>
    <s v="Поиск билета"/>
    <x v="4"/>
    <n v="2"/>
    <n v="65"/>
    <n v="0.92307692307692313"/>
    <n v="20"/>
    <n v="36.923076923076927"/>
  </r>
  <r>
    <s v="Поиск билета"/>
    <x v="6"/>
    <n v="2"/>
    <n v="65"/>
    <n v="0.92307692307692313"/>
    <n v="20"/>
    <n v="36.923076923076927"/>
  </r>
  <r>
    <s v="Просмотр текущих бронирований"/>
    <x v="0"/>
    <n v="1"/>
    <n v="80"/>
    <n v="0.75"/>
    <n v="20"/>
    <n v="15"/>
  </r>
  <r>
    <s v="Просмотр текущих бронирований"/>
    <x v="1"/>
    <n v="1"/>
    <n v="80"/>
    <n v="0.75"/>
    <n v="20"/>
    <n v="15"/>
  </r>
  <r>
    <s v="Просмотр текущих бронирований"/>
    <x v="7"/>
    <n v="1"/>
    <n v="80"/>
    <n v="0.75"/>
    <n v="20"/>
    <n v="15"/>
  </r>
  <r>
    <s v="Просмотр текущих бронирований"/>
    <x v="6"/>
    <n v="1"/>
    <n v="80"/>
    <n v="0.75"/>
    <n v="20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UC_03_BuyTicket_3"/>
    <x v="0"/>
    <n v="1"/>
    <n v="4"/>
    <n v="82"/>
    <n v="0.73170731707317072"/>
    <n v="20"/>
    <n v="58.536585365853654"/>
  </r>
  <r>
    <s v="UC_03_BuyTicket_3"/>
    <x v="1"/>
    <n v="1"/>
    <n v="4"/>
    <n v="82"/>
    <n v="0.73170731707317072"/>
    <n v="20"/>
    <n v="58.536585365853654"/>
  </r>
  <r>
    <s v="UC_03_BuyTicket_3"/>
    <x v="2"/>
    <n v="1"/>
    <n v="4"/>
    <n v="82"/>
    <n v="0.73170731707317072"/>
    <n v="20"/>
    <n v="58.536585365853654"/>
  </r>
  <r>
    <s v="UC_03_BuyTicket_3"/>
    <x v="3"/>
    <n v="1"/>
    <n v="4"/>
    <n v="82"/>
    <n v="0.73170731707317072"/>
    <n v="20"/>
    <n v="58.536585365853654"/>
  </r>
  <r>
    <s v="UC_03_BuyTicket_3"/>
    <x v="4"/>
    <n v="1"/>
    <n v="4"/>
    <n v="82"/>
    <n v="0.73170731707317072"/>
    <n v="20"/>
    <n v="58.536585365853654"/>
  </r>
  <r>
    <s v="UC_03_BuyTicket_3"/>
    <x v="5"/>
    <n v="1"/>
    <n v="4"/>
    <n v="82"/>
    <n v="0.73170731707317072"/>
    <n v="20"/>
    <n v="58.536585365853654"/>
  </r>
  <r>
    <s v="UC_03_BuyTicket_3"/>
    <x v="6"/>
    <n v="1"/>
    <n v="4"/>
    <n v="82"/>
    <n v="0.73170731707317072"/>
    <n v="20"/>
    <n v="58.536585365853654"/>
  </r>
  <r>
    <s v="UC_05_DeleteTicket"/>
    <x v="0"/>
    <n v="1"/>
    <n v="1"/>
    <n v="50"/>
    <n v="1.2"/>
    <n v="20"/>
    <n v="24"/>
  </r>
  <r>
    <s v="UC_05_DeleteTicket"/>
    <x v="1"/>
    <n v="1"/>
    <n v="1"/>
    <n v="50"/>
    <n v="1.2"/>
    <n v="20"/>
    <n v="24"/>
  </r>
  <r>
    <s v="UC_05_DeleteTicket"/>
    <x v="6"/>
    <n v="1"/>
    <n v="1"/>
    <n v="50"/>
    <n v="1.2"/>
    <n v="20"/>
    <n v="24"/>
  </r>
  <r>
    <s v="UC_05_DeleteTicket"/>
    <x v="7"/>
    <n v="1"/>
    <n v="1"/>
    <n v="50"/>
    <n v="1.2"/>
    <n v="20"/>
    <n v="24"/>
  </r>
  <r>
    <s v="UC_05_DeleteTicket"/>
    <x v="8"/>
    <n v="1"/>
    <n v="1"/>
    <n v="50"/>
    <n v="1.2"/>
    <n v="20"/>
    <n v="24"/>
  </r>
  <r>
    <s v="UC_06_RegUser"/>
    <x v="0"/>
    <n v="1"/>
    <n v="1"/>
    <n v="38"/>
    <n v="1.5789473684210527"/>
    <n v="20"/>
    <n v="31.578947368421055"/>
  </r>
  <r>
    <s v="UC_06_RegUser"/>
    <x v="9"/>
    <n v="1"/>
    <n v="1"/>
    <n v="38"/>
    <n v="1.5789473684210527"/>
    <n v="20"/>
    <n v="31.578947368421055"/>
  </r>
  <r>
    <s v="UC_06_RegUser"/>
    <x v="10"/>
    <n v="1"/>
    <n v="1"/>
    <n v="38"/>
    <n v="1.5789473684210527"/>
    <n v="20"/>
    <n v="31.578947368421055"/>
  </r>
  <r>
    <s v="UC_06_RegUser"/>
    <x v="11"/>
    <n v="1"/>
    <n v="1"/>
    <n v="38"/>
    <n v="1.5789473684210527"/>
    <n v="20"/>
    <n v="31.578947368421055"/>
  </r>
  <r>
    <s v="UC_06_RegUser"/>
    <x v="8"/>
    <n v="1"/>
    <n v="1"/>
    <n v="38"/>
    <n v="1.5789473684210527"/>
    <n v="20"/>
    <n v="31.578947368421055"/>
  </r>
  <r>
    <s v="UC_01_LoginLogout"/>
    <x v="0"/>
    <n v="1"/>
    <n v="1"/>
    <n v="125"/>
    <n v="0.48"/>
    <n v="20"/>
    <n v="9.6"/>
  </r>
  <r>
    <s v="UC_01_LoginLogout"/>
    <x v="1"/>
    <n v="1"/>
    <n v="1"/>
    <n v="125"/>
    <n v="0.48"/>
    <n v="20"/>
    <n v="9.6"/>
  </r>
  <r>
    <s v="UC_01_LoginLogout"/>
    <x v="8"/>
    <n v="1"/>
    <n v="1"/>
    <n v="125"/>
    <n v="0.48"/>
    <n v="20"/>
    <n v="9.6"/>
  </r>
  <r>
    <s v="UC_02_FindTicket"/>
    <x v="0"/>
    <n v="1"/>
    <n v="2"/>
    <n v="69"/>
    <n v="0.86956521739130432"/>
    <n v="20"/>
    <n v="34.782608695652172"/>
  </r>
  <r>
    <s v="UC_02_FindTicket"/>
    <x v="1"/>
    <n v="1"/>
    <n v="2"/>
    <n v="69"/>
    <n v="0.86956521739130432"/>
    <n v="20"/>
    <n v="34.782608695652172"/>
  </r>
  <r>
    <s v="UC_02_FindTicket"/>
    <x v="2"/>
    <n v="1"/>
    <n v="2"/>
    <n v="69"/>
    <n v="0.86956521739130432"/>
    <n v="20"/>
    <n v="34.782608695652172"/>
  </r>
  <r>
    <s v="UC_02_FindTicket"/>
    <x v="3"/>
    <n v="1"/>
    <n v="2"/>
    <n v="69"/>
    <n v="0.86956521739130432"/>
    <n v="20"/>
    <n v="34.782608695652172"/>
  </r>
  <r>
    <s v="UC_02_FindTicket"/>
    <x v="4"/>
    <n v="1"/>
    <n v="2"/>
    <n v="69"/>
    <n v="0.86956521739130432"/>
    <n v="20"/>
    <n v="34.782608695652172"/>
  </r>
  <r>
    <s v="UC_02_FindTicket"/>
    <x v="8"/>
    <n v="1"/>
    <n v="2"/>
    <n v="69"/>
    <n v="0.86956521739130432"/>
    <n v="20"/>
    <n v="34.782608695652172"/>
  </r>
  <r>
    <s v="UC_04_Itinerary"/>
    <x v="0"/>
    <n v="1"/>
    <n v="1"/>
    <n v="90"/>
    <n v="0.66666666666666663"/>
    <n v="20"/>
    <n v="13.333333333333332"/>
  </r>
  <r>
    <s v="UC_04_Itinerary"/>
    <x v="1"/>
    <n v="1"/>
    <n v="1"/>
    <n v="90"/>
    <n v="0.66666666666666663"/>
    <n v="20"/>
    <n v="13.333333333333332"/>
  </r>
  <r>
    <s v="UC_04_Itinerary"/>
    <x v="2"/>
    <n v="1"/>
    <n v="1"/>
    <n v="90"/>
    <n v="0.66666666666666663"/>
    <n v="20"/>
    <n v="13.333333333333332"/>
  </r>
  <r>
    <s v="UC_04_Itinerary"/>
    <x v="6"/>
    <n v="1"/>
    <n v="1"/>
    <n v="90"/>
    <n v="0.66666666666666663"/>
    <n v="20"/>
    <n v="13.333333333333332"/>
  </r>
  <r>
    <s v="UC_04_Itinerary"/>
    <x v="8"/>
    <n v="1"/>
    <n v="1"/>
    <n v="90"/>
    <n v="0.66666666666666663"/>
    <n v="20"/>
    <n v="13.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1:J71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"/>
  <sheetViews>
    <sheetView tabSelected="1" topLeftCell="A18" zoomScale="70" zoomScaleNormal="70" workbookViewId="0">
      <selection activeCell="C54" sqref="C54"/>
    </sheetView>
  </sheetViews>
  <sheetFormatPr defaultColWidth="11.42578125" defaultRowHeight="15" x14ac:dyDescent="0.25"/>
  <cols>
    <col min="1" max="1" width="35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4.28515625" customWidth="1"/>
    <col min="12" max="12" width="1.855468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21.85546875" customWidth="1"/>
  </cols>
  <sheetData>
    <row r="1" spans="1:24" ht="15.75" thickBot="1" x14ac:dyDescent="0.3">
      <c r="A1" t="s">
        <v>35</v>
      </c>
      <c r="B1" t="s">
        <v>36</v>
      </c>
      <c r="C1" t="s">
        <v>37</v>
      </c>
      <c r="D1" t="s">
        <v>41</v>
      </c>
      <c r="E1" t="s">
        <v>51</v>
      </c>
      <c r="F1" t="s">
        <v>52</v>
      </c>
      <c r="G1" t="s">
        <v>53</v>
      </c>
      <c r="H1" t="s">
        <v>7</v>
      </c>
      <c r="I1" s="16" t="s">
        <v>38</v>
      </c>
      <c r="J1" t="s">
        <v>50</v>
      </c>
      <c r="M1" t="s">
        <v>40</v>
      </c>
      <c r="N1" t="s">
        <v>42</v>
      </c>
      <c r="O1" t="s">
        <v>43</v>
      </c>
      <c r="P1" t="s">
        <v>103</v>
      </c>
      <c r="Q1" t="s">
        <v>44</v>
      </c>
      <c r="R1" t="s">
        <v>41</v>
      </c>
      <c r="S1" t="s">
        <v>45</v>
      </c>
      <c r="T1" s="22" t="s">
        <v>46</v>
      </c>
      <c r="U1" s="22" t="s">
        <v>47</v>
      </c>
      <c r="V1" s="34" t="s">
        <v>48</v>
      </c>
      <c r="X1" t="s">
        <v>49</v>
      </c>
    </row>
    <row r="2" spans="1:24" x14ac:dyDescent="0.25">
      <c r="A2" s="30" t="s">
        <v>116</v>
      </c>
      <c r="B2" s="30" t="s">
        <v>60</v>
      </c>
      <c r="C2" s="69">
        <v>1</v>
      </c>
      <c r="D2" s="71">
        <f t="shared" ref="D2:D3" si="0">VLOOKUP(A2,$M$1:$W$8,6,FALSE)</f>
        <v>4</v>
      </c>
      <c r="E2">
        <f t="shared" ref="E2:E3" si="1">VLOOKUP(A2,$M$1:$W$8,5,FALSE)</f>
        <v>82</v>
      </c>
      <c r="F2" s="21">
        <f>60/E2*C2</f>
        <v>0.73170731707317072</v>
      </c>
      <c r="G2">
        <f>VLOOKUP(A2,$M$1:$W$8,8,FALSE)</f>
        <v>20</v>
      </c>
      <c r="H2" s="20">
        <f>D2*F2*G2</f>
        <v>58.536585365853654</v>
      </c>
      <c r="I2" s="17" t="s">
        <v>0</v>
      </c>
      <c r="J2" s="20">
        <v>140.25252739483915</v>
      </c>
      <c r="K2" s="15"/>
      <c r="M2" t="s">
        <v>116</v>
      </c>
      <c r="N2" s="24">
        <v>2</v>
      </c>
      <c r="O2" s="64">
        <v>30</v>
      </c>
      <c r="P2" s="65">
        <v>32</v>
      </c>
      <c r="Q2" s="36">
        <v>82</v>
      </c>
      <c r="R2" s="18">
        <v>4</v>
      </c>
      <c r="S2" s="19">
        <f t="shared" ref="S2:S7" si="2">60/(Q2)</f>
        <v>0.73170731707317072</v>
      </c>
      <c r="T2" s="22">
        <v>20</v>
      </c>
      <c r="U2" s="23">
        <f>ROUND(R2*S2*T2,0)</f>
        <v>59</v>
      </c>
      <c r="V2" s="35">
        <f t="shared" ref="V2:V7" si="3">R2/W$2</f>
        <v>0.4</v>
      </c>
      <c r="W2">
        <f>SUM(R2:R7)</f>
        <v>10</v>
      </c>
    </row>
    <row r="3" spans="1:24" x14ac:dyDescent="0.25">
      <c r="A3" s="30" t="s">
        <v>116</v>
      </c>
      <c r="B3" s="30" t="s">
        <v>0</v>
      </c>
      <c r="C3" s="69">
        <v>1</v>
      </c>
      <c r="D3" s="72">
        <f t="shared" si="0"/>
        <v>4</v>
      </c>
      <c r="E3">
        <f t="shared" si="1"/>
        <v>82</v>
      </c>
      <c r="F3" s="21">
        <f>60/E3*C3</f>
        <v>0.73170731707317072</v>
      </c>
      <c r="G3">
        <f t="shared" ref="G3" si="4">VLOOKUP(A3,$M$1:$W$8,8,FALSE)</f>
        <v>20</v>
      </c>
      <c r="H3" s="20">
        <f>D3*F3*G3</f>
        <v>58.536585365853654</v>
      </c>
      <c r="I3" s="17" t="s">
        <v>10</v>
      </c>
      <c r="J3" s="20">
        <v>93.319194061505826</v>
      </c>
      <c r="K3" s="15"/>
      <c r="M3" t="s">
        <v>118</v>
      </c>
      <c r="N3" s="24">
        <v>2</v>
      </c>
      <c r="O3" s="64">
        <v>20.0014</v>
      </c>
      <c r="P3" s="65">
        <v>22</v>
      </c>
      <c r="Q3" s="36">
        <v>50</v>
      </c>
      <c r="R3" s="18">
        <v>1</v>
      </c>
      <c r="S3" s="19">
        <f t="shared" si="2"/>
        <v>1.2</v>
      </c>
      <c r="T3" s="22">
        <v>20</v>
      </c>
      <c r="U3" s="23">
        <f>ROUND(R3*S3*T3,0)</f>
        <v>24</v>
      </c>
      <c r="V3" s="35">
        <f t="shared" si="3"/>
        <v>0.1</v>
      </c>
    </row>
    <row r="4" spans="1:24" x14ac:dyDescent="0.25">
      <c r="A4" s="30" t="s">
        <v>116</v>
      </c>
      <c r="B4" s="30" t="s">
        <v>73</v>
      </c>
      <c r="C4" s="69">
        <v>1</v>
      </c>
      <c r="D4" s="49">
        <f t="shared" ref="D4:D23" si="5">VLOOKUP(A4,$M$1:$W$8,6,FALSE)</f>
        <v>4</v>
      </c>
      <c r="E4">
        <f t="shared" ref="E4:E26" si="6">VLOOKUP(A4,$M$1:$W$8,5,FALSE)</f>
        <v>82</v>
      </c>
      <c r="F4" s="21">
        <f>60/E4*C4</f>
        <v>0.73170731707317072</v>
      </c>
      <c r="G4">
        <f t="shared" ref="G4:G26" si="7">VLOOKUP(A4,$M$1:$W$8,8,FALSE)</f>
        <v>20</v>
      </c>
      <c r="H4" s="20">
        <f>D4*F4*G4</f>
        <v>58.536585365853654</v>
      </c>
      <c r="I4" s="17" t="s">
        <v>6</v>
      </c>
      <c r="J4" s="20">
        <v>113.29488939740655</v>
      </c>
      <c r="K4" s="15"/>
      <c r="M4" t="s">
        <v>119</v>
      </c>
      <c r="N4" s="24">
        <v>2</v>
      </c>
      <c r="O4" s="64">
        <v>16</v>
      </c>
      <c r="P4" s="65">
        <v>18</v>
      </c>
      <c r="Q4" s="36">
        <v>38</v>
      </c>
      <c r="R4" s="18">
        <v>1</v>
      </c>
      <c r="S4" s="19">
        <f t="shared" si="2"/>
        <v>1.5789473684210527</v>
      </c>
      <c r="T4" s="22">
        <v>20</v>
      </c>
      <c r="U4" s="23">
        <f>ROUND(R4*S4*T4,0)</f>
        <v>32</v>
      </c>
      <c r="V4" s="35">
        <f t="shared" si="3"/>
        <v>0.1</v>
      </c>
    </row>
    <row r="5" spans="1:24" x14ac:dyDescent="0.25">
      <c r="A5" s="30" t="s">
        <v>116</v>
      </c>
      <c r="B5" s="30" t="s">
        <v>9</v>
      </c>
      <c r="C5" s="69">
        <v>1</v>
      </c>
      <c r="D5" s="72">
        <f t="shared" si="5"/>
        <v>4</v>
      </c>
      <c r="E5">
        <f t="shared" si="6"/>
        <v>82</v>
      </c>
      <c r="F5" s="21">
        <f t="shared" ref="F5:F32" si="8">60/E5*C5</f>
        <v>0.73170731707317072</v>
      </c>
      <c r="G5">
        <f t="shared" si="7"/>
        <v>20</v>
      </c>
      <c r="H5" s="20">
        <f t="shared" ref="H5:H32" si="9">D5*F5*G5</f>
        <v>58.536585365853654</v>
      </c>
      <c r="I5" s="17" t="s">
        <v>9</v>
      </c>
      <c r="J5" s="20">
        <v>93.319194061505826</v>
      </c>
      <c r="K5" s="15"/>
      <c r="M5" t="s">
        <v>115</v>
      </c>
      <c r="N5" s="24">
        <v>1</v>
      </c>
      <c r="O5" s="64">
        <v>25</v>
      </c>
      <c r="P5" s="65">
        <v>26</v>
      </c>
      <c r="Q5" s="36">
        <v>69</v>
      </c>
      <c r="R5" s="18">
        <v>2</v>
      </c>
      <c r="S5" s="19">
        <f t="shared" si="2"/>
        <v>0.86956521739130432</v>
      </c>
      <c r="T5" s="22">
        <v>20</v>
      </c>
      <c r="U5" s="23">
        <f>ROUND(R5*S5*T5,0)</f>
        <v>35</v>
      </c>
      <c r="V5" s="35">
        <f t="shared" si="3"/>
        <v>0.2</v>
      </c>
    </row>
    <row r="6" spans="1:24" x14ac:dyDescent="0.25">
      <c r="A6" s="30" t="s">
        <v>116</v>
      </c>
      <c r="B6" s="30" t="s">
        <v>10</v>
      </c>
      <c r="C6" s="69">
        <v>1</v>
      </c>
      <c r="D6" s="72">
        <f t="shared" si="5"/>
        <v>4</v>
      </c>
      <c r="E6">
        <f t="shared" si="6"/>
        <v>82</v>
      </c>
      <c r="F6" s="21">
        <f t="shared" si="8"/>
        <v>0.73170731707317072</v>
      </c>
      <c r="G6">
        <f t="shared" si="7"/>
        <v>20</v>
      </c>
      <c r="H6" s="20">
        <f t="shared" si="9"/>
        <v>58.536585365853654</v>
      </c>
      <c r="I6" s="17" t="s">
        <v>3</v>
      </c>
      <c r="J6" s="20">
        <v>58.536585365853654</v>
      </c>
      <c r="K6" s="15"/>
      <c r="M6" t="s">
        <v>117</v>
      </c>
      <c r="N6" s="24">
        <v>2</v>
      </c>
      <c r="O6" s="64">
        <v>25</v>
      </c>
      <c r="P6" s="65">
        <v>27</v>
      </c>
      <c r="Q6" s="36">
        <v>90</v>
      </c>
      <c r="R6" s="18">
        <v>1</v>
      </c>
      <c r="S6" s="19">
        <f t="shared" si="2"/>
        <v>0.66666666666666663</v>
      </c>
      <c r="T6" s="22">
        <v>20</v>
      </c>
      <c r="U6" s="23">
        <f>ROUND(R6*S6*T6,0)</f>
        <v>13</v>
      </c>
      <c r="V6" s="35">
        <f t="shared" si="3"/>
        <v>0.1</v>
      </c>
    </row>
    <row r="7" spans="1:24" x14ac:dyDescent="0.25">
      <c r="A7" s="30" t="s">
        <v>116</v>
      </c>
      <c r="B7" s="30" t="s">
        <v>3</v>
      </c>
      <c r="C7" s="69">
        <v>1</v>
      </c>
      <c r="D7" s="72">
        <f t="shared" si="5"/>
        <v>4</v>
      </c>
      <c r="E7">
        <f t="shared" si="6"/>
        <v>82</v>
      </c>
      <c r="F7" s="21">
        <f t="shared" si="8"/>
        <v>0.73170731707317072</v>
      </c>
      <c r="G7">
        <f t="shared" si="7"/>
        <v>20</v>
      </c>
      <c r="H7" s="20">
        <f t="shared" si="9"/>
        <v>58.536585365853654</v>
      </c>
      <c r="I7" s="17" t="s">
        <v>11</v>
      </c>
      <c r="J7" s="20">
        <v>24</v>
      </c>
      <c r="K7" s="15"/>
      <c r="M7" t="s">
        <v>114</v>
      </c>
      <c r="N7" s="24">
        <v>1</v>
      </c>
      <c r="O7" s="66">
        <v>10</v>
      </c>
      <c r="P7" s="20">
        <v>11</v>
      </c>
      <c r="Q7" s="36">
        <v>125</v>
      </c>
      <c r="R7" s="18">
        <v>1</v>
      </c>
      <c r="S7" s="19">
        <f t="shared" si="2"/>
        <v>0.48</v>
      </c>
      <c r="T7" s="22">
        <v>20</v>
      </c>
      <c r="U7" s="23">
        <f>SUM(U2:U6)</f>
        <v>163</v>
      </c>
      <c r="V7" s="35">
        <f t="shared" si="3"/>
        <v>0.1</v>
      </c>
    </row>
    <row r="8" spans="1:24" ht="15.75" thickBot="1" x14ac:dyDescent="0.3">
      <c r="A8" s="30" t="s">
        <v>116</v>
      </c>
      <c r="B8" s="30" t="s">
        <v>4</v>
      </c>
      <c r="C8" s="69">
        <v>1</v>
      </c>
      <c r="D8" s="70">
        <f t="shared" si="5"/>
        <v>4</v>
      </c>
      <c r="E8">
        <f t="shared" si="6"/>
        <v>82</v>
      </c>
      <c r="F8" s="21">
        <f t="shared" si="8"/>
        <v>0.73170731707317072</v>
      </c>
      <c r="G8">
        <f t="shared" si="7"/>
        <v>20</v>
      </c>
      <c r="H8" s="20">
        <f t="shared" si="9"/>
        <v>58.536585365853654</v>
      </c>
      <c r="I8" s="17" t="s">
        <v>4</v>
      </c>
      <c r="J8" s="20">
        <v>95.869918699186982</v>
      </c>
      <c r="K8" s="15"/>
      <c r="V8" s="68">
        <f>SUM(V2:V7)</f>
        <v>1</v>
      </c>
    </row>
    <row r="9" spans="1:24" x14ac:dyDescent="0.25">
      <c r="A9" s="30" t="s">
        <v>118</v>
      </c>
      <c r="B9" s="30" t="s">
        <v>60</v>
      </c>
      <c r="C9" s="30">
        <v>1</v>
      </c>
      <c r="D9" s="51">
        <f t="shared" si="5"/>
        <v>1</v>
      </c>
      <c r="E9" s="20">
        <f t="shared" si="6"/>
        <v>50</v>
      </c>
      <c r="F9" s="21">
        <f t="shared" si="8"/>
        <v>1.2</v>
      </c>
      <c r="G9">
        <f t="shared" si="7"/>
        <v>20</v>
      </c>
      <c r="H9" s="20">
        <f>D9*F9*G9</f>
        <v>24</v>
      </c>
      <c r="I9" s="17" t="s">
        <v>60</v>
      </c>
      <c r="J9" s="20">
        <v>171.83147476326022</v>
      </c>
      <c r="K9" s="15"/>
    </row>
    <row r="10" spans="1:24" x14ac:dyDescent="0.25">
      <c r="A10" s="30" t="s">
        <v>118</v>
      </c>
      <c r="B10" s="30" t="s">
        <v>0</v>
      </c>
      <c r="C10" s="30">
        <v>1</v>
      </c>
      <c r="D10" s="49">
        <f t="shared" si="5"/>
        <v>1</v>
      </c>
      <c r="E10" s="20">
        <f t="shared" si="6"/>
        <v>50</v>
      </c>
      <c r="F10" s="21">
        <f t="shared" si="8"/>
        <v>1.2</v>
      </c>
      <c r="G10">
        <f t="shared" si="7"/>
        <v>20</v>
      </c>
      <c r="H10" s="20">
        <f t="shared" si="9"/>
        <v>24</v>
      </c>
      <c r="I10" s="17" t="s">
        <v>62</v>
      </c>
      <c r="J10" s="20">
        <v>31.578947368421055</v>
      </c>
    </row>
    <row r="11" spans="1:24" x14ac:dyDescent="0.25">
      <c r="A11" s="30" t="s">
        <v>118</v>
      </c>
      <c r="B11" s="30" t="s">
        <v>4</v>
      </c>
      <c r="C11" s="30">
        <v>1</v>
      </c>
      <c r="D11" s="49">
        <f t="shared" si="5"/>
        <v>1</v>
      </c>
      <c r="E11" s="20">
        <f t="shared" si="6"/>
        <v>50</v>
      </c>
      <c r="F11" s="21">
        <f t="shared" si="8"/>
        <v>1.2</v>
      </c>
      <c r="G11">
        <f t="shared" si="7"/>
        <v>20</v>
      </c>
      <c r="H11" s="20">
        <f t="shared" si="9"/>
        <v>24</v>
      </c>
      <c r="I11" s="17" t="s">
        <v>61</v>
      </c>
      <c r="J11" s="20">
        <v>31.578947368421055</v>
      </c>
    </row>
    <row r="12" spans="1:24" x14ac:dyDescent="0.25">
      <c r="A12" s="30" t="s">
        <v>118</v>
      </c>
      <c r="B12" s="30" t="s">
        <v>11</v>
      </c>
      <c r="C12" s="30">
        <v>1</v>
      </c>
      <c r="D12" s="49">
        <f t="shared" si="5"/>
        <v>1</v>
      </c>
      <c r="E12" s="20">
        <f t="shared" si="6"/>
        <v>50</v>
      </c>
      <c r="F12" s="21">
        <f t="shared" si="8"/>
        <v>1.2</v>
      </c>
      <c r="G12">
        <f t="shared" si="7"/>
        <v>20</v>
      </c>
      <c r="H12" s="20">
        <f t="shared" si="9"/>
        <v>24</v>
      </c>
      <c r="I12" s="17" t="s">
        <v>63</v>
      </c>
      <c r="J12" s="20">
        <v>31.578947368421055</v>
      </c>
    </row>
    <row r="13" spans="1:24" ht="15.75" thickBot="1" x14ac:dyDescent="0.3">
      <c r="A13" s="30" t="s">
        <v>118</v>
      </c>
      <c r="B13" s="30" t="s">
        <v>6</v>
      </c>
      <c r="C13" s="30">
        <v>1</v>
      </c>
      <c r="D13" s="50">
        <f t="shared" si="5"/>
        <v>1</v>
      </c>
      <c r="E13" s="20">
        <f t="shared" si="6"/>
        <v>50</v>
      </c>
      <c r="F13" s="21">
        <f t="shared" si="8"/>
        <v>1.2</v>
      </c>
      <c r="G13">
        <f t="shared" si="7"/>
        <v>20</v>
      </c>
      <c r="H13" s="20">
        <f t="shared" si="9"/>
        <v>24</v>
      </c>
      <c r="I13" s="17" t="s">
        <v>73</v>
      </c>
      <c r="J13" s="20">
        <v>106.65252739483915</v>
      </c>
    </row>
    <row r="14" spans="1:24" x14ac:dyDescent="0.25">
      <c r="A14" s="30" t="s">
        <v>119</v>
      </c>
      <c r="B14" s="30" t="s">
        <v>60</v>
      </c>
      <c r="C14" s="30">
        <v>1</v>
      </c>
      <c r="D14" s="51">
        <f t="shared" si="5"/>
        <v>1</v>
      </c>
      <c r="E14" s="20">
        <f t="shared" si="6"/>
        <v>38</v>
      </c>
      <c r="F14" s="21">
        <f t="shared" si="8"/>
        <v>1.5789473684210527</v>
      </c>
      <c r="G14">
        <f t="shared" si="7"/>
        <v>20</v>
      </c>
      <c r="H14" s="20">
        <f>D14*F14*G14</f>
        <v>31.578947368421055</v>
      </c>
      <c r="I14" s="17" t="s">
        <v>39</v>
      </c>
      <c r="J14" s="20">
        <v>991.81315324366039</v>
      </c>
    </row>
    <row r="15" spans="1:24" x14ac:dyDescent="0.25">
      <c r="A15" s="30" t="s">
        <v>119</v>
      </c>
      <c r="B15" s="30" t="s">
        <v>62</v>
      </c>
      <c r="C15" s="30">
        <v>1</v>
      </c>
      <c r="D15" s="49">
        <f t="shared" si="5"/>
        <v>1</v>
      </c>
      <c r="E15" s="20">
        <f t="shared" si="6"/>
        <v>38</v>
      </c>
      <c r="F15" s="21">
        <f t="shared" si="8"/>
        <v>1.5789473684210527</v>
      </c>
      <c r="G15">
        <f t="shared" si="7"/>
        <v>20</v>
      </c>
      <c r="H15" s="20">
        <f t="shared" si="9"/>
        <v>31.578947368421055</v>
      </c>
    </row>
    <row r="16" spans="1:24" x14ac:dyDescent="0.25">
      <c r="A16" s="30" t="s">
        <v>119</v>
      </c>
      <c r="B16" s="30" t="s">
        <v>61</v>
      </c>
      <c r="C16" s="30">
        <v>1</v>
      </c>
      <c r="D16" s="49">
        <f t="shared" si="5"/>
        <v>1</v>
      </c>
      <c r="E16" s="20">
        <f t="shared" si="6"/>
        <v>38</v>
      </c>
      <c r="F16" s="21">
        <f t="shared" si="8"/>
        <v>1.5789473684210527</v>
      </c>
      <c r="G16">
        <f t="shared" si="7"/>
        <v>20</v>
      </c>
      <c r="H16" s="20">
        <f t="shared" si="9"/>
        <v>31.578947368421055</v>
      </c>
    </row>
    <row r="17" spans="1:8" x14ac:dyDescent="0.25">
      <c r="A17" s="30" t="s">
        <v>119</v>
      </c>
      <c r="B17" s="30" t="s">
        <v>63</v>
      </c>
      <c r="C17" s="30">
        <v>1</v>
      </c>
      <c r="D17" s="49">
        <f t="shared" si="5"/>
        <v>1</v>
      </c>
      <c r="E17" s="20">
        <f t="shared" si="6"/>
        <v>38</v>
      </c>
      <c r="F17" s="21">
        <f t="shared" si="8"/>
        <v>1.5789473684210527</v>
      </c>
      <c r="G17">
        <f t="shared" si="7"/>
        <v>20</v>
      </c>
      <c r="H17" s="20">
        <f t="shared" si="9"/>
        <v>31.578947368421055</v>
      </c>
    </row>
    <row r="18" spans="1:8" ht="15.75" thickBot="1" x14ac:dyDescent="0.3">
      <c r="A18" s="30" t="s">
        <v>119</v>
      </c>
      <c r="B18" s="30" t="s">
        <v>6</v>
      </c>
      <c r="C18" s="30">
        <v>1</v>
      </c>
      <c r="D18" s="49">
        <f t="shared" si="5"/>
        <v>1</v>
      </c>
      <c r="E18" s="20">
        <f t="shared" si="6"/>
        <v>38</v>
      </c>
      <c r="F18" s="21">
        <f t="shared" si="8"/>
        <v>1.5789473684210527</v>
      </c>
      <c r="G18">
        <f t="shared" si="7"/>
        <v>20</v>
      </c>
      <c r="H18" s="20">
        <f t="shared" ref="H18:H22" si="10">D18*F18*G18</f>
        <v>31.578947368421055</v>
      </c>
    </row>
    <row r="19" spans="1:8" x14ac:dyDescent="0.25">
      <c r="A19" s="30" t="s">
        <v>114</v>
      </c>
      <c r="B19" s="30" t="s">
        <v>60</v>
      </c>
      <c r="C19" s="69">
        <v>1</v>
      </c>
      <c r="D19" s="71">
        <f t="shared" si="5"/>
        <v>1</v>
      </c>
      <c r="E19">
        <f t="shared" si="6"/>
        <v>125</v>
      </c>
      <c r="F19" s="21">
        <f>60/E19*C19</f>
        <v>0.48</v>
      </c>
      <c r="G19">
        <f t="shared" si="7"/>
        <v>20</v>
      </c>
      <c r="H19" s="20">
        <f>D19*F19*G19</f>
        <v>9.6</v>
      </c>
    </row>
    <row r="20" spans="1:8" x14ac:dyDescent="0.25">
      <c r="A20" s="30" t="s">
        <v>114</v>
      </c>
      <c r="B20" s="30" t="s">
        <v>0</v>
      </c>
      <c r="C20" s="69">
        <v>1</v>
      </c>
      <c r="D20" s="72">
        <f t="shared" si="5"/>
        <v>1</v>
      </c>
      <c r="E20">
        <f t="shared" si="6"/>
        <v>125</v>
      </c>
      <c r="F20" s="21">
        <f>60/E20*C20</f>
        <v>0.48</v>
      </c>
      <c r="G20">
        <f t="shared" si="7"/>
        <v>20</v>
      </c>
      <c r="H20" s="20">
        <f t="shared" si="10"/>
        <v>9.6</v>
      </c>
    </row>
    <row r="21" spans="1:8" ht="15.75" thickBot="1" x14ac:dyDescent="0.3">
      <c r="A21" s="30" t="s">
        <v>114</v>
      </c>
      <c r="B21" s="30" t="s">
        <v>6</v>
      </c>
      <c r="C21" s="69">
        <v>1</v>
      </c>
      <c r="D21" s="70">
        <f t="shared" si="5"/>
        <v>1</v>
      </c>
      <c r="E21">
        <f t="shared" si="6"/>
        <v>125</v>
      </c>
      <c r="F21" s="21">
        <f>60/E21*C21</f>
        <v>0.48</v>
      </c>
      <c r="G21">
        <f t="shared" si="7"/>
        <v>20</v>
      </c>
      <c r="H21" s="20">
        <f t="shared" si="10"/>
        <v>9.6</v>
      </c>
    </row>
    <row r="22" spans="1:8" x14ac:dyDescent="0.25">
      <c r="A22" s="30" t="s">
        <v>115</v>
      </c>
      <c r="B22" s="30" t="s">
        <v>60</v>
      </c>
      <c r="C22" s="30">
        <v>1</v>
      </c>
      <c r="D22" s="49">
        <f t="shared" si="5"/>
        <v>2</v>
      </c>
      <c r="E22">
        <f t="shared" si="6"/>
        <v>69</v>
      </c>
      <c r="F22" s="21">
        <f t="shared" si="8"/>
        <v>0.86956521739130432</v>
      </c>
      <c r="G22">
        <f t="shared" si="7"/>
        <v>20</v>
      </c>
      <c r="H22" s="20">
        <f t="shared" si="10"/>
        <v>34.782608695652172</v>
      </c>
    </row>
    <row r="23" spans="1:8" x14ac:dyDescent="0.25">
      <c r="A23" s="30" t="s">
        <v>115</v>
      </c>
      <c r="B23" s="30" t="s">
        <v>0</v>
      </c>
      <c r="C23" s="30">
        <v>1</v>
      </c>
      <c r="D23" s="49">
        <f t="shared" si="5"/>
        <v>2</v>
      </c>
      <c r="E23">
        <f t="shared" si="6"/>
        <v>69</v>
      </c>
      <c r="F23" s="21">
        <f t="shared" si="8"/>
        <v>0.86956521739130432</v>
      </c>
      <c r="G23">
        <f t="shared" si="7"/>
        <v>20</v>
      </c>
      <c r="H23" s="20">
        <f t="shared" si="9"/>
        <v>34.782608695652172</v>
      </c>
    </row>
    <row r="24" spans="1:8" x14ac:dyDescent="0.25">
      <c r="A24" s="30" t="s">
        <v>115</v>
      </c>
      <c r="B24" s="30" t="s">
        <v>73</v>
      </c>
      <c r="C24" s="69">
        <v>1</v>
      </c>
      <c r="D24" s="49">
        <v>2</v>
      </c>
      <c r="E24">
        <f t="shared" si="6"/>
        <v>69</v>
      </c>
      <c r="F24" s="21">
        <f t="shared" si="8"/>
        <v>0.86956521739130432</v>
      </c>
      <c r="G24">
        <f t="shared" si="7"/>
        <v>20</v>
      </c>
      <c r="H24" s="20">
        <f>D24*F24*G24</f>
        <v>34.782608695652172</v>
      </c>
    </row>
    <row r="25" spans="1:8" x14ac:dyDescent="0.25">
      <c r="A25" s="30" t="s">
        <v>115</v>
      </c>
      <c r="B25" s="30" t="s">
        <v>9</v>
      </c>
      <c r="C25" s="30">
        <v>1</v>
      </c>
      <c r="D25" s="49">
        <f t="shared" ref="D25:D26" si="11">VLOOKUP(A25,$M$1:$W$8,6,FALSE)</f>
        <v>2</v>
      </c>
      <c r="E25">
        <f t="shared" si="6"/>
        <v>69</v>
      </c>
      <c r="F25" s="21">
        <f t="shared" si="8"/>
        <v>0.86956521739130432</v>
      </c>
      <c r="G25">
        <f t="shared" si="7"/>
        <v>20</v>
      </c>
      <c r="H25" s="20">
        <f t="shared" si="9"/>
        <v>34.782608695652172</v>
      </c>
    </row>
    <row r="26" spans="1:8" x14ac:dyDescent="0.25">
      <c r="A26" s="30" t="s">
        <v>115</v>
      </c>
      <c r="B26" s="30" t="s">
        <v>10</v>
      </c>
      <c r="C26" s="30">
        <v>1</v>
      </c>
      <c r="D26" s="49">
        <f t="shared" si="11"/>
        <v>2</v>
      </c>
      <c r="E26">
        <f t="shared" si="6"/>
        <v>69</v>
      </c>
      <c r="F26" s="21">
        <f t="shared" si="8"/>
        <v>0.86956521739130432</v>
      </c>
      <c r="G26">
        <f t="shared" si="7"/>
        <v>20</v>
      </c>
      <c r="H26" s="20">
        <f t="shared" si="9"/>
        <v>34.782608695652172</v>
      </c>
    </row>
    <row r="27" spans="1:8" ht="15.75" thickBot="1" x14ac:dyDescent="0.3">
      <c r="A27" s="30" t="s">
        <v>115</v>
      </c>
      <c r="B27" s="30" t="s">
        <v>6</v>
      </c>
      <c r="C27" s="30">
        <v>1</v>
      </c>
      <c r="D27" s="50">
        <f t="shared" ref="D27:D32" si="12">VLOOKUP(A27,$M$1:$W$8,6,FALSE)</f>
        <v>2</v>
      </c>
      <c r="E27">
        <f t="shared" ref="E27:E32" si="13">VLOOKUP(A27,$M$1:$W$8,5,FALSE)</f>
        <v>69</v>
      </c>
      <c r="F27" s="21">
        <f t="shared" ref="F27" si="14">60/E27*C27</f>
        <v>0.86956521739130432</v>
      </c>
      <c r="G27">
        <f t="shared" ref="G27:G32" si="15">VLOOKUP(A27,$M$1:$W$8,8,FALSE)</f>
        <v>20</v>
      </c>
      <c r="H27" s="20">
        <f t="shared" ref="H27" si="16">D27*F27*G27</f>
        <v>34.782608695652172</v>
      </c>
    </row>
    <row r="28" spans="1:8" x14ac:dyDescent="0.25">
      <c r="A28" s="30" t="s">
        <v>117</v>
      </c>
      <c r="B28" s="30" t="s">
        <v>60</v>
      </c>
      <c r="C28" s="30">
        <v>1</v>
      </c>
      <c r="D28" s="51">
        <f t="shared" si="12"/>
        <v>1</v>
      </c>
      <c r="E28">
        <f t="shared" si="13"/>
        <v>90</v>
      </c>
      <c r="F28" s="21">
        <f t="shared" si="8"/>
        <v>0.66666666666666663</v>
      </c>
      <c r="G28">
        <f t="shared" si="15"/>
        <v>20</v>
      </c>
      <c r="H28" s="20">
        <f>D28*F28*G28</f>
        <v>13.333333333333332</v>
      </c>
    </row>
    <row r="29" spans="1:8" x14ac:dyDescent="0.25">
      <c r="A29" s="30" t="s">
        <v>117</v>
      </c>
      <c r="B29" s="30" t="s">
        <v>0</v>
      </c>
      <c r="C29" s="30">
        <v>1</v>
      </c>
      <c r="D29" s="49">
        <f t="shared" si="12"/>
        <v>1</v>
      </c>
      <c r="E29">
        <f t="shared" si="13"/>
        <v>90</v>
      </c>
      <c r="F29" s="21">
        <f t="shared" si="8"/>
        <v>0.66666666666666663</v>
      </c>
      <c r="G29">
        <f t="shared" si="15"/>
        <v>20</v>
      </c>
      <c r="H29" s="20">
        <f t="shared" si="9"/>
        <v>13.333333333333332</v>
      </c>
    </row>
    <row r="30" spans="1:8" x14ac:dyDescent="0.25">
      <c r="A30" s="30" t="s">
        <v>117</v>
      </c>
      <c r="B30" s="30" t="s">
        <v>73</v>
      </c>
      <c r="C30" s="30">
        <v>1</v>
      </c>
      <c r="D30" s="49">
        <f t="shared" si="12"/>
        <v>1</v>
      </c>
      <c r="E30">
        <f t="shared" si="13"/>
        <v>90</v>
      </c>
      <c r="F30" s="21">
        <f t="shared" ref="F30" si="17">60/E30*C30</f>
        <v>0.66666666666666663</v>
      </c>
      <c r="G30">
        <f t="shared" si="15"/>
        <v>20</v>
      </c>
      <c r="H30" s="20">
        <f t="shared" ref="H30" si="18">D30*F30*G30</f>
        <v>13.333333333333332</v>
      </c>
    </row>
    <row r="31" spans="1:8" x14ac:dyDescent="0.25">
      <c r="A31" s="30" t="s">
        <v>117</v>
      </c>
      <c r="B31" s="30" t="s">
        <v>4</v>
      </c>
      <c r="C31" s="30">
        <v>1</v>
      </c>
      <c r="D31" s="49">
        <f t="shared" si="12"/>
        <v>1</v>
      </c>
      <c r="E31">
        <f t="shared" si="13"/>
        <v>90</v>
      </c>
      <c r="F31" s="21">
        <f t="shared" si="8"/>
        <v>0.66666666666666663</v>
      </c>
      <c r="G31">
        <f t="shared" si="15"/>
        <v>20</v>
      </c>
      <c r="H31" s="20">
        <f t="shared" si="9"/>
        <v>13.333333333333332</v>
      </c>
    </row>
    <row r="32" spans="1:8" ht="15.75" thickBot="1" x14ac:dyDescent="0.3">
      <c r="A32" s="30" t="s">
        <v>117</v>
      </c>
      <c r="B32" s="30" t="s">
        <v>6</v>
      </c>
      <c r="C32" s="30">
        <v>1</v>
      </c>
      <c r="D32" s="50">
        <f t="shared" si="12"/>
        <v>1</v>
      </c>
      <c r="E32">
        <f t="shared" si="13"/>
        <v>90</v>
      </c>
      <c r="F32" s="21">
        <f t="shared" si="8"/>
        <v>0.66666666666666663</v>
      </c>
      <c r="G32">
        <f t="shared" si="15"/>
        <v>20</v>
      </c>
      <c r="H32" s="20">
        <f t="shared" si="9"/>
        <v>13.333333333333332</v>
      </c>
    </row>
    <row r="34" spans="1:9" ht="15.75" thickBot="1" x14ac:dyDescent="0.3"/>
    <row r="35" spans="1:9" x14ac:dyDescent="0.25">
      <c r="A35" s="75" t="s">
        <v>75</v>
      </c>
      <c r="B35" s="76"/>
    </row>
    <row r="36" spans="1:9" ht="93.75" x14ac:dyDescent="0.3">
      <c r="A36" s="38" t="s">
        <v>74</v>
      </c>
      <c r="B36" s="39" t="s">
        <v>57</v>
      </c>
      <c r="C36" s="37" t="s">
        <v>55</v>
      </c>
      <c r="D36" s="55" t="s">
        <v>56</v>
      </c>
      <c r="E36" s="58"/>
      <c r="F36" s="57" t="s">
        <v>86</v>
      </c>
      <c r="G36" s="29" t="s">
        <v>54</v>
      </c>
      <c r="H36" s="29" t="s">
        <v>58</v>
      </c>
      <c r="I36" s="29" t="s">
        <v>59</v>
      </c>
    </row>
    <row r="37" spans="1:9" ht="18.75" x14ac:dyDescent="0.25">
      <c r="A37" s="38" t="s">
        <v>60</v>
      </c>
      <c r="B37" s="40">
        <v>520</v>
      </c>
      <c r="C37" s="28">
        <f>GETPIVOTDATA("Итого",$I$1,"transaction rq",A37)*3</f>
        <v>515.49442428978068</v>
      </c>
      <c r="D37" s="56">
        <f t="shared" ref="D37:D49" si="19">1-B37/C37</f>
        <v>-8.740299599606427E-3</v>
      </c>
      <c r="E37" s="54"/>
      <c r="F37" s="53" t="str">
        <f>VLOOKUP(A37,Соответствие!A:B,2,FALSE)</f>
        <v>open_home_page</v>
      </c>
      <c r="G37" s="59">
        <f>C37/3</f>
        <v>171.83147476326022</v>
      </c>
      <c r="H37" s="48">
        <f>VLOOKUP(F37,SummaryReport!A:J,8,FALSE)</f>
        <v>173</v>
      </c>
      <c r="I37" s="26">
        <f t="shared" ref="I37:I48" si="20">1-G37/H37</f>
        <v>6.7544811372242108E-3</v>
      </c>
    </row>
    <row r="38" spans="1:9" ht="18.75" x14ac:dyDescent="0.25">
      <c r="A38" s="41" t="s">
        <v>0</v>
      </c>
      <c r="B38" s="40">
        <v>422</v>
      </c>
      <c r="C38" s="28">
        <f>GETPIVOTDATA("Итого",$I$1,"transaction rq",A38)*3</f>
        <v>420.75758218451745</v>
      </c>
      <c r="D38" s="56">
        <f t="shared" si="19"/>
        <v>-2.9528114717078946E-3</v>
      </c>
      <c r="E38" s="54"/>
      <c r="F38" s="53" t="str">
        <f>VLOOKUP(A38,Соответствие!A:B,2,FALSE)</f>
        <v>login</v>
      </c>
      <c r="G38" s="59">
        <f t="shared" ref="G38:G48" si="21">C38/3</f>
        <v>140.25252739483915</v>
      </c>
      <c r="H38" s="48">
        <f>VLOOKUP(F38,SummaryReport!A:J,8,FALSE)</f>
        <v>141</v>
      </c>
      <c r="I38" s="26">
        <f t="shared" si="20"/>
        <v>5.3012241500769441E-3</v>
      </c>
    </row>
    <row r="39" spans="1:9" ht="37.5" x14ac:dyDescent="0.25">
      <c r="A39" s="42" t="s">
        <v>73</v>
      </c>
      <c r="B39" s="40">
        <v>305</v>
      </c>
      <c r="C39" s="28">
        <f>GETPIVOTDATA("Итого",$I$1,"transaction rq",A39)*3</f>
        <v>319.95758218451749</v>
      </c>
      <c r="D39" s="56">
        <f t="shared" si="19"/>
        <v>4.6748641124221169E-2</v>
      </c>
      <c r="E39" s="54"/>
      <c r="F39" s="53" t="str">
        <f>VLOOKUP(A39,Соответствие!A:B,2,FALSE)</f>
        <v>search_flights</v>
      </c>
      <c r="G39" s="59">
        <f t="shared" si="21"/>
        <v>106.65252739483917</v>
      </c>
      <c r="H39" s="48">
        <f>VLOOKUP(F39,SummaryReport!A:J,8,FALSE)</f>
        <v>108</v>
      </c>
      <c r="I39" s="26">
        <f>1-G39/H39</f>
        <v>1.2476598195933608E-2</v>
      </c>
    </row>
    <row r="40" spans="1:9" ht="37.5" x14ac:dyDescent="0.25">
      <c r="A40" s="41" t="s">
        <v>9</v>
      </c>
      <c r="B40" s="40">
        <v>282</v>
      </c>
      <c r="C40" s="28">
        <f t="shared" ref="C40:C48" si="22">GETPIVOTDATA("Итого",$I$1,"transaction rq",A40)*3</f>
        <v>279.95758218451749</v>
      </c>
      <c r="D40" s="52">
        <f t="shared" si="19"/>
        <v>-7.2954545454546604E-3</v>
      </c>
      <c r="E40" s="54"/>
      <c r="F40" s="53" t="str">
        <f>VLOOKUP(A40,Соответствие!A:B,2,FALSE)</f>
        <v>choose_flight_parameters</v>
      </c>
      <c r="G40" s="59">
        <f t="shared" si="21"/>
        <v>93.319194061505826</v>
      </c>
      <c r="H40" s="48">
        <f>VLOOKUP(F40,SummaryReport!A:J,8,FALSE)</f>
        <v>95</v>
      </c>
      <c r="I40" s="26">
        <f t="shared" si="20"/>
        <v>1.769269408941232E-2</v>
      </c>
    </row>
    <row r="41" spans="1:9" ht="18.75" x14ac:dyDescent="0.25">
      <c r="A41" s="41" t="s">
        <v>10</v>
      </c>
      <c r="B41" s="40">
        <v>270</v>
      </c>
      <c r="C41" s="28">
        <f t="shared" si="22"/>
        <v>279.95758218451749</v>
      </c>
      <c r="D41" s="52">
        <f t="shared" si="19"/>
        <v>3.5568181818181777E-2</v>
      </c>
      <c r="E41" s="54"/>
      <c r="F41" s="53" t="str">
        <f>VLOOKUP(A41,Соответствие!A:B,2,FALSE)</f>
        <v>choose_ticket</v>
      </c>
      <c r="G41" s="59">
        <f t="shared" si="21"/>
        <v>93.319194061505826</v>
      </c>
      <c r="H41" s="48">
        <f>VLOOKUP(F41,SummaryReport!A:J,8,FALSE)</f>
        <v>94</v>
      </c>
      <c r="I41" s="26">
        <f t="shared" si="20"/>
        <v>7.2426163669593313E-3</v>
      </c>
    </row>
    <row r="42" spans="1:9" ht="18.75" x14ac:dyDescent="0.25">
      <c r="A42" s="41" t="s">
        <v>3</v>
      </c>
      <c r="B42" s="40">
        <v>175</v>
      </c>
      <c r="C42" s="28">
        <f t="shared" si="22"/>
        <v>175.60975609756096</v>
      </c>
      <c r="D42" s="52">
        <f t="shared" si="19"/>
        <v>3.4722222222220989E-3</v>
      </c>
      <c r="E42" s="54"/>
      <c r="F42" s="53" t="str">
        <f>VLOOKUP(A42,Соответствие!A:B,2,FALSE)</f>
        <v>payment_form</v>
      </c>
      <c r="G42" s="59">
        <f t="shared" si="21"/>
        <v>58.536585365853654</v>
      </c>
      <c r="H42" s="48">
        <f>VLOOKUP(F42,SummaryReport!A:J,8,FALSE)</f>
        <v>60</v>
      </c>
      <c r="I42" s="26">
        <f t="shared" si="20"/>
        <v>2.4390243902439157E-2</v>
      </c>
    </row>
    <row r="43" spans="1:9" ht="18.75" x14ac:dyDescent="0.25">
      <c r="A43" s="41" t="s">
        <v>4</v>
      </c>
      <c r="B43" s="40">
        <v>280</v>
      </c>
      <c r="C43" s="28">
        <f t="shared" si="22"/>
        <v>287.60975609756093</v>
      </c>
      <c r="D43" s="52">
        <f t="shared" si="19"/>
        <v>2.6458616010854641E-2</v>
      </c>
      <c r="E43" s="67"/>
      <c r="F43" s="53" t="str">
        <f>VLOOKUP(A43,Соответствие!A:B,2,FALSE)</f>
        <v>itinerary_page</v>
      </c>
      <c r="G43" s="59">
        <f t="shared" si="21"/>
        <v>95.869918699186982</v>
      </c>
      <c r="H43" s="48">
        <f>VLOOKUP(F43,SummaryReport!A:J,8,FALSE)</f>
        <v>96</v>
      </c>
      <c r="I43" s="26">
        <f t="shared" si="20"/>
        <v>1.3550135501355642E-3</v>
      </c>
    </row>
    <row r="44" spans="1:9" ht="18.75" x14ac:dyDescent="0.25">
      <c r="A44" s="41" t="s">
        <v>11</v>
      </c>
      <c r="B44" s="40">
        <v>73</v>
      </c>
      <c r="C44" s="28">
        <f t="shared" si="22"/>
        <v>72</v>
      </c>
      <c r="D44" s="52">
        <f t="shared" si="19"/>
        <v>-1.388888888888884E-2</v>
      </c>
      <c r="E44" s="54"/>
      <c r="F44" s="53" t="str">
        <f>VLOOKUP(A44,Соответствие!A:B,2,FALSE)</f>
        <v>delete_ticket</v>
      </c>
      <c r="G44" s="59">
        <f t="shared" si="21"/>
        <v>24</v>
      </c>
      <c r="H44" s="48">
        <f>VLOOKUP(F44,SummaryReport!A:J,8,FALSE)</f>
        <v>24</v>
      </c>
      <c r="I44" s="26">
        <f t="shared" si="20"/>
        <v>0</v>
      </c>
    </row>
    <row r="45" spans="1:9" ht="18.75" x14ac:dyDescent="0.25">
      <c r="A45" s="41" t="s">
        <v>6</v>
      </c>
      <c r="B45" s="40">
        <v>326</v>
      </c>
      <c r="C45" s="28">
        <f t="shared" si="22"/>
        <v>339.88466819221964</v>
      </c>
      <c r="D45" s="52">
        <f t="shared" si="19"/>
        <v>4.0851116545119526E-2</v>
      </c>
      <c r="E45" s="54"/>
      <c r="F45" s="53" t="str">
        <f>VLOOKUP(A45,Соответствие!A:B,2,FALSE)</f>
        <v>logout</v>
      </c>
      <c r="G45" s="59">
        <f t="shared" si="21"/>
        <v>113.29488939740655</v>
      </c>
      <c r="H45" s="48">
        <f>VLOOKUP(F45,SummaryReport!A:J,8,FALSE)</f>
        <v>112</v>
      </c>
      <c r="I45" s="26">
        <f t="shared" si="20"/>
        <v>-1.1561512476844227E-2</v>
      </c>
    </row>
    <row r="46" spans="1:9" ht="37.5" x14ac:dyDescent="0.25">
      <c r="A46" s="41" t="s">
        <v>62</v>
      </c>
      <c r="B46" s="40">
        <v>97</v>
      </c>
      <c r="C46" s="28">
        <f t="shared" si="22"/>
        <v>94.736842105263165</v>
      </c>
      <c r="D46" s="52">
        <f t="shared" si="19"/>
        <v>-2.3888888888888848E-2</v>
      </c>
      <c r="E46" s="54"/>
      <c r="F46" s="53" t="str">
        <f>VLOOKUP(A46,Соответствие!A:B,2,FALSE)</f>
        <v>sign_up_page</v>
      </c>
      <c r="G46" s="59">
        <f t="shared" si="21"/>
        <v>31.578947368421055</v>
      </c>
      <c r="H46" s="48">
        <f>VLOOKUP(F46,SummaryReport!A:J,8,FALSE)</f>
        <v>32</v>
      </c>
      <c r="I46" s="26">
        <f t="shared" si="20"/>
        <v>1.3157894736842035E-2</v>
      </c>
    </row>
    <row r="47" spans="1:9" ht="37.5" x14ac:dyDescent="0.25">
      <c r="A47" s="41" t="s">
        <v>61</v>
      </c>
      <c r="B47" s="40">
        <v>97</v>
      </c>
      <c r="C47" s="28">
        <f t="shared" si="22"/>
        <v>94.736842105263165</v>
      </c>
      <c r="D47" s="52">
        <f t="shared" si="19"/>
        <v>-2.3888888888888848E-2</v>
      </c>
      <c r="E47" s="54"/>
      <c r="F47" s="53" t="str">
        <f>VLOOKUP(A47,Соответствие!A:B,2,FALSE)</f>
        <v>reg_form</v>
      </c>
      <c r="G47" s="59">
        <f t="shared" si="21"/>
        <v>31.578947368421055</v>
      </c>
      <c r="H47" s="48">
        <f>VLOOKUP(F47,SummaryReport!A:J,8,FALSE)</f>
        <v>32</v>
      </c>
      <c r="I47" s="26">
        <f t="shared" si="20"/>
        <v>1.3157894736842035E-2</v>
      </c>
    </row>
    <row r="48" spans="1:9" ht="37.5" x14ac:dyDescent="0.25">
      <c r="A48" s="41" t="s">
        <v>63</v>
      </c>
      <c r="B48" s="40">
        <v>97</v>
      </c>
      <c r="C48" s="28">
        <f t="shared" si="22"/>
        <v>94.736842105263165</v>
      </c>
      <c r="D48" s="52">
        <f t="shared" si="19"/>
        <v>-2.3888888888888848E-2</v>
      </c>
      <c r="E48" s="54"/>
      <c r="F48" s="53" t="str">
        <f>VLOOKUP(A48,Соответствие!A:B,2,FALSE)</f>
        <v>signed_up_new_user_home_page</v>
      </c>
      <c r="G48" s="59">
        <f t="shared" si="21"/>
        <v>31.578947368421055</v>
      </c>
      <c r="H48" s="48">
        <f>VLOOKUP(F48,SummaryReport!A:J,8,FALSE)</f>
        <v>32</v>
      </c>
      <c r="I48" s="26">
        <f t="shared" si="20"/>
        <v>1.3157894736842035E-2</v>
      </c>
    </row>
    <row r="49" spans="1:10" ht="19.5" thickBot="1" x14ac:dyDescent="0.3">
      <c r="A49" s="43" t="s">
        <v>7</v>
      </c>
      <c r="B49" s="44">
        <f>SUM(B37:B48)</f>
        <v>2944</v>
      </c>
      <c r="C49" s="27">
        <f>SUM(C37:C48)</f>
        <v>2975.439459730982</v>
      </c>
      <c r="D49" s="25">
        <f t="shared" si="19"/>
        <v>1.0566324792178561E-2</v>
      </c>
    </row>
    <row r="50" spans="1:10" x14ac:dyDescent="0.25">
      <c r="I50" s="32"/>
    </row>
    <row r="51" spans="1:10" x14ac:dyDescent="0.25">
      <c r="C51" s="32" t="s">
        <v>72</v>
      </c>
      <c r="D51" s="32"/>
      <c r="E51" s="32"/>
      <c r="F51" s="32"/>
      <c r="G51" s="32"/>
      <c r="H51" s="32"/>
    </row>
    <row r="52" spans="1:10" x14ac:dyDescent="0.25">
      <c r="B52" t="s">
        <v>88</v>
      </c>
      <c r="C52" t="s">
        <v>71</v>
      </c>
      <c r="D52" t="s">
        <v>67</v>
      </c>
      <c r="E52" t="s">
        <v>69</v>
      </c>
      <c r="F52" t="s">
        <v>68</v>
      </c>
      <c r="G52" t="s">
        <v>70</v>
      </c>
      <c r="H52" t="s">
        <v>87</v>
      </c>
    </row>
    <row r="53" spans="1:10" x14ac:dyDescent="0.25">
      <c r="A53" s="60" t="s">
        <v>8</v>
      </c>
      <c r="B53" s="61">
        <f>124/3</f>
        <v>41.333333333333336</v>
      </c>
      <c r="C53" s="36">
        <v>27</v>
      </c>
      <c r="D53" s="33">
        <f>60/C53</f>
        <v>2.2222222222222223</v>
      </c>
      <c r="E53" s="47">
        <v>20</v>
      </c>
      <c r="F53" s="45">
        <v>4</v>
      </c>
      <c r="G53" s="20">
        <f>ROUND(F53,0)</f>
        <v>4</v>
      </c>
      <c r="H53" s="20">
        <f>G53*D53*E53</f>
        <v>177.77777777777777</v>
      </c>
      <c r="I53" s="31">
        <f>1-B53/H53</f>
        <v>0.76749999999999996</v>
      </c>
    </row>
    <row r="54" spans="1:10" x14ac:dyDescent="0.25">
      <c r="A54" s="60" t="s">
        <v>96</v>
      </c>
      <c r="B54" s="61">
        <f>150/3</f>
        <v>50</v>
      </c>
      <c r="C54" s="36">
        <v>41</v>
      </c>
      <c r="D54" s="33">
        <f>60/C54</f>
        <v>1.4634146341463414</v>
      </c>
      <c r="E54" s="47">
        <v>20</v>
      </c>
      <c r="F54" s="45">
        <v>1</v>
      </c>
      <c r="G54" s="20">
        <f>ROUND(F54,0)</f>
        <v>1</v>
      </c>
      <c r="H54" s="20">
        <f>G54*D54*E54</f>
        <v>29.268292682926827</v>
      </c>
      <c r="I54" s="31">
        <f>1-B54/H54</f>
        <v>-0.70833333333333348</v>
      </c>
    </row>
    <row r="55" spans="1:10" x14ac:dyDescent="0.25">
      <c r="A55" s="60" t="s">
        <v>89</v>
      </c>
      <c r="B55" s="62">
        <f>30/3</f>
        <v>10</v>
      </c>
      <c r="C55" s="46">
        <v>17</v>
      </c>
      <c r="D55" s="33">
        <f>60/C55</f>
        <v>3.5294117647058822</v>
      </c>
      <c r="E55" s="47">
        <v>20</v>
      </c>
      <c r="F55" s="45">
        <v>1</v>
      </c>
      <c r="G55" s="20">
        <f>ROUND(F55,0)</f>
        <v>1</v>
      </c>
      <c r="H55" s="20">
        <f>G55*D55*E55</f>
        <v>70.588235294117652</v>
      </c>
      <c r="I55" s="31">
        <f>1-B55/H55</f>
        <v>0.85833333333333339</v>
      </c>
    </row>
    <row r="56" spans="1:10" x14ac:dyDescent="0.25">
      <c r="A56" s="60" t="s">
        <v>65</v>
      </c>
      <c r="B56" s="61">
        <f>20/3</f>
        <v>6.666666666666667</v>
      </c>
      <c r="C56" s="36">
        <v>23</v>
      </c>
      <c r="D56" s="33">
        <f>60/C56</f>
        <v>2.6086956521739131</v>
      </c>
      <c r="E56" s="47">
        <v>20</v>
      </c>
      <c r="F56" s="45">
        <v>2</v>
      </c>
      <c r="G56" s="20">
        <f>ROUND(F56,0)</f>
        <v>2</v>
      </c>
      <c r="H56" s="20">
        <f>G56*D56*E56</f>
        <v>104.34782608695653</v>
      </c>
      <c r="I56" s="31">
        <f>1-B56/H56</f>
        <v>0.93611111111111112</v>
      </c>
    </row>
    <row r="57" spans="1:10" x14ac:dyDescent="0.25">
      <c r="A57" s="60" t="s">
        <v>66</v>
      </c>
      <c r="B57" s="61">
        <f>120/3</f>
        <v>40</v>
      </c>
      <c r="C57" s="36">
        <v>30</v>
      </c>
      <c r="D57" s="33">
        <f>60/C57</f>
        <v>2</v>
      </c>
      <c r="E57" s="47">
        <v>20</v>
      </c>
      <c r="F57" s="45">
        <v>1</v>
      </c>
      <c r="G57" s="20">
        <f>ROUND(F57,0)</f>
        <v>1</v>
      </c>
      <c r="H57" s="20">
        <f>G57*D57*E57</f>
        <v>40</v>
      </c>
      <c r="I57" s="31">
        <f>1-B57/H57</f>
        <v>0</v>
      </c>
    </row>
    <row r="58" spans="1:10" x14ac:dyDescent="0.25">
      <c r="G58" s="20">
        <f>SUM(G53:G57)</f>
        <v>9</v>
      </c>
    </row>
    <row r="61" spans="1:10" x14ac:dyDescent="0.25">
      <c r="A61" t="s">
        <v>99</v>
      </c>
      <c r="B61" t="s">
        <v>100</v>
      </c>
      <c r="C61" t="s">
        <v>101</v>
      </c>
      <c r="D61" t="s">
        <v>44</v>
      </c>
      <c r="E61" t="s">
        <v>102</v>
      </c>
      <c r="F61" t="s">
        <v>53</v>
      </c>
      <c r="G61" t="s">
        <v>7</v>
      </c>
      <c r="I61" s="16" t="s">
        <v>38</v>
      </c>
      <c r="J61" t="s">
        <v>50</v>
      </c>
    </row>
    <row r="62" spans="1:10" x14ac:dyDescent="0.25">
      <c r="A62" t="s">
        <v>8</v>
      </c>
      <c r="B62" t="s">
        <v>90</v>
      </c>
      <c r="C62" s="20">
        <f t="shared" ref="C62:C87" si="23">VLOOKUP(A62,$A$53:$H$57,6,FALSE)</f>
        <v>4</v>
      </c>
      <c r="D62">
        <f t="shared" ref="D62:D87" si="24">VLOOKUP(A62,$A$53:$H$57,3,FALSE)</f>
        <v>27</v>
      </c>
      <c r="E62" s="20">
        <f>60/D62</f>
        <v>2.2222222222222223</v>
      </c>
      <c r="F62">
        <v>20</v>
      </c>
      <c r="G62" s="20">
        <f>C62*E62*F62</f>
        <v>177.77777777777777</v>
      </c>
      <c r="I62" s="17" t="s">
        <v>93</v>
      </c>
      <c r="J62" s="20">
        <v>94.98759305210919</v>
      </c>
    </row>
    <row r="63" spans="1:10" x14ac:dyDescent="0.25">
      <c r="A63" t="s">
        <v>8</v>
      </c>
      <c r="B63" t="s">
        <v>64</v>
      </c>
      <c r="C63" s="20">
        <f t="shared" si="23"/>
        <v>4</v>
      </c>
      <c r="D63">
        <f t="shared" si="24"/>
        <v>27</v>
      </c>
      <c r="E63" s="20">
        <f t="shared" ref="E63:E87" si="25">60/D63</f>
        <v>2.2222222222222223</v>
      </c>
      <c r="F63">
        <v>20</v>
      </c>
      <c r="G63" s="20">
        <f t="shared" ref="G63:G87" si="26">C63*E63*F63</f>
        <v>177.77777777777777</v>
      </c>
      <c r="I63" s="17" t="s">
        <v>90</v>
      </c>
      <c r="J63" s="20">
        <v>177.96949350459789</v>
      </c>
    </row>
    <row r="64" spans="1:10" x14ac:dyDescent="0.25">
      <c r="A64" t="s">
        <v>8</v>
      </c>
      <c r="B64" t="s">
        <v>91</v>
      </c>
      <c r="C64" s="20">
        <f t="shared" si="23"/>
        <v>4</v>
      </c>
      <c r="D64">
        <f t="shared" si="24"/>
        <v>27</v>
      </c>
      <c r="E64" s="20">
        <f t="shared" si="25"/>
        <v>2.2222222222222223</v>
      </c>
      <c r="F64">
        <v>20</v>
      </c>
      <c r="G64" s="20">
        <f t="shared" si="26"/>
        <v>177.77777777777777</v>
      </c>
      <c r="I64" s="17" t="s">
        <v>92</v>
      </c>
      <c r="J64" s="20">
        <v>94.98759305210919</v>
      </c>
    </row>
    <row r="65" spans="1:10" x14ac:dyDescent="0.25">
      <c r="A65" t="s">
        <v>8</v>
      </c>
      <c r="B65" t="s">
        <v>92</v>
      </c>
      <c r="C65" s="20">
        <f t="shared" si="23"/>
        <v>4</v>
      </c>
      <c r="D65">
        <f t="shared" si="24"/>
        <v>27</v>
      </c>
      <c r="E65" s="20">
        <f t="shared" si="25"/>
        <v>2.2222222222222223</v>
      </c>
      <c r="F65">
        <v>20</v>
      </c>
      <c r="G65" s="20">
        <f t="shared" si="26"/>
        <v>177.77777777777777</v>
      </c>
      <c r="I65" s="63" t="s">
        <v>95</v>
      </c>
      <c r="J65" s="20">
        <v>141.04641658152096</v>
      </c>
    </row>
    <row r="66" spans="1:10" x14ac:dyDescent="0.25">
      <c r="A66" t="s">
        <v>8</v>
      </c>
      <c r="B66" t="s">
        <v>93</v>
      </c>
      <c r="C66" s="20">
        <f t="shared" si="23"/>
        <v>4</v>
      </c>
      <c r="D66">
        <f t="shared" si="24"/>
        <v>27</v>
      </c>
      <c r="E66" s="20">
        <f t="shared" si="25"/>
        <v>2.2222222222222223</v>
      </c>
      <c r="F66">
        <v>20</v>
      </c>
      <c r="G66" s="20">
        <f t="shared" si="26"/>
        <v>177.77777777777777</v>
      </c>
      <c r="I66" s="63" t="s">
        <v>64</v>
      </c>
      <c r="J66" s="20">
        <v>141.04641658152096</v>
      </c>
    </row>
    <row r="67" spans="1:10" x14ac:dyDescent="0.25">
      <c r="A67" t="s">
        <v>8</v>
      </c>
      <c r="B67" t="s">
        <v>94</v>
      </c>
      <c r="C67" s="20">
        <f t="shared" si="23"/>
        <v>4</v>
      </c>
      <c r="D67">
        <f t="shared" si="24"/>
        <v>27</v>
      </c>
      <c r="E67" s="20">
        <f t="shared" si="25"/>
        <v>2.2222222222222223</v>
      </c>
      <c r="F67">
        <v>20</v>
      </c>
      <c r="G67" s="20">
        <f t="shared" si="26"/>
        <v>177.77777777777777</v>
      </c>
      <c r="I67" s="17" t="s">
        <v>91</v>
      </c>
      <c r="J67" s="20">
        <v>94.98759305210919</v>
      </c>
    </row>
    <row r="68" spans="1:10" x14ac:dyDescent="0.25">
      <c r="A68" t="s">
        <v>8</v>
      </c>
      <c r="B68" t="s">
        <v>95</v>
      </c>
      <c r="C68" s="20">
        <f t="shared" si="23"/>
        <v>4</v>
      </c>
      <c r="D68">
        <f t="shared" si="24"/>
        <v>27</v>
      </c>
      <c r="E68" s="20">
        <f t="shared" si="25"/>
        <v>2.2222222222222223</v>
      </c>
      <c r="F68">
        <v>20</v>
      </c>
      <c r="G68" s="20">
        <f t="shared" si="26"/>
        <v>177.77777777777777</v>
      </c>
      <c r="I68" s="63" t="s">
        <v>94</v>
      </c>
      <c r="J68" s="20">
        <v>58.064516129032256</v>
      </c>
    </row>
    <row r="69" spans="1:10" x14ac:dyDescent="0.25">
      <c r="A69" t="s">
        <v>96</v>
      </c>
      <c r="B69" t="s">
        <v>90</v>
      </c>
      <c r="C69" s="20">
        <f t="shared" si="23"/>
        <v>1</v>
      </c>
      <c r="D69">
        <f t="shared" si="24"/>
        <v>41</v>
      </c>
      <c r="E69" s="20">
        <f t="shared" si="25"/>
        <v>1.4634146341463414</v>
      </c>
      <c r="F69">
        <v>20</v>
      </c>
      <c r="G69" s="20">
        <f t="shared" si="26"/>
        <v>29.268292682926827</v>
      </c>
      <c r="I69" s="17" t="s">
        <v>97</v>
      </c>
      <c r="J69" s="20">
        <v>39</v>
      </c>
    </row>
    <row r="70" spans="1:10" x14ac:dyDescent="0.25">
      <c r="A70" t="s">
        <v>96</v>
      </c>
      <c r="B70" t="s">
        <v>64</v>
      </c>
      <c r="C70" s="20">
        <f t="shared" si="23"/>
        <v>1</v>
      </c>
      <c r="D70">
        <f t="shared" si="24"/>
        <v>41</v>
      </c>
      <c r="E70" s="20">
        <f t="shared" si="25"/>
        <v>1.4634146341463414</v>
      </c>
      <c r="F70">
        <v>20</v>
      </c>
      <c r="G70" s="20">
        <f t="shared" si="26"/>
        <v>29.268292682926827</v>
      </c>
      <c r="I70" s="63" t="s">
        <v>98</v>
      </c>
      <c r="J70" s="20">
        <v>24</v>
      </c>
    </row>
    <row r="71" spans="1:10" x14ac:dyDescent="0.25">
      <c r="A71" t="s">
        <v>96</v>
      </c>
      <c r="B71" t="s">
        <v>95</v>
      </c>
      <c r="C71" s="20">
        <f t="shared" si="23"/>
        <v>1</v>
      </c>
      <c r="D71">
        <f t="shared" si="24"/>
        <v>41</v>
      </c>
      <c r="E71" s="20">
        <f t="shared" si="25"/>
        <v>1.4634146341463414</v>
      </c>
      <c r="F71">
        <v>20</v>
      </c>
      <c r="G71" s="20">
        <f t="shared" si="26"/>
        <v>29.268292682926827</v>
      </c>
      <c r="I71" s="17" t="s">
        <v>39</v>
      </c>
      <c r="J71" s="15">
        <v>866.08962195299955</v>
      </c>
    </row>
    <row r="72" spans="1:10" x14ac:dyDescent="0.25">
      <c r="A72" t="s">
        <v>89</v>
      </c>
      <c r="B72" t="s">
        <v>90</v>
      </c>
      <c r="C72" s="20">
        <f t="shared" si="23"/>
        <v>1</v>
      </c>
      <c r="D72">
        <f t="shared" si="24"/>
        <v>17</v>
      </c>
      <c r="E72" s="20">
        <f t="shared" si="25"/>
        <v>3.5294117647058822</v>
      </c>
      <c r="F72">
        <v>20</v>
      </c>
      <c r="G72" s="20">
        <f t="shared" si="26"/>
        <v>70.588235294117652</v>
      </c>
    </row>
    <row r="73" spans="1:10" x14ac:dyDescent="0.25">
      <c r="A73" t="s">
        <v>89</v>
      </c>
      <c r="B73" t="s">
        <v>64</v>
      </c>
      <c r="C73" s="20">
        <f t="shared" si="23"/>
        <v>1</v>
      </c>
      <c r="D73">
        <f t="shared" si="24"/>
        <v>17</v>
      </c>
      <c r="E73" s="20">
        <f t="shared" si="25"/>
        <v>3.5294117647058822</v>
      </c>
      <c r="F73">
        <v>20</v>
      </c>
      <c r="G73" s="20">
        <f t="shared" si="26"/>
        <v>70.588235294117652</v>
      </c>
    </row>
    <row r="74" spans="1:10" x14ac:dyDescent="0.25">
      <c r="A74" t="s">
        <v>89</v>
      </c>
      <c r="B74" t="s">
        <v>97</v>
      </c>
      <c r="C74" s="20">
        <f t="shared" si="23"/>
        <v>1</v>
      </c>
      <c r="D74">
        <f t="shared" si="24"/>
        <v>17</v>
      </c>
      <c r="E74" s="20">
        <f t="shared" si="25"/>
        <v>3.5294117647058822</v>
      </c>
      <c r="F74">
        <v>20</v>
      </c>
      <c r="G74" s="20">
        <f t="shared" si="26"/>
        <v>70.588235294117652</v>
      </c>
    </row>
    <row r="75" spans="1:10" x14ac:dyDescent="0.25">
      <c r="A75" t="s">
        <v>89</v>
      </c>
      <c r="B75" t="s">
        <v>98</v>
      </c>
      <c r="C75" s="20">
        <f t="shared" si="23"/>
        <v>1</v>
      </c>
      <c r="D75">
        <f t="shared" si="24"/>
        <v>17</v>
      </c>
      <c r="E75" s="20">
        <f t="shared" si="25"/>
        <v>3.5294117647058822</v>
      </c>
      <c r="F75">
        <v>20</v>
      </c>
      <c r="G75" s="20">
        <f t="shared" si="26"/>
        <v>70.588235294117652</v>
      </c>
    </row>
    <row r="76" spans="1:10" x14ac:dyDescent="0.25">
      <c r="A76" t="s">
        <v>89</v>
      </c>
      <c r="B76" t="s">
        <v>95</v>
      </c>
      <c r="C76" s="20">
        <f t="shared" si="23"/>
        <v>1</v>
      </c>
      <c r="D76">
        <f t="shared" si="24"/>
        <v>17</v>
      </c>
      <c r="E76" s="20">
        <f t="shared" si="25"/>
        <v>3.5294117647058822</v>
      </c>
      <c r="F76">
        <v>20</v>
      </c>
      <c r="G76" s="20">
        <f t="shared" si="26"/>
        <v>70.588235294117652</v>
      </c>
    </row>
    <row r="77" spans="1:10" x14ac:dyDescent="0.25">
      <c r="A77" t="s">
        <v>65</v>
      </c>
      <c r="B77" t="s">
        <v>90</v>
      </c>
      <c r="C77" s="20">
        <f t="shared" si="23"/>
        <v>2</v>
      </c>
      <c r="D77">
        <f t="shared" si="24"/>
        <v>23</v>
      </c>
      <c r="E77" s="20">
        <f t="shared" si="25"/>
        <v>2.6086956521739131</v>
      </c>
      <c r="F77">
        <v>20</v>
      </c>
      <c r="G77" s="20">
        <f t="shared" si="26"/>
        <v>104.34782608695653</v>
      </c>
    </row>
    <row r="78" spans="1:10" x14ac:dyDescent="0.25">
      <c r="A78" t="s">
        <v>65</v>
      </c>
      <c r="B78" t="s">
        <v>90</v>
      </c>
      <c r="C78" s="20">
        <f t="shared" si="23"/>
        <v>2</v>
      </c>
      <c r="D78">
        <f t="shared" si="24"/>
        <v>23</v>
      </c>
      <c r="E78" s="20">
        <f>60/D78</f>
        <v>2.6086956521739131</v>
      </c>
      <c r="F78">
        <v>20</v>
      </c>
      <c r="G78" s="20">
        <f t="shared" si="26"/>
        <v>104.34782608695653</v>
      </c>
    </row>
    <row r="79" spans="1:10" x14ac:dyDescent="0.25">
      <c r="A79" t="s">
        <v>65</v>
      </c>
      <c r="B79" t="s">
        <v>64</v>
      </c>
      <c r="C79" s="20">
        <f t="shared" si="23"/>
        <v>2</v>
      </c>
      <c r="D79">
        <f t="shared" si="24"/>
        <v>23</v>
      </c>
      <c r="E79" s="20">
        <f t="shared" si="25"/>
        <v>2.6086956521739131</v>
      </c>
      <c r="F79">
        <v>20</v>
      </c>
      <c r="G79" s="20">
        <f t="shared" si="26"/>
        <v>104.34782608695653</v>
      </c>
    </row>
    <row r="80" spans="1:10" x14ac:dyDescent="0.25">
      <c r="A80" t="s">
        <v>65</v>
      </c>
      <c r="B80" t="s">
        <v>91</v>
      </c>
      <c r="C80" s="20">
        <f t="shared" si="23"/>
        <v>2</v>
      </c>
      <c r="D80">
        <f t="shared" si="24"/>
        <v>23</v>
      </c>
      <c r="E80" s="20">
        <f t="shared" si="25"/>
        <v>2.6086956521739131</v>
      </c>
      <c r="F80">
        <v>20</v>
      </c>
      <c r="G80" s="20">
        <f t="shared" si="26"/>
        <v>104.34782608695653</v>
      </c>
    </row>
    <row r="81" spans="1:7" x14ac:dyDescent="0.25">
      <c r="A81" t="s">
        <v>65</v>
      </c>
      <c r="B81" t="s">
        <v>92</v>
      </c>
      <c r="C81" s="20">
        <f t="shared" si="23"/>
        <v>2</v>
      </c>
      <c r="D81">
        <f t="shared" si="24"/>
        <v>23</v>
      </c>
      <c r="E81" s="20">
        <f t="shared" si="25"/>
        <v>2.6086956521739131</v>
      </c>
      <c r="F81">
        <v>20</v>
      </c>
      <c r="G81" s="20">
        <f t="shared" si="26"/>
        <v>104.34782608695653</v>
      </c>
    </row>
    <row r="82" spans="1:7" x14ac:dyDescent="0.25">
      <c r="A82" t="s">
        <v>65</v>
      </c>
      <c r="B82" t="s">
        <v>93</v>
      </c>
      <c r="C82" s="20">
        <f t="shared" si="23"/>
        <v>2</v>
      </c>
      <c r="D82">
        <f t="shared" si="24"/>
        <v>23</v>
      </c>
      <c r="E82" s="20">
        <f t="shared" si="25"/>
        <v>2.6086956521739131</v>
      </c>
      <c r="F82">
        <v>20</v>
      </c>
      <c r="G82" s="20">
        <f t="shared" si="26"/>
        <v>104.34782608695653</v>
      </c>
    </row>
    <row r="83" spans="1:7" x14ac:dyDescent="0.25">
      <c r="A83" t="s">
        <v>65</v>
      </c>
      <c r="B83" t="s">
        <v>95</v>
      </c>
      <c r="C83" s="20">
        <f t="shared" si="23"/>
        <v>2</v>
      </c>
      <c r="D83">
        <f t="shared" si="24"/>
        <v>23</v>
      </c>
      <c r="E83" s="20">
        <f t="shared" si="25"/>
        <v>2.6086956521739131</v>
      </c>
      <c r="F83">
        <v>20</v>
      </c>
      <c r="G83" s="20">
        <f t="shared" si="26"/>
        <v>104.34782608695653</v>
      </c>
    </row>
    <row r="84" spans="1:7" x14ac:dyDescent="0.25">
      <c r="A84" t="s">
        <v>66</v>
      </c>
      <c r="B84" t="s">
        <v>90</v>
      </c>
      <c r="C84" s="20">
        <f t="shared" si="23"/>
        <v>1</v>
      </c>
      <c r="D84">
        <f t="shared" si="24"/>
        <v>30</v>
      </c>
      <c r="E84" s="20">
        <f t="shared" si="25"/>
        <v>2</v>
      </c>
      <c r="F84">
        <v>20</v>
      </c>
      <c r="G84" s="20">
        <f t="shared" si="26"/>
        <v>40</v>
      </c>
    </row>
    <row r="85" spans="1:7" x14ac:dyDescent="0.25">
      <c r="A85" t="s">
        <v>66</v>
      </c>
      <c r="B85" t="s">
        <v>64</v>
      </c>
      <c r="C85" s="20">
        <f t="shared" si="23"/>
        <v>1</v>
      </c>
      <c r="D85">
        <f t="shared" si="24"/>
        <v>30</v>
      </c>
      <c r="E85" s="20">
        <f t="shared" si="25"/>
        <v>2</v>
      </c>
      <c r="F85">
        <v>20</v>
      </c>
      <c r="G85" s="20">
        <f t="shared" si="26"/>
        <v>40</v>
      </c>
    </row>
    <row r="86" spans="1:7" x14ac:dyDescent="0.25">
      <c r="A86" t="s">
        <v>66</v>
      </c>
      <c r="B86" t="s">
        <v>97</v>
      </c>
      <c r="C86" s="20">
        <f t="shared" si="23"/>
        <v>1</v>
      </c>
      <c r="D86">
        <f t="shared" si="24"/>
        <v>30</v>
      </c>
      <c r="E86" s="20">
        <f t="shared" si="25"/>
        <v>2</v>
      </c>
      <c r="F86">
        <v>20</v>
      </c>
      <c r="G86" s="20">
        <f t="shared" si="26"/>
        <v>40</v>
      </c>
    </row>
    <row r="87" spans="1:7" x14ac:dyDescent="0.25">
      <c r="A87" t="s">
        <v>66</v>
      </c>
      <c r="B87" t="s">
        <v>95</v>
      </c>
      <c r="C87" s="20">
        <f t="shared" si="23"/>
        <v>1</v>
      </c>
      <c r="D87">
        <f t="shared" si="24"/>
        <v>30</v>
      </c>
      <c r="E87" s="20">
        <f t="shared" si="25"/>
        <v>2</v>
      </c>
      <c r="F87">
        <v>20</v>
      </c>
      <c r="G87" s="20">
        <f t="shared" si="26"/>
        <v>40</v>
      </c>
    </row>
  </sheetData>
  <mergeCells count="1">
    <mergeCell ref="A35:B35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4" sqref="A4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tr">
        <f>'Автоматизированный расчет'!A37</f>
        <v>Главная Welcome страница</v>
      </c>
      <c r="B2" t="s">
        <v>78</v>
      </c>
    </row>
    <row r="3" spans="1:2" x14ac:dyDescent="0.25">
      <c r="A3" t="str">
        <f>'Автоматизированный расчет'!A38</f>
        <v>Вход в систему</v>
      </c>
      <c r="B3" t="s">
        <v>22</v>
      </c>
    </row>
    <row r="4" spans="1:2" x14ac:dyDescent="0.25">
      <c r="A4" t="str">
        <f>'Автоматизированный расчет'!A39</f>
        <v>Переход на страницу поиска билетов</v>
      </c>
      <c r="B4" t="s">
        <v>105</v>
      </c>
    </row>
    <row r="5" spans="1:2" x14ac:dyDescent="0.25">
      <c r="A5" t="str">
        <f>'Автоматизированный расчет'!A40</f>
        <v xml:space="preserve">Заполнение полей для поиска билета </v>
      </c>
      <c r="B5" t="s">
        <v>106</v>
      </c>
    </row>
    <row r="6" spans="1:2" x14ac:dyDescent="0.25">
      <c r="A6" t="str">
        <f>'Автоматизированный расчет'!A41</f>
        <v xml:space="preserve">Выбор рейса из найденных </v>
      </c>
      <c r="B6" t="s">
        <v>107</v>
      </c>
    </row>
    <row r="7" spans="1:2" x14ac:dyDescent="0.25">
      <c r="A7" t="str">
        <f>'Автоматизированный расчет'!A42</f>
        <v>Оплата билета</v>
      </c>
      <c r="B7" t="s">
        <v>108</v>
      </c>
    </row>
    <row r="8" spans="1:2" x14ac:dyDescent="0.25">
      <c r="A8" t="str">
        <f>'Автоматизированный расчет'!A43</f>
        <v>Просмотр квитанций</v>
      </c>
      <c r="B8" t="s">
        <v>109</v>
      </c>
    </row>
    <row r="9" spans="1:2" x14ac:dyDescent="0.25">
      <c r="A9" t="str">
        <f>'Автоматизированный расчет'!A44</f>
        <v xml:space="preserve">Отмена бронирования </v>
      </c>
      <c r="B9" t="s">
        <v>110</v>
      </c>
    </row>
    <row r="10" spans="1:2" x14ac:dyDescent="0.25">
      <c r="A10" t="str">
        <f>'Автоматизированный расчет'!A45</f>
        <v>Выход из системы</v>
      </c>
      <c r="B10" t="s">
        <v>23</v>
      </c>
    </row>
    <row r="11" spans="1:2" x14ac:dyDescent="0.25">
      <c r="A11" t="str">
        <f>'Автоматизированный расчет'!A46</f>
        <v>Перход на страницу регистрации</v>
      </c>
      <c r="B11" t="s">
        <v>111</v>
      </c>
    </row>
    <row r="12" spans="1:2" x14ac:dyDescent="0.25">
      <c r="A12" t="str">
        <f>'Автоматизированный расчет'!A47</f>
        <v>Заполнение полей регистарции</v>
      </c>
      <c r="B12" t="s">
        <v>113</v>
      </c>
    </row>
    <row r="13" spans="1:2" x14ac:dyDescent="0.25">
      <c r="A13" t="str">
        <f>'Автоматизированный расчет'!A48</f>
        <v>Переход на следуюущий эран после регистарции</v>
      </c>
      <c r="B1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A2" sqref="A2:J20"/>
    </sheetView>
  </sheetViews>
  <sheetFormatPr defaultRowHeight="15" x14ac:dyDescent="0.25"/>
  <cols>
    <col min="1" max="1" width="36.42578125" bestFit="1" customWidth="1"/>
  </cols>
  <sheetData>
    <row r="1" spans="1:10" x14ac:dyDescent="0.25">
      <c r="A1" s="73" t="s">
        <v>25</v>
      </c>
      <c r="B1" s="73" t="s">
        <v>79</v>
      </c>
      <c r="C1" s="73" t="s">
        <v>80</v>
      </c>
      <c r="D1" s="73" t="s">
        <v>81</v>
      </c>
      <c r="E1" s="73" t="s">
        <v>82</v>
      </c>
      <c r="F1" s="73" t="s">
        <v>83</v>
      </c>
      <c r="G1" s="73" t="s">
        <v>84</v>
      </c>
      <c r="H1" s="73" t="s">
        <v>26</v>
      </c>
      <c r="I1" s="73" t="s">
        <v>27</v>
      </c>
      <c r="J1" s="73" t="s">
        <v>28</v>
      </c>
    </row>
    <row r="2" spans="1:10" x14ac:dyDescent="0.25">
      <c r="A2" s="78" t="s">
        <v>104</v>
      </c>
      <c r="B2" s="78" t="s">
        <v>85</v>
      </c>
      <c r="C2" s="78">
        <v>0</v>
      </c>
      <c r="D2" s="78">
        <v>0</v>
      </c>
      <c r="E2" s="78">
        <v>32.417999999999999</v>
      </c>
      <c r="F2" s="78">
        <v>6.4930000000000003</v>
      </c>
      <c r="G2" s="78">
        <v>31.456</v>
      </c>
      <c r="H2" s="78">
        <v>172</v>
      </c>
      <c r="I2" s="78">
        <v>0</v>
      </c>
      <c r="J2" s="78">
        <v>0</v>
      </c>
    </row>
    <row r="3" spans="1:10" x14ac:dyDescent="0.25">
      <c r="A3" s="78" t="s">
        <v>106</v>
      </c>
      <c r="B3" s="78" t="s">
        <v>85</v>
      </c>
      <c r="C3" s="78">
        <v>0</v>
      </c>
      <c r="D3" s="78">
        <v>0</v>
      </c>
      <c r="E3" s="78">
        <v>0.107</v>
      </c>
      <c r="F3" s="78">
        <v>1.2E-2</v>
      </c>
      <c r="G3" s="78">
        <v>8.1000000000000003E-2</v>
      </c>
      <c r="H3" s="78">
        <v>95</v>
      </c>
      <c r="I3" s="78">
        <v>0</v>
      </c>
      <c r="J3" s="78">
        <v>0</v>
      </c>
    </row>
    <row r="4" spans="1:10" x14ac:dyDescent="0.25">
      <c r="A4" s="78" t="s">
        <v>107</v>
      </c>
      <c r="B4" s="78" t="s">
        <v>85</v>
      </c>
      <c r="C4" s="78">
        <v>0</v>
      </c>
      <c r="D4" s="78">
        <v>0</v>
      </c>
      <c r="E4" s="78">
        <v>0.13100000000000001</v>
      </c>
      <c r="F4" s="78">
        <v>1.4E-2</v>
      </c>
      <c r="G4" s="78">
        <v>7.8E-2</v>
      </c>
      <c r="H4" s="78">
        <v>94</v>
      </c>
      <c r="I4" s="78">
        <v>0</v>
      </c>
      <c r="J4" s="78">
        <v>0</v>
      </c>
    </row>
    <row r="5" spans="1:10" x14ac:dyDescent="0.25">
      <c r="A5" s="78" t="s">
        <v>110</v>
      </c>
      <c r="B5" s="78" t="s">
        <v>85</v>
      </c>
      <c r="C5" s="78">
        <v>0</v>
      </c>
      <c r="D5" s="78">
        <v>0</v>
      </c>
      <c r="E5" s="78">
        <v>0.97899999999999998</v>
      </c>
      <c r="F5" s="78">
        <v>0.189</v>
      </c>
      <c r="G5" s="78">
        <v>0.72699999999999998</v>
      </c>
      <c r="H5" s="78">
        <v>24</v>
      </c>
      <c r="I5" s="78">
        <v>0</v>
      </c>
      <c r="J5" s="78">
        <v>0</v>
      </c>
    </row>
    <row r="6" spans="1:10" x14ac:dyDescent="0.25">
      <c r="A6" s="78" t="s">
        <v>109</v>
      </c>
      <c r="B6" s="78" t="s">
        <v>85</v>
      </c>
      <c r="C6" s="78">
        <v>0</v>
      </c>
      <c r="D6" s="78">
        <v>0</v>
      </c>
      <c r="E6" s="78">
        <v>1.417</v>
      </c>
      <c r="F6" s="78">
        <v>0.14499999999999999</v>
      </c>
      <c r="G6" s="78">
        <v>0.83099999999999996</v>
      </c>
      <c r="H6" s="78">
        <v>96</v>
      </c>
      <c r="I6" s="78">
        <v>0</v>
      </c>
      <c r="J6" s="78">
        <v>0</v>
      </c>
    </row>
    <row r="7" spans="1:10" x14ac:dyDescent="0.25">
      <c r="A7" s="78" t="s">
        <v>22</v>
      </c>
      <c r="B7" s="78" t="s">
        <v>85</v>
      </c>
      <c r="C7" s="78">
        <v>0</v>
      </c>
      <c r="D7" s="78">
        <v>0</v>
      </c>
      <c r="E7" s="78">
        <v>0.19500000000000001</v>
      </c>
      <c r="F7" s="78">
        <v>1.7999999999999999E-2</v>
      </c>
      <c r="G7" s="78">
        <v>0.154</v>
      </c>
      <c r="H7" s="78">
        <v>141</v>
      </c>
      <c r="I7" s="78">
        <v>0</v>
      </c>
      <c r="J7" s="78">
        <v>0</v>
      </c>
    </row>
    <row r="8" spans="1:10" x14ac:dyDescent="0.25">
      <c r="A8" s="78" t="s">
        <v>23</v>
      </c>
      <c r="B8" s="78" t="s">
        <v>85</v>
      </c>
      <c r="C8" s="78">
        <v>0</v>
      </c>
      <c r="D8" s="78">
        <v>0</v>
      </c>
      <c r="E8" s="78">
        <v>0.17499999999999999</v>
      </c>
      <c r="F8" s="78">
        <v>1.7000000000000001E-2</v>
      </c>
      <c r="G8" s="78">
        <v>0.13100000000000001</v>
      </c>
      <c r="H8" s="78">
        <v>112</v>
      </c>
      <c r="I8" s="78">
        <v>0</v>
      </c>
      <c r="J8" s="78">
        <v>0</v>
      </c>
    </row>
    <row r="9" spans="1:10" x14ac:dyDescent="0.25">
      <c r="A9" s="78" t="s">
        <v>78</v>
      </c>
      <c r="B9" s="78" t="s">
        <v>85</v>
      </c>
      <c r="C9" s="78">
        <v>0</v>
      </c>
      <c r="D9" s="78">
        <v>0</v>
      </c>
      <c r="E9" s="78">
        <v>0.23300000000000001</v>
      </c>
      <c r="F9" s="78">
        <v>2.3E-2</v>
      </c>
      <c r="G9" s="78">
        <v>0.153</v>
      </c>
      <c r="H9" s="78">
        <v>173</v>
      </c>
      <c r="I9" s="78">
        <v>0</v>
      </c>
      <c r="J9" s="78">
        <v>0</v>
      </c>
    </row>
    <row r="10" spans="1:10" x14ac:dyDescent="0.25">
      <c r="A10" s="78" t="s">
        <v>108</v>
      </c>
      <c r="B10" s="78" t="s">
        <v>85</v>
      </c>
      <c r="C10" s="78">
        <v>0</v>
      </c>
      <c r="D10" s="78">
        <v>0</v>
      </c>
      <c r="E10" s="78">
        <v>0.14299999999999999</v>
      </c>
      <c r="F10" s="78">
        <v>1.4E-2</v>
      </c>
      <c r="G10" s="78">
        <v>0.106</v>
      </c>
      <c r="H10" s="78">
        <v>60</v>
      </c>
      <c r="I10" s="78">
        <v>0</v>
      </c>
      <c r="J10" s="78">
        <v>0</v>
      </c>
    </row>
    <row r="11" spans="1:10" x14ac:dyDescent="0.25">
      <c r="A11" s="78" t="s">
        <v>113</v>
      </c>
      <c r="B11" s="78" t="s">
        <v>85</v>
      </c>
      <c r="C11" s="78">
        <v>0</v>
      </c>
      <c r="D11" s="78">
        <v>0</v>
      </c>
      <c r="E11" s="78">
        <v>7.8E-2</v>
      </c>
      <c r="F11" s="78">
        <v>8.9999999999999993E-3</v>
      </c>
      <c r="G11" s="78">
        <v>7.6999999999999999E-2</v>
      </c>
      <c r="H11" s="78">
        <v>32</v>
      </c>
      <c r="I11" s="78">
        <v>0</v>
      </c>
      <c r="J11" s="78">
        <v>0</v>
      </c>
    </row>
    <row r="12" spans="1:10" x14ac:dyDescent="0.25">
      <c r="A12" s="78" t="s">
        <v>105</v>
      </c>
      <c r="B12" s="78" t="s">
        <v>85</v>
      </c>
      <c r="C12" s="78">
        <v>0</v>
      </c>
      <c r="D12" s="78">
        <v>0</v>
      </c>
      <c r="E12" s="78">
        <v>0.24199999999999999</v>
      </c>
      <c r="F12" s="78">
        <v>0.02</v>
      </c>
      <c r="G12" s="78">
        <v>0.153</v>
      </c>
      <c r="H12" s="78">
        <v>108</v>
      </c>
      <c r="I12" s="78">
        <v>0</v>
      </c>
      <c r="J12" s="78">
        <v>0</v>
      </c>
    </row>
    <row r="13" spans="1:10" x14ac:dyDescent="0.25">
      <c r="A13" s="78" t="s">
        <v>111</v>
      </c>
      <c r="B13" s="78" t="s">
        <v>85</v>
      </c>
      <c r="C13" s="78">
        <v>0</v>
      </c>
      <c r="D13" s="78">
        <v>0</v>
      </c>
      <c r="E13" s="78">
        <v>0.217</v>
      </c>
      <c r="F13" s="78">
        <v>2.5999999999999999E-2</v>
      </c>
      <c r="G13" s="78">
        <v>0.159</v>
      </c>
      <c r="H13" s="78">
        <v>32</v>
      </c>
      <c r="I13" s="78">
        <v>0</v>
      </c>
      <c r="J13" s="78">
        <v>0</v>
      </c>
    </row>
    <row r="14" spans="1:10" x14ac:dyDescent="0.25">
      <c r="A14" s="78" t="s">
        <v>112</v>
      </c>
      <c r="B14" s="78" t="s">
        <v>85</v>
      </c>
      <c r="C14" s="78">
        <v>0</v>
      </c>
      <c r="D14" s="78">
        <v>0</v>
      </c>
      <c r="E14" s="78">
        <v>0.158</v>
      </c>
      <c r="F14" s="78">
        <v>1.4999999999999999E-2</v>
      </c>
      <c r="G14" s="78">
        <v>0.13700000000000001</v>
      </c>
      <c r="H14" s="78">
        <v>32</v>
      </c>
      <c r="I14" s="78">
        <v>0</v>
      </c>
      <c r="J14" s="78">
        <v>0</v>
      </c>
    </row>
    <row r="15" spans="1:10" x14ac:dyDescent="0.25">
      <c r="A15" s="78" t="s">
        <v>114</v>
      </c>
      <c r="B15" s="78" t="s">
        <v>85</v>
      </c>
      <c r="C15" s="78">
        <v>0</v>
      </c>
      <c r="D15" s="78">
        <v>0</v>
      </c>
      <c r="E15" s="78">
        <v>10.448</v>
      </c>
      <c r="F15" s="78">
        <v>2.8000000000000001E-2</v>
      </c>
      <c r="G15" s="78">
        <v>10.428000000000001</v>
      </c>
      <c r="H15" s="78">
        <v>10</v>
      </c>
      <c r="I15" s="78">
        <v>0</v>
      </c>
      <c r="J15" s="78">
        <v>0</v>
      </c>
    </row>
    <row r="16" spans="1:10" x14ac:dyDescent="0.25">
      <c r="A16" s="78" t="s">
        <v>115</v>
      </c>
      <c r="B16" s="78" t="s">
        <v>85</v>
      </c>
      <c r="C16" s="78">
        <v>0</v>
      </c>
      <c r="D16" s="78">
        <v>0</v>
      </c>
      <c r="E16" s="78">
        <v>25.908999999999999</v>
      </c>
      <c r="F16" s="78">
        <v>4.9000000000000002E-2</v>
      </c>
      <c r="G16" s="78">
        <v>25.78</v>
      </c>
      <c r="H16" s="78">
        <v>34</v>
      </c>
      <c r="I16" s="78">
        <v>0</v>
      </c>
      <c r="J16" s="78">
        <v>0</v>
      </c>
    </row>
    <row r="17" spans="1:10" x14ac:dyDescent="0.25">
      <c r="A17" s="78" t="s">
        <v>120</v>
      </c>
      <c r="B17" s="78" t="s">
        <v>85</v>
      </c>
      <c r="C17" s="78">
        <v>0</v>
      </c>
      <c r="D17" s="78">
        <v>0</v>
      </c>
      <c r="E17" s="78">
        <v>32.417000000000002</v>
      </c>
      <c r="F17" s="78">
        <v>0.21199999999999999</v>
      </c>
      <c r="G17" s="78">
        <v>31.555</v>
      </c>
      <c r="H17" s="78">
        <v>60</v>
      </c>
      <c r="I17" s="78">
        <v>0</v>
      </c>
      <c r="J17" s="78">
        <v>0</v>
      </c>
    </row>
    <row r="18" spans="1:10" x14ac:dyDescent="0.25">
      <c r="A18" s="78" t="s">
        <v>117</v>
      </c>
      <c r="B18" s="78" t="s">
        <v>85</v>
      </c>
      <c r="C18" s="78">
        <v>0</v>
      </c>
      <c r="D18" s="78">
        <v>0</v>
      </c>
      <c r="E18" s="78">
        <v>21.376999999999999</v>
      </c>
      <c r="F18" s="78">
        <v>6.2E-2</v>
      </c>
      <c r="G18" s="78">
        <v>21.366</v>
      </c>
      <c r="H18" s="78">
        <v>13</v>
      </c>
      <c r="I18" s="78">
        <v>0</v>
      </c>
      <c r="J18" s="78">
        <v>0</v>
      </c>
    </row>
    <row r="19" spans="1:10" x14ac:dyDescent="0.25">
      <c r="A19" s="78" t="s">
        <v>118</v>
      </c>
      <c r="B19" s="78" t="s">
        <v>85</v>
      </c>
      <c r="C19" s="78">
        <v>0</v>
      </c>
      <c r="D19" s="78">
        <v>0</v>
      </c>
      <c r="E19" s="78">
        <v>22.47</v>
      </c>
      <c r="F19" s="78">
        <v>0.26300000000000001</v>
      </c>
      <c r="G19" s="78">
        <v>21.87</v>
      </c>
      <c r="H19" s="78">
        <v>23</v>
      </c>
      <c r="I19" s="78">
        <v>0</v>
      </c>
      <c r="J19" s="78">
        <v>0</v>
      </c>
    </row>
    <row r="20" spans="1:10" x14ac:dyDescent="0.25">
      <c r="A20" s="78" t="s">
        <v>119</v>
      </c>
      <c r="B20" s="78" t="s">
        <v>85</v>
      </c>
      <c r="C20" s="78">
        <v>0</v>
      </c>
      <c r="D20" s="78">
        <v>0</v>
      </c>
      <c r="E20" s="78">
        <v>16.777000000000001</v>
      </c>
      <c r="F20" s="78">
        <v>5.5E-2</v>
      </c>
      <c r="G20" s="78">
        <v>16.663</v>
      </c>
      <c r="H20" s="78">
        <v>32</v>
      </c>
      <c r="I20" s="78">
        <v>0</v>
      </c>
      <c r="J20" s="78">
        <v>0</v>
      </c>
    </row>
    <row r="21" spans="1:10" x14ac:dyDescent="0.25">
      <c r="A21" s="74" t="s">
        <v>121</v>
      </c>
      <c r="B21" s="74" t="s">
        <v>85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10</v>
      </c>
      <c r="I21" s="74">
        <v>0</v>
      </c>
      <c r="J21" s="74">
        <v>0</v>
      </c>
    </row>
    <row r="22" spans="1:10" x14ac:dyDescent="0.25">
      <c r="A22" s="74" t="s">
        <v>122</v>
      </c>
      <c r="B22" s="74" t="s">
        <v>85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10</v>
      </c>
      <c r="I22" s="74">
        <v>0</v>
      </c>
      <c r="J22" s="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11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7" t="s">
        <v>31</v>
      </c>
      <c r="F9" s="77"/>
      <c r="G9" s="77"/>
      <c r="H9" s="77"/>
      <c r="I9" s="77"/>
    </row>
    <row r="11" spans="5:9" ht="28.5" x14ac:dyDescent="0.25"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</row>
    <row r="12" spans="5:9" ht="15.75" x14ac:dyDescent="0.25">
      <c r="E12" s="2" t="s">
        <v>0</v>
      </c>
      <c r="F12" s="3" t="s">
        <v>22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21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24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17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18</v>
      </c>
      <c r="F16" s="3" t="s">
        <v>20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19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23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7" t="s">
        <v>29</v>
      </c>
      <c r="F23" s="77"/>
      <c r="G23" s="77"/>
      <c r="H23" s="77"/>
      <c r="I23" s="77"/>
    </row>
    <row r="25" spans="5:9" x14ac:dyDescent="0.25">
      <c r="E25" s="8" t="s">
        <v>12</v>
      </c>
      <c r="F25" s="8" t="s">
        <v>13</v>
      </c>
      <c r="G25" s="8" t="s">
        <v>14</v>
      </c>
      <c r="H25" s="8" t="s">
        <v>15</v>
      </c>
      <c r="I25" s="8" t="s">
        <v>16</v>
      </c>
    </row>
    <row r="26" spans="5:9" ht="15.75" x14ac:dyDescent="0.25">
      <c r="E26" s="13" t="s">
        <v>0</v>
      </c>
      <c r="F26" s="12" t="s">
        <v>22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21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24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17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18</v>
      </c>
      <c r="F30" s="12" t="s">
        <v>20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19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23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7" t="s">
        <v>30</v>
      </c>
      <c r="F35" s="77"/>
      <c r="G35" s="77"/>
      <c r="H35" s="77"/>
      <c r="I35" s="77"/>
    </row>
    <row r="37" spans="5:15" x14ac:dyDescent="0.25">
      <c r="E37" s="8" t="s">
        <v>12</v>
      </c>
      <c r="F37" s="8" t="s">
        <v>13</v>
      </c>
      <c r="G37" s="8" t="s">
        <v>14</v>
      </c>
      <c r="H37" s="8" t="s">
        <v>15</v>
      </c>
      <c r="I37" s="8" t="s">
        <v>16</v>
      </c>
      <c r="L37" s="14" t="s">
        <v>25</v>
      </c>
      <c r="M37" s="14" t="s">
        <v>26</v>
      </c>
      <c r="N37" s="14" t="s">
        <v>27</v>
      </c>
      <c r="O37" s="14" t="s">
        <v>28</v>
      </c>
    </row>
    <row r="38" spans="5:15" ht="15.75" x14ac:dyDescent="0.25">
      <c r="E38" s="13" t="s">
        <v>0</v>
      </c>
      <c r="F38" s="12" t="s">
        <v>22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19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21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20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24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21</v>
      </c>
      <c r="M40" s="14" t="s">
        <v>32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17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22</v>
      </c>
      <c r="M41" s="14" t="s">
        <v>33</v>
      </c>
      <c r="N41" s="14">
        <v>139</v>
      </c>
      <c r="O41" s="14">
        <v>0</v>
      </c>
    </row>
    <row r="42" spans="5:15" ht="15.75" x14ac:dyDescent="0.25">
      <c r="E42" s="13" t="s">
        <v>18</v>
      </c>
      <c r="F42" s="12" t="s">
        <v>20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23</v>
      </c>
      <c r="M42" s="14" t="s">
        <v>34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19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17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23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24</v>
      </c>
      <c r="M44" s="14" t="s">
        <v>32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Бесолов Алексей</cp:lastModifiedBy>
  <dcterms:created xsi:type="dcterms:W3CDTF">2015-06-05T18:19:34Z</dcterms:created>
  <dcterms:modified xsi:type="dcterms:W3CDTF">2023-04-19T20:29:53Z</dcterms:modified>
</cp:coreProperties>
</file>