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uri/Desktop/"/>
    </mc:Choice>
  </mc:AlternateContent>
  <xr:revisionPtr revIDLastSave="0" documentId="13_ncr:1_{2134BB09-74C3-CB49-BE7F-4B223FCD12E9}" xr6:coauthVersionLast="47" xr6:coauthVersionMax="47" xr10:uidLastSave="{00000000-0000-0000-0000-000000000000}"/>
  <bookViews>
    <workbookView xWindow="13240" yWindow="2040" windowWidth="22920" windowHeight="17440" xr2:uid="{0089E00C-3209-F948-8356-BF7E834DA8D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5" i="1" l="1"/>
  <c r="E102" i="1"/>
  <c r="D95" i="1"/>
  <c r="I85" i="1"/>
  <c r="I86" i="1" s="1"/>
  <c r="D81" i="1"/>
  <c r="D82" i="1" s="1"/>
  <c r="D80" i="1"/>
  <c r="D79" i="1"/>
  <c r="G76" i="1"/>
  <c r="F72" i="1"/>
  <c r="F76" i="1" s="1"/>
  <c r="G72" i="1"/>
  <c r="H72" i="1"/>
  <c r="H76" i="1" s="1"/>
  <c r="I72" i="1"/>
  <c r="I76" i="1" s="1"/>
  <c r="E72" i="1"/>
  <c r="E76" i="1" s="1"/>
  <c r="F51" i="1"/>
  <c r="F54" i="1" s="1"/>
  <c r="U38" i="1"/>
  <c r="R34" i="1"/>
  <c r="Q34" i="1"/>
  <c r="R37" i="1"/>
  <c r="Q37" i="1"/>
  <c r="P40" i="1" s="1"/>
  <c r="S34" i="1"/>
  <c r="S37" i="1" s="1"/>
  <c r="T34" i="1"/>
  <c r="T37" i="1" s="1"/>
  <c r="U34" i="1"/>
  <c r="U37" i="1" s="1"/>
  <c r="J40" i="1"/>
  <c r="J41" i="1" s="1"/>
  <c r="J39" i="1"/>
  <c r="L17" i="1"/>
  <c r="L16" i="1"/>
  <c r="L18" i="1" s="1"/>
  <c r="L13" i="1"/>
  <c r="F19" i="1"/>
  <c r="F18" i="1"/>
  <c r="F15" i="1"/>
  <c r="F16" i="1"/>
  <c r="F20" i="1" s="1"/>
  <c r="F17" i="1"/>
  <c r="I92" i="1" l="1"/>
  <c r="E92" i="1"/>
  <c r="E93" i="1" s="1"/>
  <c r="F92" i="1"/>
  <c r="F93" i="1" s="1"/>
  <c r="G92" i="1"/>
  <c r="G93" i="1" s="1"/>
  <c r="H92" i="1"/>
  <c r="H93" i="1" s="1"/>
  <c r="I87" i="1"/>
  <c r="I88" i="1"/>
  <c r="I94" i="1" l="1"/>
  <c r="I93" i="1"/>
</calcChain>
</file>

<file path=xl/sharedStrings.xml><?xml version="1.0" encoding="utf-8"?>
<sst xmlns="http://schemas.openxmlformats.org/spreadsheetml/2006/main" count="100" uniqueCount="69">
  <si>
    <t>Calculate Free Cash Flow</t>
  </si>
  <si>
    <t>Assumptions</t>
  </si>
  <si>
    <t>EBIT</t>
  </si>
  <si>
    <t>Tax Rate %</t>
  </si>
  <si>
    <t>Depreciation</t>
  </si>
  <si>
    <t>Amortization</t>
  </si>
  <si>
    <t>Free Cash Flow</t>
  </si>
  <si>
    <t>Tax</t>
  </si>
  <si>
    <t>CapEx</t>
  </si>
  <si>
    <t>Non-cash Working Capital (incl) /dec</t>
  </si>
  <si>
    <t>D&amp;A</t>
  </si>
  <si>
    <t>WACC Calculation</t>
  </si>
  <si>
    <t>Equity Value</t>
  </si>
  <si>
    <t>Debt Value</t>
  </si>
  <si>
    <t>Cost OF Debbt</t>
  </si>
  <si>
    <t>Tax rate</t>
  </si>
  <si>
    <t>!0y Treasury</t>
  </si>
  <si>
    <t>Beta</t>
  </si>
  <si>
    <t>Market Return</t>
  </si>
  <si>
    <t>Cost of Equity</t>
  </si>
  <si>
    <t>D / D+E</t>
  </si>
  <si>
    <t>E / D+E</t>
  </si>
  <si>
    <t>WACC</t>
  </si>
  <si>
    <t>EBIT(Earnings Before Tax )</t>
  </si>
  <si>
    <t>Terminal Value</t>
  </si>
  <si>
    <t>Growth Rate</t>
  </si>
  <si>
    <t>Growth rate</t>
  </si>
  <si>
    <t>EV/EBITDA Multiple</t>
  </si>
  <si>
    <t>Period</t>
  </si>
  <si>
    <t>Pertuity Growth TV</t>
  </si>
  <si>
    <t>EV/ EBITDA TV</t>
  </si>
  <si>
    <t>Average</t>
  </si>
  <si>
    <t>EBITDA</t>
  </si>
  <si>
    <t>FCF</t>
  </si>
  <si>
    <t>DISCOUNTING CASH FLOW</t>
  </si>
  <si>
    <t>Assumption</t>
  </si>
  <si>
    <t>Discount Factor</t>
  </si>
  <si>
    <t>PV of FCF</t>
  </si>
  <si>
    <t>PV of TV</t>
  </si>
  <si>
    <t>Enterprise Value</t>
  </si>
  <si>
    <t>Enterprise Value to Equity Value</t>
  </si>
  <si>
    <t>Enteprise Value</t>
  </si>
  <si>
    <t>Cash</t>
  </si>
  <si>
    <t>Marketeable Securities</t>
  </si>
  <si>
    <t>Short term debt</t>
  </si>
  <si>
    <t>Long Term debt</t>
  </si>
  <si>
    <t xml:space="preserve">Shares Outstanding </t>
  </si>
  <si>
    <t>Share Price</t>
  </si>
  <si>
    <t>Discounted Cash Flow Full</t>
  </si>
  <si>
    <t>Cost of Debt</t>
  </si>
  <si>
    <t>Tax Rate</t>
  </si>
  <si>
    <t>10y Treasury</t>
  </si>
  <si>
    <t>Assumptions pt2</t>
  </si>
  <si>
    <t>Free Cash Flows</t>
  </si>
  <si>
    <t xml:space="preserve">Tax </t>
  </si>
  <si>
    <t>Non-cash Work Capital (incl) / dec</t>
  </si>
  <si>
    <t>Cost ofEquity</t>
  </si>
  <si>
    <t>D/D+E</t>
  </si>
  <si>
    <t>E/D+E</t>
  </si>
  <si>
    <t>Exit Multiple(EV/EBITDA)</t>
  </si>
  <si>
    <t>Perpetuity Growth</t>
  </si>
  <si>
    <t>Discounting</t>
  </si>
  <si>
    <t>PV ofTV</t>
  </si>
  <si>
    <t>Long term Debt</t>
  </si>
  <si>
    <t>Short term Debt</t>
  </si>
  <si>
    <t>Shares Outstanding</t>
  </si>
  <si>
    <t>Implied Share Price</t>
  </si>
  <si>
    <t xml:space="preserve">Cash </t>
  </si>
  <si>
    <t>Marketable Securities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</si>
</sst>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4" tint="-0.499984740745262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2" xfId="0" applyBorder="1"/>
    <xf numFmtId="0" fontId="0" fillId="2" borderId="1" xfId="0" applyFill="1" applyBorder="1" applyAlignment="1">
      <alignment vertical="center"/>
    </xf>
    <xf numFmtId="0" fontId="0" fillId="2" borderId="2" xfId="0" applyFill="1" applyBorder="1"/>
    <xf numFmtId="0" fontId="0" fillId="2" borderId="3" xfId="0" applyFill="1" applyBorder="1"/>
    <xf numFmtId="0" fontId="0" fillId="2" borderId="2" xfId="0" applyFill="1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2" borderId="1" xfId="0" applyFill="1" applyBorder="1"/>
    <xf numFmtId="0" fontId="0" fillId="2" borderId="0" xfId="0" applyFill="1"/>
    <xf numFmtId="0" fontId="0" fillId="2" borderId="4" xfId="0" applyFill="1" applyBorder="1"/>
    <xf numFmtId="9" fontId="0" fillId="0" borderId="0" xfId="1" applyFont="1"/>
    <xf numFmtId="9" fontId="0" fillId="0" borderId="0" xfId="0" applyNumberFormat="1"/>
    <xf numFmtId="0" fontId="0" fillId="0" borderId="4" xfId="0" applyFill="1" applyBorder="1"/>
    <xf numFmtId="0" fontId="0" fillId="0" borderId="6" xfId="0" applyBorder="1"/>
    <xf numFmtId="2" fontId="0" fillId="0" borderId="0" xfId="1" applyNumberFormat="1" applyFont="1"/>
    <xf numFmtId="9" fontId="0" fillId="0" borderId="6" xfId="1" applyFont="1" applyBorder="1"/>
    <xf numFmtId="9" fontId="0" fillId="2" borderId="6" xfId="0" applyNumberFormat="1" applyFill="1" applyBorder="1"/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3" fillId="0" borderId="0" xfId="0" applyFont="1"/>
    <xf numFmtId="0" fontId="4" fillId="0" borderId="0" xfId="0" applyFont="1"/>
    <xf numFmtId="9" fontId="4" fillId="0" borderId="0" xfId="1" applyFont="1"/>
    <xf numFmtId="9" fontId="3" fillId="0" borderId="0" xfId="0" applyNumberFormat="1" applyFont="1"/>
    <xf numFmtId="10" fontId="3" fillId="0" borderId="0" xfId="0" applyNumberFormat="1" applyFont="1"/>
    <xf numFmtId="2" fontId="3" fillId="0" borderId="0" xfId="0" applyNumberFormat="1" applyFont="1"/>
    <xf numFmtId="2" fontId="0" fillId="0" borderId="4" xfId="0" applyNumberFormat="1" applyBorder="1"/>
    <xf numFmtId="0" fontId="2" fillId="0" borderId="4" xfId="0" applyFont="1" applyBorder="1"/>
    <xf numFmtId="0" fontId="0" fillId="2" borderId="2" xfId="0" applyFill="1" applyBorder="1" applyAlignment="1">
      <alignment horizontal="center" vertical="center"/>
    </xf>
    <xf numFmtId="0" fontId="5" fillId="2" borderId="0" xfId="0" applyFont="1" applyFill="1"/>
    <xf numFmtId="0" fontId="6" fillId="2" borderId="0" xfId="0" applyFont="1" applyFill="1"/>
    <xf numFmtId="0" fontId="6" fillId="0" borderId="0" xfId="0" applyFont="1" applyFill="1"/>
    <xf numFmtId="0" fontId="0" fillId="0" borderId="0" xfId="0" applyFill="1" applyBorder="1"/>
    <xf numFmtId="0" fontId="2" fillId="0" borderId="0" xfId="0" applyFont="1" applyFill="1" applyBorder="1"/>
    <xf numFmtId="0" fontId="0" fillId="3" borderId="0" xfId="0" applyFill="1"/>
    <xf numFmtId="173" fontId="0" fillId="3" borderId="0" xfId="0" applyNumberFormat="1" applyFill="1"/>
    <xf numFmtId="9" fontId="0" fillId="3" borderId="0" xfId="1" applyFont="1" applyFill="1"/>
    <xf numFmtId="2" fontId="0" fillId="3" borderId="0" xfId="0" applyNumberFormat="1" applyFill="1"/>
    <xf numFmtId="1" fontId="0" fillId="3" borderId="0" xfId="0" applyNumberFormat="1" applyFill="1"/>
    <xf numFmtId="10" fontId="0" fillId="3" borderId="4" xfId="1" applyNumberFormat="1" applyFont="1" applyFill="1" applyBorder="1"/>
    <xf numFmtId="1" fontId="0" fillId="3" borderId="4" xfId="0" applyNumberFormat="1" applyFill="1" applyBorder="1"/>
    <xf numFmtId="0" fontId="2" fillId="2" borderId="0" xfId="0" applyFont="1" applyFill="1"/>
    <xf numFmtId="0" fontId="0" fillId="0" borderId="0" xfId="0" applyFill="1"/>
    <xf numFmtId="1" fontId="2" fillId="0" borderId="4" xfId="0" applyNumberFormat="1" applyFont="1" applyBorder="1"/>
    <xf numFmtId="2" fontId="2" fillId="3" borderId="4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09B47-CFFB-B64E-BAF7-91FE1B4EB83F}">
  <dimension ref="B3:U105"/>
  <sheetViews>
    <sheetView tabSelected="1" topLeftCell="A65" zoomScaleNormal="100" workbookViewId="0">
      <selection activeCell="E104" sqref="E104"/>
    </sheetView>
  </sheetViews>
  <sheetFormatPr baseColWidth="10" defaultRowHeight="16" x14ac:dyDescent="0.2"/>
  <cols>
    <col min="5" max="5" width="12.6640625" bestFit="1" customWidth="1"/>
    <col min="9" max="9" width="21.5" bestFit="1" customWidth="1"/>
    <col min="17" max="17" width="11.6640625" bestFit="1" customWidth="1"/>
  </cols>
  <sheetData>
    <row r="3" spans="2:12" x14ac:dyDescent="0.2">
      <c r="B3">
        <v>1</v>
      </c>
      <c r="J3">
        <v>2</v>
      </c>
    </row>
    <row r="4" spans="2:12" x14ac:dyDescent="0.2">
      <c r="B4" s="2"/>
      <c r="C4" s="3"/>
      <c r="D4" s="5" t="s">
        <v>0</v>
      </c>
      <c r="E4" s="3"/>
      <c r="F4" s="4"/>
      <c r="J4" s="21"/>
      <c r="K4" s="22" t="s">
        <v>11</v>
      </c>
      <c r="L4" s="23"/>
    </row>
    <row r="6" spans="2:12" x14ac:dyDescent="0.2">
      <c r="B6" t="s">
        <v>1</v>
      </c>
      <c r="J6" t="s">
        <v>12</v>
      </c>
      <c r="L6">
        <v>175</v>
      </c>
    </row>
    <row r="7" spans="2:12" x14ac:dyDescent="0.2">
      <c r="B7" t="s">
        <v>23</v>
      </c>
      <c r="F7" s="25">
        <v>150</v>
      </c>
      <c r="J7" t="s">
        <v>13</v>
      </c>
      <c r="L7">
        <v>150</v>
      </c>
    </row>
    <row r="8" spans="2:12" x14ac:dyDescent="0.2">
      <c r="B8" t="s">
        <v>3</v>
      </c>
      <c r="F8" s="26">
        <v>-0.25</v>
      </c>
      <c r="J8" t="s">
        <v>14</v>
      </c>
      <c r="L8" s="13">
        <v>0.05</v>
      </c>
    </row>
    <row r="9" spans="2:12" x14ac:dyDescent="0.2">
      <c r="B9" t="s">
        <v>4</v>
      </c>
      <c r="F9" s="25">
        <v>15</v>
      </c>
      <c r="J9" t="s">
        <v>15</v>
      </c>
      <c r="L9" s="13">
        <v>0.3</v>
      </c>
    </row>
    <row r="10" spans="2:12" x14ac:dyDescent="0.2">
      <c r="B10" t="s">
        <v>5</v>
      </c>
      <c r="F10" s="25">
        <v>20</v>
      </c>
      <c r="J10" t="s">
        <v>16</v>
      </c>
      <c r="L10" s="13">
        <v>0.02</v>
      </c>
    </row>
    <row r="11" spans="2:12" x14ac:dyDescent="0.2">
      <c r="B11" t="s">
        <v>8</v>
      </c>
      <c r="F11" s="25">
        <v>50</v>
      </c>
      <c r="J11" t="s">
        <v>17</v>
      </c>
      <c r="L11" s="16">
        <v>1.3</v>
      </c>
    </row>
    <row r="12" spans="2:12" x14ac:dyDescent="0.2">
      <c r="B12" t="s">
        <v>9</v>
      </c>
      <c r="F12" s="25">
        <v>-12</v>
      </c>
      <c r="J12" t="s">
        <v>18</v>
      </c>
      <c r="L12" s="13">
        <v>0.08</v>
      </c>
    </row>
    <row r="13" spans="2:12" ht="17" thickBot="1" x14ac:dyDescent="0.25">
      <c r="J13" s="15" t="s">
        <v>19</v>
      </c>
      <c r="K13" s="15"/>
      <c r="L13" s="17">
        <f>L10+L11*(L12-L10)</f>
        <v>9.8000000000000004E-2</v>
      </c>
    </row>
    <row r="14" spans="2:12" ht="17" thickTop="1" x14ac:dyDescent="0.2">
      <c r="B14" s="9" t="s">
        <v>6</v>
      </c>
      <c r="C14" s="3"/>
      <c r="D14" s="3"/>
      <c r="E14" s="3"/>
      <c r="F14" s="4"/>
    </row>
    <row r="15" spans="2:12" x14ac:dyDescent="0.2">
      <c r="B15" t="s">
        <v>2</v>
      </c>
      <c r="F15">
        <f>F7</f>
        <v>150</v>
      </c>
    </row>
    <row r="16" spans="2:12" x14ac:dyDescent="0.2">
      <c r="B16" t="s">
        <v>7</v>
      </c>
      <c r="F16" s="13">
        <f>F8</f>
        <v>-0.25</v>
      </c>
      <c r="J16" t="s">
        <v>21</v>
      </c>
      <c r="L16" s="12">
        <f>L6/(SUM(L6:L7))</f>
        <v>0.53846153846153844</v>
      </c>
    </row>
    <row r="17" spans="2:21" x14ac:dyDescent="0.2">
      <c r="B17" t="s">
        <v>10</v>
      </c>
      <c r="F17">
        <f>F9+F10</f>
        <v>35</v>
      </c>
      <c r="J17" t="s">
        <v>20</v>
      </c>
      <c r="L17" s="12">
        <f>L7/SUM(L6:L7)</f>
        <v>0.46153846153846156</v>
      </c>
    </row>
    <row r="18" spans="2:21" ht="17" thickBot="1" x14ac:dyDescent="0.25">
      <c r="B18" t="s">
        <v>8</v>
      </c>
      <c r="F18">
        <f>F11</f>
        <v>50</v>
      </c>
      <c r="G18" s="7"/>
      <c r="J18" s="15" t="s">
        <v>22</v>
      </c>
      <c r="K18" s="15"/>
      <c r="L18" s="18">
        <f>L16*L13+L17*L8*(1-L9)</f>
        <v>6.892307692307692E-2</v>
      </c>
    </row>
    <row r="19" spans="2:21" ht="17" thickTop="1" x14ac:dyDescent="0.2">
      <c r="B19" t="s">
        <v>9</v>
      </c>
      <c r="F19">
        <f>F12</f>
        <v>-12</v>
      </c>
      <c r="G19" s="7"/>
      <c r="H19" s="7"/>
      <c r="I19" s="7"/>
      <c r="J19" s="7"/>
      <c r="K19" s="7"/>
      <c r="L19" s="7"/>
      <c r="M19" s="7"/>
      <c r="N19" s="7"/>
      <c r="O19" s="7"/>
    </row>
    <row r="20" spans="2:21" x14ac:dyDescent="0.2">
      <c r="B20" s="1" t="s">
        <v>6</v>
      </c>
      <c r="C20" s="1"/>
      <c r="D20" s="1"/>
      <c r="E20" s="1"/>
      <c r="F20" s="3">
        <f>SUM(F15:F19)</f>
        <v>222.75</v>
      </c>
      <c r="G20" s="7"/>
      <c r="H20" s="7"/>
      <c r="I20" s="7"/>
      <c r="J20" s="7"/>
      <c r="K20" s="7"/>
      <c r="L20" s="7"/>
      <c r="M20" s="7"/>
      <c r="N20" s="7"/>
      <c r="O20" s="7"/>
    </row>
    <row r="21" spans="2:21" x14ac:dyDescent="0.2">
      <c r="B21" s="6"/>
      <c r="C21" s="6"/>
      <c r="D21" s="6"/>
      <c r="E21" s="6"/>
      <c r="F21" s="14"/>
      <c r="G21" s="7"/>
      <c r="H21" s="7"/>
      <c r="I21" s="7"/>
      <c r="J21" s="7"/>
      <c r="K21" s="7"/>
      <c r="L21" s="7"/>
      <c r="M21" s="7"/>
      <c r="N21" s="7"/>
      <c r="O21" s="7"/>
    </row>
    <row r="22" spans="2:21" x14ac:dyDescent="0.2">
      <c r="G22" s="7"/>
      <c r="H22" s="7"/>
      <c r="I22" s="7"/>
      <c r="J22" s="7"/>
      <c r="K22" s="7"/>
      <c r="L22" s="7"/>
      <c r="M22" s="7"/>
      <c r="N22" s="7"/>
      <c r="O22" s="7"/>
    </row>
    <row r="23" spans="2:21" x14ac:dyDescent="0.2">
      <c r="G23" s="7"/>
      <c r="H23" s="7"/>
      <c r="I23" s="7"/>
      <c r="J23" s="7"/>
      <c r="K23" s="7"/>
      <c r="L23" s="7"/>
      <c r="M23" s="7"/>
      <c r="N23" s="7"/>
      <c r="O23" s="7"/>
    </row>
    <row r="24" spans="2:21" x14ac:dyDescent="0.2">
      <c r="G24" s="7"/>
      <c r="H24" s="7"/>
      <c r="I24" s="7"/>
      <c r="J24" s="7"/>
      <c r="K24" s="7"/>
      <c r="L24" s="7"/>
      <c r="M24" s="7"/>
      <c r="N24" s="7"/>
      <c r="O24" s="7"/>
    </row>
    <row r="25" spans="2:21" x14ac:dyDescent="0.2">
      <c r="B25">
        <v>3</v>
      </c>
      <c r="G25" s="7"/>
      <c r="H25" s="7"/>
      <c r="I25" s="7"/>
      <c r="J25" s="7"/>
      <c r="K25" s="7"/>
      <c r="L25" s="7"/>
      <c r="M25" s="7"/>
      <c r="N25" s="7">
        <v>4</v>
      </c>
      <c r="O25" s="7"/>
    </row>
    <row r="26" spans="2:21" x14ac:dyDescent="0.2">
      <c r="B26" s="9"/>
      <c r="C26" s="3"/>
      <c r="D26" s="3"/>
      <c r="E26" s="3"/>
      <c r="F26" s="3" t="s">
        <v>24</v>
      </c>
      <c r="G26" s="3"/>
      <c r="H26" s="3"/>
      <c r="I26" s="3"/>
      <c r="J26" s="4"/>
      <c r="K26" s="7"/>
      <c r="L26" s="7"/>
      <c r="M26" s="7"/>
      <c r="N26" s="9"/>
      <c r="O26" s="3"/>
      <c r="P26" s="3"/>
      <c r="Q26" s="5" t="s">
        <v>34</v>
      </c>
      <c r="R26" s="3"/>
      <c r="S26" s="3"/>
      <c r="T26" s="3"/>
      <c r="U26" s="4"/>
    </row>
    <row r="27" spans="2:21" x14ac:dyDescent="0.2">
      <c r="G27" s="7"/>
      <c r="H27" s="7"/>
      <c r="I27" s="7"/>
      <c r="J27" s="7"/>
      <c r="K27" s="7"/>
      <c r="L27" s="7"/>
      <c r="M27" s="7"/>
      <c r="N27" s="7"/>
      <c r="O27" s="7"/>
    </row>
    <row r="28" spans="2:21" x14ac:dyDescent="0.2">
      <c r="B28" s="8" t="s">
        <v>1</v>
      </c>
      <c r="C28" s="8"/>
      <c r="D28" s="8"/>
      <c r="E28" s="8"/>
      <c r="H28" s="7"/>
      <c r="I28" s="7"/>
      <c r="J28" s="7"/>
      <c r="K28" s="7"/>
      <c r="L28" s="7"/>
      <c r="M28" s="7"/>
      <c r="N28" s="8" t="s">
        <v>35</v>
      </c>
      <c r="O28" s="8"/>
      <c r="P28" s="8"/>
    </row>
    <row r="29" spans="2:21" x14ac:dyDescent="0.2">
      <c r="B29" t="s">
        <v>22</v>
      </c>
      <c r="E29" s="27">
        <v>0.1</v>
      </c>
      <c r="H29" s="7"/>
      <c r="I29" s="7"/>
      <c r="J29" s="7"/>
      <c r="K29" s="7"/>
      <c r="L29" s="7"/>
      <c r="M29" s="7"/>
      <c r="N29" t="s">
        <v>22</v>
      </c>
      <c r="P29" s="13">
        <v>0.08</v>
      </c>
    </row>
    <row r="30" spans="2:21" x14ac:dyDescent="0.2">
      <c r="B30" t="s">
        <v>26</v>
      </c>
      <c r="E30" s="28">
        <v>2.5000000000000001E-2</v>
      </c>
      <c r="I30" s="7"/>
      <c r="J30" s="7"/>
      <c r="K30" s="7"/>
      <c r="L30" s="7"/>
      <c r="M30" s="7"/>
    </row>
    <row r="31" spans="2:21" x14ac:dyDescent="0.2">
      <c r="B31" t="s">
        <v>27</v>
      </c>
      <c r="E31" s="29">
        <v>7</v>
      </c>
      <c r="I31" s="7"/>
      <c r="J31" s="7"/>
      <c r="K31" s="7"/>
      <c r="L31" s="7"/>
      <c r="M31" s="7"/>
      <c r="N31" s="10" t="s">
        <v>28</v>
      </c>
      <c r="O31" s="10"/>
      <c r="P31" s="10">
        <v>0</v>
      </c>
      <c r="Q31" s="10">
        <v>1</v>
      </c>
      <c r="R31" s="10">
        <v>2</v>
      </c>
      <c r="S31" s="10">
        <v>3</v>
      </c>
      <c r="T31" s="10">
        <v>4</v>
      </c>
      <c r="U31" s="10">
        <v>5</v>
      </c>
    </row>
    <row r="32" spans="2:21" x14ac:dyDescent="0.2">
      <c r="N32" t="s">
        <v>33</v>
      </c>
      <c r="Q32">
        <v>100</v>
      </c>
      <c r="R32">
        <v>100</v>
      </c>
      <c r="S32">
        <v>100</v>
      </c>
      <c r="T32">
        <v>100</v>
      </c>
      <c r="U32">
        <v>100</v>
      </c>
    </row>
    <row r="33" spans="2:21" x14ac:dyDescent="0.2">
      <c r="B33" s="10" t="s">
        <v>28</v>
      </c>
      <c r="C33" s="10"/>
      <c r="D33" s="10"/>
      <c r="E33" s="10">
        <v>0</v>
      </c>
      <c r="F33" s="10">
        <v>1</v>
      </c>
      <c r="G33" s="10">
        <v>2</v>
      </c>
      <c r="H33" s="10">
        <v>3</v>
      </c>
      <c r="I33" s="10">
        <v>4</v>
      </c>
      <c r="J33" s="10">
        <v>5</v>
      </c>
      <c r="N33" t="s">
        <v>24</v>
      </c>
      <c r="U33">
        <v>800</v>
      </c>
    </row>
    <row r="34" spans="2:21" x14ac:dyDescent="0.2">
      <c r="B34" t="s">
        <v>32</v>
      </c>
      <c r="F34">
        <v>100</v>
      </c>
      <c r="G34">
        <v>125</v>
      </c>
      <c r="H34">
        <v>135</v>
      </c>
      <c r="I34">
        <v>140</v>
      </c>
      <c r="J34">
        <v>142</v>
      </c>
      <c r="N34" s="6" t="s">
        <v>36</v>
      </c>
      <c r="O34" s="6"/>
      <c r="P34" s="6"/>
      <c r="Q34" s="30">
        <f>1/(1+$P$29)^Q31</f>
        <v>0.92592592592592582</v>
      </c>
      <c r="R34" s="30">
        <f>1/(1+$P$29)^R31</f>
        <v>0.85733882030178321</v>
      </c>
      <c r="S34" s="30">
        <f t="shared" ref="R34:U34" si="0">1/(1+$P$29)^S31</f>
        <v>0.79383224102016958</v>
      </c>
      <c r="T34" s="30">
        <f t="shared" si="0"/>
        <v>0.73502985279645328</v>
      </c>
      <c r="U34" s="30">
        <f t="shared" si="0"/>
        <v>0.68058319703375303</v>
      </c>
    </row>
    <row r="35" spans="2:21" x14ac:dyDescent="0.2">
      <c r="B35" t="s">
        <v>33</v>
      </c>
      <c r="F35">
        <v>50</v>
      </c>
      <c r="G35">
        <v>60</v>
      </c>
      <c r="H35">
        <v>65</v>
      </c>
      <c r="I35">
        <v>70</v>
      </c>
      <c r="J35">
        <v>72</v>
      </c>
    </row>
    <row r="37" spans="2:21" x14ac:dyDescent="0.2">
      <c r="N37" s="1" t="s">
        <v>37</v>
      </c>
      <c r="O37" s="1"/>
      <c r="P37" s="1"/>
      <c r="Q37" s="1">
        <f>Q32*Q34</f>
        <v>92.592592592592581</v>
      </c>
      <c r="R37" s="1">
        <f t="shared" ref="R37:U37" si="1">R32*R34</f>
        <v>85.733882030178322</v>
      </c>
      <c r="S37" s="1">
        <f t="shared" si="1"/>
        <v>79.383224102016953</v>
      </c>
      <c r="T37" s="1">
        <f t="shared" si="1"/>
        <v>73.50298527964533</v>
      </c>
      <c r="U37" s="1">
        <f t="shared" si="1"/>
        <v>68.058319703375304</v>
      </c>
    </row>
    <row r="38" spans="2:21" x14ac:dyDescent="0.2">
      <c r="N38" t="s">
        <v>38</v>
      </c>
      <c r="U38">
        <f>U33*U34</f>
        <v>544.46655762700243</v>
      </c>
    </row>
    <row r="39" spans="2:21" x14ac:dyDescent="0.2">
      <c r="H39" t="s">
        <v>29</v>
      </c>
      <c r="J39" s="10">
        <f>J35*(1+E30)/(E29-E30)</f>
        <v>983.99999999999977</v>
      </c>
    </row>
    <row r="40" spans="2:21" x14ac:dyDescent="0.2">
      <c r="H40" t="s">
        <v>30</v>
      </c>
      <c r="J40" s="10">
        <f>J34*E31</f>
        <v>994</v>
      </c>
      <c r="N40" s="6" t="s">
        <v>39</v>
      </c>
      <c r="O40" s="6"/>
      <c r="P40" s="11">
        <f>SUM(Q37:U38)</f>
        <v>943.73756133481083</v>
      </c>
    </row>
    <row r="41" spans="2:21" x14ac:dyDescent="0.2">
      <c r="H41" s="6"/>
      <c r="I41" s="6" t="s">
        <v>31</v>
      </c>
      <c r="J41" s="11">
        <f>AVERAGE(J39:J40)</f>
        <v>988.99999999999989</v>
      </c>
    </row>
    <row r="44" spans="2:21" x14ac:dyDescent="0.2">
      <c r="B44" s="2"/>
      <c r="C44" s="19" t="s">
        <v>40</v>
      </c>
      <c r="D44" s="19"/>
      <c r="E44" s="19"/>
      <c r="F44" s="20"/>
    </row>
    <row r="46" spans="2:21" x14ac:dyDescent="0.2">
      <c r="B46" t="s">
        <v>41</v>
      </c>
      <c r="F46">
        <v>2500</v>
      </c>
    </row>
    <row r="47" spans="2:21" x14ac:dyDescent="0.2">
      <c r="B47" t="s">
        <v>42</v>
      </c>
      <c r="F47">
        <v>50</v>
      </c>
    </row>
    <row r="48" spans="2:21" x14ac:dyDescent="0.2">
      <c r="B48" t="s">
        <v>43</v>
      </c>
      <c r="F48">
        <v>250</v>
      </c>
    </row>
    <row r="49" spans="2:14" x14ac:dyDescent="0.2">
      <c r="B49" t="s">
        <v>44</v>
      </c>
      <c r="F49">
        <v>350</v>
      </c>
    </row>
    <row r="50" spans="2:14" x14ac:dyDescent="0.2">
      <c r="B50" t="s">
        <v>45</v>
      </c>
      <c r="F50">
        <v>1200</v>
      </c>
    </row>
    <row r="51" spans="2:14" x14ac:dyDescent="0.2">
      <c r="B51" s="31" t="s">
        <v>12</v>
      </c>
      <c r="C51" s="6"/>
      <c r="D51" s="6"/>
      <c r="E51" s="6"/>
      <c r="F51" s="11">
        <f>F46+SUM(F47:F48)-SUM(F49:F50)</f>
        <v>1250</v>
      </c>
    </row>
    <row r="53" spans="2:14" x14ac:dyDescent="0.2">
      <c r="B53" t="s">
        <v>46</v>
      </c>
      <c r="F53">
        <v>150</v>
      </c>
    </row>
    <row r="54" spans="2:14" x14ac:dyDescent="0.2">
      <c r="B54" s="31" t="s">
        <v>47</v>
      </c>
      <c r="C54" s="6"/>
      <c r="D54" s="6"/>
      <c r="E54" s="6"/>
      <c r="F54" s="11">
        <f>F51/F53</f>
        <v>8.3333333333333339</v>
      </c>
    </row>
    <row r="59" spans="2:14" x14ac:dyDescent="0.2">
      <c r="B59" s="9"/>
      <c r="C59" s="3"/>
      <c r="D59" s="3"/>
      <c r="E59" s="3"/>
      <c r="F59" s="3"/>
      <c r="G59" s="3"/>
      <c r="H59" s="32" t="s">
        <v>48</v>
      </c>
      <c r="I59" s="3"/>
      <c r="J59" s="3"/>
      <c r="K59" s="3"/>
      <c r="L59" s="3"/>
      <c r="M59" s="3"/>
      <c r="N59" s="4"/>
    </row>
    <row r="61" spans="2:14" x14ac:dyDescent="0.2">
      <c r="B61" s="8" t="s">
        <v>1</v>
      </c>
      <c r="C61" s="8"/>
      <c r="D61" s="8"/>
      <c r="G61" s="8" t="s">
        <v>52</v>
      </c>
      <c r="H61" s="8"/>
      <c r="I61" s="8"/>
    </row>
    <row r="62" spans="2:14" x14ac:dyDescent="0.2">
      <c r="B62" t="s">
        <v>25</v>
      </c>
      <c r="D62" s="28">
        <v>1.7000000000000001E-2</v>
      </c>
      <c r="G62" t="s">
        <v>17</v>
      </c>
      <c r="I62">
        <v>1.3</v>
      </c>
    </row>
    <row r="63" spans="2:14" x14ac:dyDescent="0.2">
      <c r="B63" t="s">
        <v>27</v>
      </c>
      <c r="D63" s="24">
        <v>7</v>
      </c>
      <c r="G63" t="s">
        <v>18</v>
      </c>
      <c r="I63" s="13">
        <v>0.1</v>
      </c>
    </row>
    <row r="64" spans="2:14" x14ac:dyDescent="0.2">
      <c r="B64" t="s">
        <v>49</v>
      </c>
      <c r="D64" s="27">
        <v>0.05</v>
      </c>
      <c r="G64" t="s">
        <v>12</v>
      </c>
      <c r="I64">
        <v>17500</v>
      </c>
    </row>
    <row r="65" spans="2:9" x14ac:dyDescent="0.2">
      <c r="B65" t="s">
        <v>50</v>
      </c>
      <c r="D65" s="27">
        <v>0.25</v>
      </c>
      <c r="G65" t="s">
        <v>13</v>
      </c>
      <c r="I65">
        <v>15000</v>
      </c>
    </row>
    <row r="66" spans="2:9" x14ac:dyDescent="0.2">
      <c r="B66" t="s">
        <v>51</v>
      </c>
      <c r="D66" s="28">
        <v>1.4999999999999999E-2</v>
      </c>
    </row>
    <row r="68" spans="2:9" x14ac:dyDescent="0.2">
      <c r="B68" s="34"/>
      <c r="C68" s="34" t="s">
        <v>28</v>
      </c>
      <c r="D68" s="34">
        <v>0</v>
      </c>
      <c r="E68" s="34">
        <v>1</v>
      </c>
      <c r="F68" s="34">
        <v>2</v>
      </c>
      <c r="G68" s="34">
        <v>3</v>
      </c>
      <c r="H68" s="34">
        <v>4</v>
      </c>
      <c r="I68" s="34">
        <v>5</v>
      </c>
    </row>
    <row r="70" spans="2:9" x14ac:dyDescent="0.2">
      <c r="B70" s="33" t="s">
        <v>53</v>
      </c>
      <c r="C70" s="34"/>
      <c r="D70" s="35"/>
    </row>
    <row r="71" spans="2:9" x14ac:dyDescent="0.2">
      <c r="B71" t="s">
        <v>2</v>
      </c>
      <c r="E71">
        <v>5000</v>
      </c>
      <c r="F71">
        <v>5200</v>
      </c>
      <c r="G71">
        <v>5400</v>
      </c>
      <c r="H71">
        <v>5500</v>
      </c>
      <c r="I71">
        <v>5500</v>
      </c>
    </row>
    <row r="72" spans="2:9" x14ac:dyDescent="0.2">
      <c r="B72" t="s">
        <v>54</v>
      </c>
      <c r="E72" s="38">
        <f>E71*-$D$65</f>
        <v>-1250</v>
      </c>
      <c r="F72" s="38">
        <f t="shared" ref="F72:I72" si="2">F71*-$D$65</f>
        <v>-1300</v>
      </c>
      <c r="G72" s="38">
        <f t="shared" si="2"/>
        <v>-1350</v>
      </c>
      <c r="H72" s="38">
        <f t="shared" si="2"/>
        <v>-1375</v>
      </c>
      <c r="I72" s="38">
        <f t="shared" si="2"/>
        <v>-1375</v>
      </c>
    </row>
    <row r="73" spans="2:9" x14ac:dyDescent="0.2">
      <c r="B73" t="s">
        <v>10</v>
      </c>
      <c r="E73">
        <v>325</v>
      </c>
      <c r="F73">
        <v>330</v>
      </c>
      <c r="G73">
        <v>330</v>
      </c>
      <c r="H73">
        <v>320</v>
      </c>
      <c r="I73">
        <v>320</v>
      </c>
    </row>
    <row r="74" spans="2:9" x14ac:dyDescent="0.2">
      <c r="B74" t="s">
        <v>8</v>
      </c>
      <c r="E74">
        <v>-1550</v>
      </c>
      <c r="F74">
        <v>-1550</v>
      </c>
      <c r="G74" s="7">
        <v>-1500</v>
      </c>
      <c r="H74" s="36">
        <v>-1500</v>
      </c>
      <c r="I74" s="36">
        <v>-1500</v>
      </c>
    </row>
    <row r="75" spans="2:9" x14ac:dyDescent="0.2">
      <c r="B75" s="8" t="s">
        <v>55</v>
      </c>
      <c r="C75" s="8"/>
      <c r="D75" s="8"/>
      <c r="E75" s="8">
        <v>-180</v>
      </c>
      <c r="F75" s="8">
        <v>-170</v>
      </c>
      <c r="G75" s="8">
        <v>-160</v>
      </c>
      <c r="H75" s="8">
        <v>-150</v>
      </c>
      <c r="I75" s="8">
        <v>-145</v>
      </c>
    </row>
    <row r="76" spans="2:9" x14ac:dyDescent="0.2">
      <c r="B76" s="37" t="s">
        <v>33</v>
      </c>
      <c r="E76" s="38">
        <f>SUM(E71:E75)</f>
        <v>2345</v>
      </c>
      <c r="F76" s="38">
        <f t="shared" ref="F76:I76" si="3">SUM(F71:F75)</f>
        <v>2510</v>
      </c>
      <c r="G76" s="38">
        <f t="shared" si="3"/>
        <v>2720</v>
      </c>
      <c r="H76" s="38">
        <f t="shared" si="3"/>
        <v>2795</v>
      </c>
      <c r="I76" s="38">
        <f t="shared" si="3"/>
        <v>2800</v>
      </c>
    </row>
    <row r="78" spans="2:9" x14ac:dyDescent="0.2">
      <c r="B78" s="33" t="s">
        <v>22</v>
      </c>
      <c r="C78" s="45"/>
      <c r="D78" s="45"/>
    </row>
    <row r="79" spans="2:9" x14ac:dyDescent="0.2">
      <c r="B79" t="s">
        <v>56</v>
      </c>
      <c r="D79" s="39">
        <f>D66+I62*(I63-D66)</f>
        <v>0.1255</v>
      </c>
    </row>
    <row r="80" spans="2:9" x14ac:dyDescent="0.2">
      <c r="B80" t="s">
        <v>57</v>
      </c>
      <c r="D80" s="40">
        <f>I65/SUM(I64:I65)</f>
        <v>0.46153846153846156</v>
      </c>
    </row>
    <row r="81" spans="2:9" x14ac:dyDescent="0.2">
      <c r="B81" t="s">
        <v>58</v>
      </c>
      <c r="D81" s="40">
        <f>I64/SUM(I64:I65)</f>
        <v>0.53846153846153844</v>
      </c>
    </row>
    <row r="82" spans="2:9" x14ac:dyDescent="0.2">
      <c r="B82" s="31" t="s">
        <v>22</v>
      </c>
      <c r="C82" s="6"/>
      <c r="D82" s="43">
        <f>D81*D79+D80*D64*(1-D65)</f>
        <v>8.4884615384615392E-2</v>
      </c>
    </row>
    <row r="84" spans="2:9" x14ac:dyDescent="0.2">
      <c r="B84" s="33" t="s">
        <v>24</v>
      </c>
      <c r="C84" s="10"/>
      <c r="D84" s="10"/>
      <c r="E84" s="10"/>
      <c r="F84" s="10"/>
      <c r="G84" s="10"/>
      <c r="H84" s="10"/>
      <c r="I84" s="10"/>
    </row>
    <row r="85" spans="2:9" x14ac:dyDescent="0.2">
      <c r="B85" t="s">
        <v>32</v>
      </c>
      <c r="I85" s="38">
        <f>I71+I73</f>
        <v>5820</v>
      </c>
    </row>
    <row r="86" spans="2:9" x14ac:dyDescent="0.2">
      <c r="B86" t="s">
        <v>59</v>
      </c>
      <c r="I86" s="38">
        <f>I85*D63</f>
        <v>40740</v>
      </c>
    </row>
    <row r="87" spans="2:9" x14ac:dyDescent="0.2">
      <c r="B87" t="s">
        <v>60</v>
      </c>
      <c r="I87" s="42">
        <f>I76*(1+D62)/(D82-D62)</f>
        <v>41947.648725212457</v>
      </c>
    </row>
    <row r="88" spans="2:9" x14ac:dyDescent="0.2">
      <c r="B88" s="6" t="s">
        <v>31</v>
      </c>
      <c r="C88" s="6"/>
      <c r="D88" s="6"/>
      <c r="E88" s="6"/>
      <c r="F88" s="6"/>
      <c r="G88" s="6"/>
      <c r="H88" s="6"/>
      <c r="I88" s="44">
        <f>AVERAGE(I86:I87)</f>
        <v>41343.824362606232</v>
      </c>
    </row>
    <row r="91" spans="2:9" x14ac:dyDescent="0.2">
      <c r="B91" s="33" t="s">
        <v>61</v>
      </c>
      <c r="C91" s="10"/>
      <c r="D91" s="10"/>
      <c r="E91" s="10"/>
      <c r="F91" s="10"/>
      <c r="G91" s="10"/>
      <c r="H91" s="10"/>
      <c r="I91" s="10"/>
    </row>
    <row r="92" spans="2:9" x14ac:dyDescent="0.2">
      <c r="B92" t="s">
        <v>36</v>
      </c>
      <c r="E92" s="41">
        <f>1/(1+$D$82)^E68</f>
        <v>0.92175701067110993</v>
      </c>
      <c r="F92" s="41">
        <f t="shared" ref="F92:I92" si="4">1/(1+$D$82)^F68</f>
        <v>0.84963598672134066</v>
      </c>
      <c r="G92" s="41">
        <f t="shared" si="4"/>
        <v>0.78315792727886191</v>
      </c>
      <c r="H92" s="41">
        <f t="shared" si="4"/>
        <v>0.72188130993194621</v>
      </c>
      <c r="I92" s="41">
        <f t="shared" si="4"/>
        <v>0.66539915830221574</v>
      </c>
    </row>
    <row r="93" spans="2:9" x14ac:dyDescent="0.2">
      <c r="B93" t="s">
        <v>37</v>
      </c>
      <c r="E93" s="42">
        <f>E92*E76</f>
        <v>2161.520190023753</v>
      </c>
      <c r="F93" s="42">
        <f t="shared" ref="F93:I93" si="5">F92*F76</f>
        <v>2132.5863266705651</v>
      </c>
      <c r="G93" s="42">
        <f t="shared" si="5"/>
        <v>2130.1895621985045</v>
      </c>
      <c r="H93" s="42">
        <f t="shared" si="5"/>
        <v>2017.6582612597897</v>
      </c>
      <c r="I93" s="42">
        <f t="shared" si="5"/>
        <v>1863.1176432462041</v>
      </c>
    </row>
    <row r="94" spans="2:9" x14ac:dyDescent="0.2">
      <c r="B94" t="s">
        <v>62</v>
      </c>
      <c r="E94" s="46"/>
      <c r="F94" s="46"/>
      <c r="G94" s="46"/>
      <c r="H94" s="46"/>
      <c r="I94" s="42">
        <f>I92*I88</f>
        <v>27510.145931872827</v>
      </c>
    </row>
    <row r="95" spans="2:9" x14ac:dyDescent="0.2">
      <c r="B95" s="31" t="s">
        <v>39</v>
      </c>
      <c r="C95" s="31"/>
      <c r="D95" s="47">
        <f>SUM(E93:I94)</f>
        <v>37815.217915271642</v>
      </c>
    </row>
    <row r="97" spans="2:5" x14ac:dyDescent="0.2">
      <c r="B97" s="45" t="s">
        <v>40</v>
      </c>
      <c r="C97" s="45"/>
      <c r="D97" s="45"/>
      <c r="E97" s="45"/>
    </row>
    <row r="98" spans="2:5" x14ac:dyDescent="0.2">
      <c r="B98" t="s">
        <v>67</v>
      </c>
      <c r="E98">
        <v>500</v>
      </c>
    </row>
    <row r="99" spans="2:5" x14ac:dyDescent="0.2">
      <c r="B99" t="s">
        <v>68</v>
      </c>
      <c r="E99">
        <v>4500</v>
      </c>
    </row>
    <row r="100" spans="2:5" x14ac:dyDescent="0.2">
      <c r="B100" t="s">
        <v>64</v>
      </c>
      <c r="E100">
        <v>3650</v>
      </c>
    </row>
    <row r="101" spans="2:5" x14ac:dyDescent="0.2">
      <c r="B101" t="s">
        <v>63</v>
      </c>
      <c r="E101">
        <v>16540</v>
      </c>
    </row>
    <row r="102" spans="2:5" x14ac:dyDescent="0.2">
      <c r="B102" s="31" t="s">
        <v>12</v>
      </c>
      <c r="C102" s="31"/>
      <c r="D102" s="31"/>
      <c r="E102" s="47">
        <f>D95+E98+E99-E100-E101</f>
        <v>22625.217915271642</v>
      </c>
    </row>
    <row r="104" spans="2:5" x14ac:dyDescent="0.2">
      <c r="B104" t="s">
        <v>65</v>
      </c>
      <c r="E104">
        <v>1000</v>
      </c>
    </row>
    <row r="105" spans="2:5" x14ac:dyDescent="0.2">
      <c r="B105" s="31" t="s">
        <v>66</v>
      </c>
      <c r="C105" s="31"/>
      <c r="D105" s="31"/>
      <c r="E105" s="48">
        <f>E102/E104</f>
        <v>22.625217915271641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Kgosi Molebatsi</dc:creator>
  <cp:lastModifiedBy>Kgosi Molebatsi</cp:lastModifiedBy>
  <dcterms:created xsi:type="dcterms:W3CDTF">2022-07-22T20:51:50Z</dcterms:created>
  <dcterms:modified xsi:type="dcterms:W3CDTF">2022-07-22T22:24:18Z</dcterms:modified>
</cp:coreProperties>
</file>