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7.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worksheets/sheet9.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首页" sheetId="1" r:id="rId3"/>
    <sheet name="角色基础属性" sheetId="2" r:id="rId4"/>
    <sheet name="光锥基础属性" sheetId="3" r:id="rId5"/>
    <sheet name="基础属性系数" sheetId="4" r:id="rId6"/>
    <sheet name="角色技能破韧和回能" sheetId="5" r:id="rId7"/>
    <sheet name="角色技能分裂比" sheetId="6" r:id="rId8"/>
    <sheet name="角色技能倍率表" sheetId="7" r:id="rId9"/>
    <sheet name="光锥技能" sheetId="8" r:id="rId10"/>
    <sheet name="角色额外能力" sheetId="9" r:id="rId11"/>
    <sheet name="角色星魂" sheetId="10" r:id="rId12"/>
    <sheet name="角色秘技" sheetId="11" r:id="rId13"/>
    <sheet name="角色行迹" sheetId="12" r:id="rId14"/>
  </sheets>
</workbook>
</file>

<file path=xl/sharedStrings.xml><?xml version="1.0" encoding="utf-8"?>
<sst xmlns="http://schemas.openxmlformats.org/spreadsheetml/2006/main" count="1322" uniqueCount="1322">
  <si>
    <t/>
  </si>
  <si>
    <t>角色</t>
  </si>
  <si>
    <t>命途</t>
  </si>
  <si>
    <t>属性</t>
  </si>
  <si>
    <t>技能</t>
  </si>
  <si>
    <t>名称</t>
  </si>
  <si>
    <t>效果</t>
  </si>
  <si>
    <t>线型</t>
  </si>
  <si>
    <t>通用</t>
  </si>
  <si>
    <t>普攻</t>
  </si>
  <si>
    <t>-</t>
  </si>
  <si>
    <t>伤害倍率</t>
  </si>
  <si>
    <t>普攻线型</t>
  </si>
  <si>
    <t>攻击力</t>
  </si>
  <si>
    <t>三月七</t>
  </si>
  <si>
    <t>存护</t>
  </si>
  <si>
    <t>冰</t>
  </si>
  <si>
    <t>战技</t>
  </si>
  <si>
    <t>可爱即是正义</t>
  </si>
  <si>
    <t>护盾百分比</t>
  </si>
  <si>
    <t>护盾治疗线型</t>
  </si>
  <si>
    <t>防御力</t>
  </si>
  <si>
    <t>护盾固定值</t>
  </si>
  <si>
    <t>固定值线型</t>
  </si>
  <si>
    <t>终结技</t>
  </si>
  <si>
    <t>冰刻箭雨之时</t>
  </si>
  <si>
    <t>终结技标准线型</t>
  </si>
  <si>
    <t>天赋</t>
  </si>
  <si>
    <t>少女的特权</t>
  </si>
  <si>
    <t>战技天赋标准线型</t>
  </si>
  <si>
    <t>杰帕德</t>
  </si>
  <si>
    <t>震慑之击</t>
  </si>
  <si>
    <t>直接伤害倍率</t>
  </si>
  <si>
    <t>附加伤害倍率</t>
  </si>
  <si>
    <t>永屹之壁</t>
  </si>
  <si>
    <t>不屈之身</t>
  </si>
  <si>
    <t>回复倍率</t>
  </si>
  <si>
    <t>最大生命值</t>
  </si>
  <si>
    <t>开拓者·存护</t>
  </si>
  <si>
    <t>火</t>
  </si>
  <si>
    <t>强化普攻</t>
  </si>
  <si>
    <t>穿彻坚冰的烈芒</t>
  </si>
  <si>
    <t>中心倍率</t>
  </si>
  <si>
    <t>特殊线型4</t>
  </si>
  <si>
    <t>扩散倍率</t>
  </si>
  <si>
    <t>炽燃不灭的琥珀</t>
  </si>
  <si>
    <t>减伤</t>
  </si>
  <si>
    <t>特殊线型5</t>
  </si>
  <si>
    <t>陷阵无回的炎枪</t>
  </si>
  <si>
    <t>攻击倍率</t>
  </si>
  <si>
    <t>防御倍率</t>
  </si>
  <si>
    <t>筑城者遗宝</t>
  </si>
  <si>
    <t>白露</t>
  </si>
  <si>
    <t>丰饶</t>
  </si>
  <si>
    <t>雷</t>
  </si>
  <si>
    <t>云吟乍涌坠珠露</t>
  </si>
  <si>
    <t>治疗百分比</t>
  </si>
  <si>
    <t>治疗固定值</t>
  </si>
  <si>
    <t>匏蛟跃渊先雷音</t>
  </si>
  <si>
    <t>奔走悬壶济世长</t>
  </si>
  <si>
    <t>生息治疗百分比</t>
  </si>
  <si>
    <t>生息治疗固定值</t>
  </si>
  <si>
    <t>复活治疗百分比</t>
  </si>
  <si>
    <t>复活治疗固定值</t>
  </si>
  <si>
    <t>娜塔莎</t>
  </si>
  <si>
    <t>物理</t>
  </si>
  <si>
    <t>爱，救护与抉择</t>
  </si>
  <si>
    <t>直接治疗百分比</t>
  </si>
  <si>
    <t>直接治疗固定值</t>
  </si>
  <si>
    <t>持续治疗百分比</t>
  </si>
  <si>
    <t>持续治疗固定值</t>
  </si>
  <si>
    <t>新生之礼</t>
  </si>
  <si>
    <t>生机焕发</t>
  </si>
  <si>
    <t>低血治疗加成</t>
  </si>
  <si>
    <t>布洛妮娅</t>
  </si>
  <si>
    <t>同谐</t>
  </si>
  <si>
    <t>风</t>
  </si>
  <si>
    <t>作战再部署</t>
  </si>
  <si>
    <t>伤害加成</t>
  </si>
  <si>
    <t>贝洛伯格进行曲</t>
  </si>
  <si>
    <t>攻击力加成</t>
  </si>
  <si>
    <t>对象基础攻击力</t>
  </si>
  <si>
    <t>固定暴击伤害加成</t>
  </si>
  <si>
    <t>额外暴击伤害加成</t>
  </si>
  <si>
    <t>特殊线型7</t>
  </si>
  <si>
    <t>暴击伤害</t>
  </si>
  <si>
    <t>先人一步</t>
  </si>
  <si>
    <t>普攻后行动提前</t>
  </si>
  <si>
    <t>艾丝妲</t>
  </si>
  <si>
    <t>流星群落</t>
  </si>
  <si>
    <t>单段伤害倍率</t>
  </si>
  <si>
    <t>星空祝言</t>
  </si>
  <si>
    <t>速度加成</t>
  </si>
  <si>
    <t>特殊线型8</t>
  </si>
  <si>
    <t>天象学</t>
  </si>
  <si>
    <t>单层攻击力加成</t>
  </si>
  <si>
    <t>停云</t>
  </si>
  <si>
    <t>祥音和韵</t>
  </si>
  <si>
    <t>攻击力加成上限</t>
  </si>
  <si>
    <t>基础攻击力</t>
  </si>
  <si>
    <t>赐福对象攻击力</t>
  </si>
  <si>
    <t>庆云光覆仪祷</t>
  </si>
  <si>
    <t>增伤</t>
  </si>
  <si>
    <t>特殊线型9</t>
  </si>
  <si>
    <t>紫电扶摇</t>
  </si>
  <si>
    <t>希儿</t>
  </si>
  <si>
    <t>巡猎</t>
  </si>
  <si>
    <t>量子</t>
  </si>
  <si>
    <t>归刃</t>
  </si>
  <si>
    <t>乱蝶</t>
  </si>
  <si>
    <t>再现</t>
  </si>
  <si>
    <t>彦卿</t>
  </si>
  <si>
    <t>遥击三尺水</t>
  </si>
  <si>
    <t>快雨燕相随</t>
  </si>
  <si>
    <t>暴击伤害加成</t>
  </si>
  <si>
    <t>呼剑如影</t>
  </si>
  <si>
    <t>暴击率加成</t>
  </si>
  <si>
    <t>追加攻击倍率</t>
  </si>
  <si>
    <t>丹恒</t>
  </si>
  <si>
    <t>云骑枪术·疾雨</t>
  </si>
  <si>
    <t>洞天幻化，长梦一觉</t>
  </si>
  <si>
    <t>倍率提高</t>
  </si>
  <si>
    <t>寸长寸强</t>
  </si>
  <si>
    <t>风抗性穿透</t>
  </si>
  <si>
    <t>素裳</t>
  </si>
  <si>
    <t>云骑剑经·山倾</t>
  </si>
  <si>
    <t>剑势倍率</t>
  </si>
  <si>
    <t>太虚形蕴·烛夜</t>
  </si>
  <si>
    <t>游刃若水</t>
  </si>
  <si>
    <t>基础速度</t>
  </si>
  <si>
    <t>克拉拉</t>
  </si>
  <si>
    <t>毁灭</t>
  </si>
  <si>
    <t>史瓦罗在看着你</t>
  </si>
  <si>
    <t>额外倍率</t>
  </si>
  <si>
    <t>是约定不是命令</t>
  </si>
  <si>
    <t>因为我们是家人</t>
  </si>
  <si>
    <t>开拓者·毁灭</t>
  </si>
  <si>
    <t>安息全垒打</t>
  </si>
  <si>
    <t>星尘王牌</t>
  </si>
  <si>
    <t>强化对单</t>
  </si>
  <si>
    <t>特殊线型1</t>
  </si>
  <si>
    <t>强化扩散对中心</t>
  </si>
  <si>
    <t>强化扩散对周围</t>
  </si>
  <si>
    <t>牵制盗垒</t>
  </si>
  <si>
    <t>阿兰</t>
  </si>
  <si>
    <t>禁锢解除</t>
  </si>
  <si>
    <t>狂者制裁</t>
  </si>
  <si>
    <t>至痛至怒</t>
  </si>
  <si>
    <t>损失生命百分比</t>
  </si>
  <si>
    <t>虎克</t>
  </si>
  <si>
    <t>嘿！记得虎克吗</t>
  </si>
  <si>
    <t>灼烧倍率</t>
  </si>
  <si>
    <t>强化战技</t>
  </si>
  <si>
    <t>强化战技中心倍率</t>
  </si>
  <si>
    <t>强化战技扩散倍率</t>
  </si>
  <si>
    <t>轰！飞来焰火</t>
  </si>
  <si>
    <t>哈！火上浇油</t>
  </si>
  <si>
    <t>瓦尔特</t>
  </si>
  <si>
    <t>虚无</t>
  </si>
  <si>
    <t>虚数</t>
  </si>
  <si>
    <t>虚空断界</t>
  </si>
  <si>
    <t>减速基础概率</t>
  </si>
  <si>
    <t>特殊线型6</t>
  </si>
  <si>
    <t>拟似黑洞</t>
  </si>
  <si>
    <t>行动延后</t>
  </si>
  <si>
    <t>时空扭曲</t>
  </si>
  <si>
    <t>佩拉</t>
  </si>
  <si>
    <t>低温妨害</t>
  </si>
  <si>
    <t>领域压制</t>
  </si>
  <si>
    <t>防御力降低</t>
  </si>
  <si>
    <t>对象基础防御力</t>
  </si>
  <si>
    <t>数据采集</t>
  </si>
  <si>
    <t>基础回能</t>
  </si>
  <si>
    <t>桑博</t>
  </si>
  <si>
    <t>反复横跳的爱</t>
  </si>
  <si>
    <t>惊喜礼盒</t>
  </si>
  <si>
    <t>持续伤害易伤</t>
  </si>
  <si>
    <t>撕风的匕首</t>
  </si>
  <si>
    <t>风化倍率</t>
  </si>
  <si>
    <t>姬子</t>
  </si>
  <si>
    <t>智识</t>
  </si>
  <si>
    <t>熔核爆裂</t>
  </si>
  <si>
    <t>中心伤害倍率</t>
  </si>
  <si>
    <t>扩散伤害倍率</t>
  </si>
  <si>
    <t>天坠之火</t>
  </si>
  <si>
    <t>乘胜追击</t>
  </si>
  <si>
    <t>景元</t>
  </si>
  <si>
    <t>紫霄震曜</t>
  </si>
  <si>
    <t>吾身光明</t>
  </si>
  <si>
    <t>斩勘神形</t>
  </si>
  <si>
    <t>追加攻击中心倍率</t>
  </si>
  <si>
    <t>黑塔</t>
  </si>
  <si>
    <t>一锤子买卖</t>
  </si>
  <si>
    <t>是魔法，我加了魔法</t>
  </si>
  <si>
    <t>还是我来吧</t>
  </si>
  <si>
    <t>特殊线型2</t>
  </si>
  <si>
    <t>希露瓦</t>
  </si>
  <si>
    <t>电光火石间</t>
  </si>
  <si>
    <t>触电倍率</t>
  </si>
  <si>
    <t>特殊线型3</t>
  </si>
  <si>
    <t>机械热潮登场！</t>
  </si>
  <si>
    <t>燃情和弦</t>
  </si>
  <si>
    <t>青雀</t>
  </si>
  <si>
    <t>门前清</t>
  </si>
  <si>
    <t>强化普攻中心倍率</t>
  </si>
  <si>
    <t>强化普攻线型</t>
  </si>
  <si>
    <t>强化普攻扩散倍率</t>
  </si>
  <si>
    <t>海底捞月</t>
  </si>
  <si>
    <t>四幺暗刻？和！</t>
  </si>
  <si>
    <t>帝垣琼玉</t>
  </si>
  <si>
    <t>罗刹</t>
  </si>
  <si>
    <t>白花的祈望</t>
  </si>
  <si>
    <t>归葬的遂愿</t>
  </si>
  <si>
    <t>生息的轮转</t>
  </si>
  <si>
    <t>银狼</t>
  </si>
  <si>
    <t>是否允许更改？</t>
  </si>
  <si>
    <t>添加弱点基础概率</t>
  </si>
  <si>
    <t>全属性抗性降低</t>
  </si>
  <si>
    <t>|账号已封禁|</t>
  </si>
  <si>
    <t>减防基础概率</t>
  </si>
  <si>
    <t>特殊线型10</t>
  </si>
  <si>
    <t>减防</t>
  </si>
  <si>
    <t>特殊线型11</t>
  </si>
  <si>
    <t>等待程序响应…</t>
  </si>
  <si>
    <t>减攻</t>
  </si>
  <si>
    <t>减速</t>
  </si>
  <si>
    <t>缺陷植入基础概率</t>
  </si>
  <si>
    <t>特殊线型12</t>
  </si>
  <si>
    <t>驭空</t>
  </si>
  <si>
    <t>天阙鸣弦</t>
  </si>
  <si>
    <t>贯云饮语</t>
  </si>
  <si>
    <t>箭彻七札</t>
  </si>
  <si>
    <t>刃</t>
  </si>
  <si>
    <t>地狱变</t>
  </si>
  <si>
    <t>特殊线型13</t>
  </si>
  <si>
    <t>无间剑树</t>
  </si>
  <si>
    <t>中心攻击倍率</t>
  </si>
  <si>
    <t>中心生命倍率</t>
  </si>
  <si>
    <t>生命上限</t>
  </si>
  <si>
    <t>扩散攻击倍率</t>
  </si>
  <si>
    <t>扩散生命倍率</t>
  </si>
  <si>
    <t>大辟万死</t>
  </si>
  <si>
    <t>中心受伤转化</t>
  </si>
  <si>
    <t>本次战斗累积已损失生命</t>
  </si>
  <si>
    <t>扩散受伤转化</t>
  </si>
  <si>
    <t>倏忽恩赐</t>
  </si>
  <si>
    <t>生命倍率</t>
  </si>
  <si>
    <t>卡芙卡</t>
  </si>
  <si>
    <t>月光摩挲连绵</t>
  </si>
  <si>
    <t>结算持续伤害倍率</t>
  </si>
  <si>
    <t>悲剧尽头的颤音</t>
  </si>
  <si>
    <t>结算触电倍率</t>
  </si>
  <si>
    <t>特殊线型14</t>
  </si>
  <si>
    <t>温柔亦同残酷</t>
  </si>
  <si>
    <t>卢卡</t>
  </si>
  <si>
    <t>直冲碎天拳</t>
  </si>
  <si>
    <t>直冲拳倍率</t>
  </si>
  <si>
    <t>碎天拳倍率</t>
  </si>
  <si>
    <t>裂伤拳</t>
  </si>
  <si>
    <t>裂伤基础伤害上限</t>
  </si>
  <si>
    <t>制胜一击</t>
  </si>
  <si>
    <t>易伤</t>
  </si>
  <si>
    <t>火花四溅</t>
  </si>
  <si>
    <t>结算裂伤倍率</t>
  </si>
  <si>
    <t>丹恒·饮月</t>
  </si>
  <si>
    <t>龙力自在</t>
  </si>
  <si>
    <t>叱咤每层暴击伤害加成</t>
  </si>
  <si>
    <t>瞬华</t>
  </si>
  <si>
    <t>天矢阴</t>
  </si>
  <si>
    <t>盘拏耀跃</t>
  </si>
  <si>
    <t>苍龙傲睨，劫水濯世</t>
  </si>
  <si>
    <t>亢心</t>
  </si>
  <si>
    <t>每层伤害加成</t>
  </si>
  <si>
    <t>符玄</t>
  </si>
  <si>
    <t>太微行棋，灵台示影</t>
  </si>
  <si>
    <t>鉴知生命上限加成</t>
  </si>
  <si>
    <t>鉴知暴击率加成</t>
  </si>
  <si>
    <t>天律大衍，历劫归一</t>
  </si>
  <si>
    <t>乾清坤夷，否极泰来</t>
  </si>
  <si>
    <t>生命回复量</t>
  </si>
  <si>
    <t>玲可</t>
  </si>
  <si>
    <t>冰攀前齿技术</t>
  </si>
  <si>
    <t>盐渍野营罐头</t>
  </si>
  <si>
    <t>生命上限加成倍率</t>
  </si>
  <si>
    <t>生命上限加成固定值</t>
  </si>
  <si>
    <t>雪原急救方案</t>
  </si>
  <si>
    <t>户外生存经验</t>
  </si>
  <si>
    <t xml:space="preserve"> 持续治疗百分比</t>
  </si>
  <si>
    <t>额外持续治疗百分比</t>
  </si>
  <si>
    <t>额外持续治疗固定值</t>
  </si>
  <si>
    <t>星级</t>
  </si>
  <si>
    <t>标签</t>
  </si>
  <si>
    <t>描述</t>
  </si>
  <si>
    <t>备注</t>
  </si>
  <si>
    <t>不完全燃烧</t>
  </si>
  <si>
    <t>妨害</t>
  </si>
  <si>
    <t>使用秘技后，制造1片持续15秒的特殊领域。与处于特殊领域内的敌人进入战斗后，有100%的基础概率使敌方目标受到的火属性伤害提高10%，持续2回合。我方制造的领域效果最多存在1个。</t>
  </si>
  <si>
    <t>火属性伤害易伤</t>
  </si>
  <si>
    <t>画地为牢</t>
  </si>
  <si>
    <t>使用秘技后，制造1片持续15秒的特殊领域。处于特殊领域内的敌人移动速度降低50%。与处于特殊领域内的敌人进入战斗后，有100%的基础概率使敌方目标陷入禁锢状态，持续1回合。
禁锢状态下，敌方目标行动延后20%，速度降低10%。我方制造的领域效果最多存在1个。</t>
  </si>
  <si>
    <t>宽恕无关慈悲</t>
  </si>
  <si>
    <t>立即攻击一定范围内的所有敌人，进入战斗后对敌方全体造成等同于卡芙卡50%攻击力的雷属性伤害，同时有100%的基础概率使敌方每个单体目标陷入与终结技相同的触电状态，持续2回合。</t>
  </si>
  <si>
    <t>攻击类型为“秘技”，目前游戏中无对应攻击类型增易伤</t>
  </si>
  <si>
    <t>|强制结束进程|</t>
  </si>
  <si>
    <t>立即攻击敌人，进入战斗后对敌方全体造成等同于银狼80%攻击力的量子属性伤害，并无视弱点属性削减敌方全体的韧性，击破弱点时，触发量子属性的弱点击破效果。</t>
  </si>
  <si>
    <t>在旗帜下</t>
  </si>
  <si>
    <t>辅助</t>
  </si>
  <si>
    <t>使用秘技后，下一次战斗开始时使我方全体攻击力提高15%，持续2回合。</t>
  </si>
  <si>
    <t>幻身</t>
  </si>
  <si>
    <t>强化</t>
  </si>
  <si>
    <t>使用秘技后进入持续20秒的隐身状态。隐身状态下不会被敌人发现，且主动攻击敌人进入战斗时，希儿立即进入增幅状态。</t>
  </si>
  <si>
    <t>有情之证</t>
  </si>
  <si>
    <t>防御</t>
  </si>
  <si>
    <t>使用秘技后，下一次战斗开始时为我方全体提供能够抵消等同于杰帕德24%防御力+150伤害的护盾，持续2回合。</t>
  </si>
  <si>
    <t>胜利的小小代价</t>
  </si>
  <si>
    <t>立即攻击敌人，进入战斗后克拉拉受到敌方攻击的概率提高，持续2回合。</t>
  </si>
  <si>
    <t>仇恨提高500%</t>
  </si>
  <si>
    <t>愚者的悲悯</t>
  </si>
  <si>
    <t>回复</t>
  </si>
  <si>
    <t>使用秘技后，下一次战斗开始时立即触发天赋。</t>
  </si>
  <si>
    <t>回能无法受益于能量恢复效率</t>
  </si>
  <si>
    <t>摄召威灵</t>
  </si>
  <si>
    <t>使用秘技后，下一次战斗开始时【神君】第1回合的攻击段数增加3段。</t>
  </si>
  <si>
    <t>业途风</t>
  </si>
  <si>
    <t>立即攻击敌人，进入战斗后消耗等同于刃生命上限20%的生命值，同时对敌方全体造成等同于刃生命上限40%的风属性伤害。
若当前生命值不足，施放秘技时刃的当前生命值降低至1点。</t>
  </si>
  <si>
    <t>御剑真诀</t>
  </si>
  <si>
    <t>使用秘技后，下一次战斗开始时彦卿对当前生命值百分比大于等于50%的敌方目标造成的伤害提高30%，持续2回合。</t>
  </si>
  <si>
    <t>徜徉灵泽病恙短</t>
  </si>
  <si>
    <t>使用秘技后，下一次战斗开始时为我方全体附上【生息】，持续2回合。</t>
  </si>
  <si>
    <t>开拓者</t>
  </si>
  <si>
    <t>不灭三振</t>
  </si>
  <si>
    <t>使用秘技后立即为我方全体回复等同于各自生命上限15%的生命值。</t>
  </si>
  <si>
    <t>守护者召令</t>
  </si>
  <si>
    <t>使用秘技后，下一次战斗开始时给自身提供能够抵消等同于开拓者30%防御力+384伤害的护盾，持续1回合。</t>
  </si>
  <si>
    <t>岁记否泰，固守四郭</t>
  </si>
  <si>
    <t>使用秘技后，我方全体获得持续20秒的屏障。该屏障可抵挡敌人的所有攻击，不会进入战斗。屏障持续期间主动攻击敌人进入战斗时符玄自动开启【穷观阵】，持续2回合。</t>
  </si>
  <si>
    <t>掣空如虹</t>
  </si>
  <si>
    <t>使用秘技后进入持续20秒的【蟠跃】状态。【蟠跃】状态下使用攻击会快速向前移动一段距离并攻击接触到的敌人，在快速移动的过程中可抵挡敌人的所有攻击。【蟠跃】状态下主动攻击敌人进入战斗后，对敌方全体造成等同于丹恒•饮月120%攻击力的虚数属性伤害，并使自身获得1个【逆鳞】。</t>
  </si>
  <si>
    <t>冻人的瞬间</t>
  </si>
  <si>
    <t>立即攻击敌人，进入战斗后有100%的基础概率使随机敌方单体陷入冻结状态，持续1回合。
冻结状态下，敌方目标不能行动同时每回合开始时受到等同于三月七50%攻击力的冰属性附加伤害。</t>
  </si>
  <si>
    <t>破敌锋芒</t>
  </si>
  <si>
    <t>使用秘技后，下一次战斗开始时丹恒攻击力提高40%，持续3回合。</t>
  </si>
  <si>
    <t>极速收割</t>
  </si>
  <si>
    <t>立即攻击敌人，进入战斗后对敌方全体造成等同于阿兰80%攻击力的雷属性伤害。</t>
  </si>
  <si>
    <t>灵光一现</t>
  </si>
  <si>
    <t>立即攻击敌人，进入战斗后对敌方全体目标造成等同于艾丝妲50%攻击力的火属性伤害。</t>
  </si>
  <si>
    <t>可以优化一下</t>
  </si>
  <si>
    <t>使用秘技后，下一次战斗开始时黑塔攻击力提高40%，持续3回合。</t>
  </si>
  <si>
    <t>晚安，贝洛伯格</t>
  </si>
  <si>
    <t>立即攻击敌人，进入战斗后对敌方随机单体造成等同于希露瓦50%攻击力的雷属性伤害，同时有100%的基础概率使敌方每个单体目标陷入触电状态，持续3回合。
触电状态下，敌方目标每回合开始时受到等同于希露瓦50%攻击力的雷属性持续伤害。</t>
  </si>
  <si>
    <t>催眠研习</t>
  </si>
  <si>
    <t>立即攻击敌人，进入战斗后对敌方随机单体造成等同于娜塔莎80%攻击力的物理属性伤害，并有100%的基础概率使敌方每个单体目标陷入虚弱状态。
虚弱状态下的敌方目标对我方造成的伤害降低30%，持续1回合。</t>
  </si>
  <si>
    <t>攻击类型为“秘技”，目前游戏中无对应攻击类型增易伤状态效果为虚弱区</t>
  </si>
  <si>
    <t>先发制人</t>
  </si>
  <si>
    <t>立即攻击敌人，进入战斗后对敌方随机单体造成等同于佩拉80%攻击力的冰属性伤害，同时有100%的基础概率使敌方每个单体目标防御力降低20%，持续2回合。</t>
  </si>
  <si>
    <t>你最闪亮</t>
  </si>
  <si>
    <t>使用秘技后使一定区域内的敌人陷入10秒的目盲状态，目盲状态下的敌人无法发现我方目标。
若主动攻击陷入目盲状态的敌人，进入战斗时有100%固定概率使敌方每个单体目标行动延后25%。</t>
  </si>
  <si>
    <t>哎！瞧这一团糟</t>
  </si>
  <si>
    <t>立即攻击敌人，进入战斗后对敌方随机单体造成等同于虎克50%攻击力的火属性伤害，同时有100%的基础概率使敌方每个单体目标陷入灼烧状态，持续3回合。
灼烧状态下，敌方目标每回合开始时受到等同于虎克50%攻击力的火属性持续伤害。</t>
  </si>
  <si>
    <t>抢先者</t>
  </si>
  <si>
    <t>立即攻击敌人，进入战斗后对敌方随机单体造成等同于卢卡50%攻击力的物理属性伤害，并有100%的基础概率使目标陷入与战技相同的裂伤状态。随后卢卡额外获得1层【斗志】。</t>
  </si>
  <si>
    <t>独弈之乐</t>
  </si>
  <si>
    <t>使用秘技后，进入战斗时青雀会抽取2张琼玉牌。</t>
  </si>
  <si>
    <t>惠风和畅</t>
  </si>
  <si>
    <t>使用秘技后立即为自身恢复50点能量。</t>
  </si>
  <si>
    <t>云骑剑经 • 叩阵</t>
  </si>
  <si>
    <t>立即攻击敌人，进入战斗后对敌方全体造成等同于素裳80%攻击力的物理属性伤害。</t>
  </si>
  <si>
    <t>云鸢逐风</t>
  </si>
  <si>
    <t>使用秘技后进入持续20秒的冲刺状态。冲刺状态下自身移动速度提高35%，且主动攻击敌人进入战斗时，驭空获得2层【鸣弦号令】。</t>
  </si>
  <si>
    <t>巧克力能量棒</t>
  </si>
  <si>
    <t>使用秘技后，下一次战斗开始时为我方全体附加玲可天赋的持续治疗效果，持续2回合。</t>
  </si>
  <si>
    <t>等级</t>
  </si>
  <si>
    <t>角色系数</t>
  </si>
  <si>
    <t>光锥系数</t>
  </si>
  <si>
    <t>光锥名称</t>
  </si>
  <si>
    <t>技能名称</t>
  </si>
  <si>
    <t>对应效果</t>
  </si>
  <si>
    <t>叠1</t>
  </si>
  <si>
    <t>叠2</t>
  </si>
  <si>
    <t>叠3</t>
  </si>
  <si>
    <t>叠4</t>
  </si>
  <si>
    <t>叠5</t>
  </si>
  <si>
    <t>拂晓之前</t>
  </si>
  <si>
    <t>长夜</t>
  </si>
  <si>
    <t>常规线型1</t>
  </si>
  <si>
    <t>战技和终结技增伤</t>
  </si>
  <si>
    <t>追加攻击增伤</t>
  </si>
  <si>
    <t>银河铁道之夜</t>
  </si>
  <si>
    <t>流星群</t>
  </si>
  <si>
    <t>于夜色中</t>
  </si>
  <si>
    <t>花与蝶</t>
  </si>
  <si>
    <t>每层所需额外速度</t>
  </si>
  <si>
    <t>非成长</t>
  </si>
  <si>
    <t>普攻和战技增伤</t>
  </si>
  <si>
    <t>终结技暴击伤害加成</t>
  </si>
  <si>
    <t>最大叠加层数</t>
  </si>
  <si>
    <t>如泥酣眠</t>
  </si>
  <si>
    <t>美梦</t>
  </si>
  <si>
    <t>未暴击暴击率加成</t>
  </si>
  <si>
    <t>持续回合数</t>
  </si>
  <si>
    <t>最小触发回合间隔</t>
  </si>
  <si>
    <t>以世界之名</t>
  </si>
  <si>
    <t>传承者</t>
  </si>
  <si>
    <t>效果命中加成</t>
  </si>
  <si>
    <t>雨一直下</t>
  </si>
  <si>
    <t>幻影现实</t>
  </si>
  <si>
    <t>负面效果判定数</t>
  </si>
  <si>
    <t>基础概率</t>
  </si>
  <si>
    <t>只需等待</t>
  </si>
  <si>
    <t>蜘蛛的网</t>
  </si>
  <si>
    <t>持续伤害倍率</t>
  </si>
  <si>
    <t>但战斗还未结束</t>
  </si>
  <si>
    <t>继承人</t>
  </si>
  <si>
    <t>能量恢复效率</t>
  </si>
  <si>
    <t>无可取代的东西</t>
  </si>
  <si>
    <t>家人</t>
  </si>
  <si>
    <t>生命值回复量</t>
  </si>
  <si>
    <t>亏模线型1</t>
  </si>
  <si>
    <t>到不了的彼岸</t>
  </si>
  <si>
    <t>不得</t>
  </si>
  <si>
    <t>生命值加成</t>
  </si>
  <si>
    <t>比阳光更明亮的</t>
  </si>
  <si>
    <t>抵死</t>
  </si>
  <si>
    <t>能量恢复效率加成</t>
  </si>
  <si>
    <t>时节不居</t>
  </si>
  <si>
    <t>日有四时</t>
  </si>
  <si>
    <t>治疗加成</t>
  </si>
  <si>
    <t>记录治疗量百分比</t>
  </si>
  <si>
    <t>棺的回响</t>
  </si>
  <si>
    <t>荆棘</t>
  </si>
  <si>
    <t>回能次数</t>
  </si>
  <si>
    <t>制胜的瞬间</t>
  </si>
  <si>
    <t>决断</t>
  </si>
  <si>
    <t>防御力加成</t>
  </si>
  <si>
    <t>额外防御加成</t>
  </si>
  <si>
    <t>仇恨值加成</t>
  </si>
  <si>
    <t>她已闭上双眼</t>
  </si>
  <si>
    <t>视界</t>
  </si>
  <si>
    <t>全体增伤</t>
  </si>
  <si>
    <t>亏模线型5</t>
  </si>
  <si>
    <t>星海巡航</t>
  </si>
  <si>
    <t>猎逐</t>
  </si>
  <si>
    <t>常规线型2</t>
  </si>
  <si>
    <t>判定生命百分比</t>
  </si>
  <si>
    <t>额外暴击率加成</t>
  </si>
  <si>
    <t>孤独的疗愈</t>
  </si>
  <si>
    <t>混沌灵药</t>
  </si>
  <si>
    <t>击破特攻加成</t>
  </si>
  <si>
    <t>持续伤害加成</t>
  </si>
  <si>
    <t>记一位星神的陨落</t>
  </si>
  <si>
    <t>扑火</t>
  </si>
  <si>
    <t>记忆的质料</t>
  </si>
  <si>
    <t>珍存</t>
  </si>
  <si>
    <t>效果抵抗加成</t>
  </si>
  <si>
    <t>护盾倍率</t>
  </si>
  <si>
    <t>今日亦是和平的一日</t>
  </si>
  <si>
    <t>风雨将至</t>
  </si>
  <si>
    <t>单位能量伤害加成</t>
  </si>
  <si>
    <t>最大计入能量</t>
  </si>
  <si>
    <t>早餐的仪式感</t>
  </si>
  <si>
    <t>各就其位</t>
  </si>
  <si>
    <t>天才们的休憩</t>
  </si>
  <si>
    <t>各得其所</t>
  </si>
  <si>
    <t>别让世界静下来</t>
  </si>
  <si>
    <t>声音的力量</t>
  </si>
  <si>
    <t>终结技增伤</t>
  </si>
  <si>
    <t>⌈我⌋的诞生</t>
  </si>
  <si>
    <t>画像少女</t>
  </si>
  <si>
    <t>额外伤害加成</t>
  </si>
  <si>
    <t>重返幽冥</t>
  </si>
  <si>
    <t>汹涌</t>
  </si>
  <si>
    <t>解除增益固定概率</t>
  </si>
  <si>
    <t>春水初生</t>
  </si>
  <si>
    <t>驱散余寒</t>
  </si>
  <si>
    <t>点个关注吧！</t>
  </si>
  <si>
    <t>不赞不许走！</t>
  </si>
  <si>
    <t>论剑</t>
  </si>
  <si>
    <t>各自的答案</t>
  </si>
  <si>
    <t>唯有沉默</t>
  </si>
  <si>
    <t>记录</t>
  </si>
  <si>
    <t>新手任务开始前</t>
  </si>
  <si>
    <t>眼疾手快</t>
  </si>
  <si>
    <t>后会有期</t>
  </si>
  <si>
    <t>交手如交谈</t>
  </si>
  <si>
    <t>延长记号</t>
  </si>
  <si>
    <t>休止符</t>
  </si>
  <si>
    <t>决心如汗珠闪耀</t>
  </si>
  <si>
    <t>回眸</t>
  </si>
  <si>
    <t>亏模线型2</t>
  </si>
  <si>
    <t>猎物的视线</t>
  </si>
  <si>
    <t>自信</t>
  </si>
  <si>
    <t>晚安与睡颜</t>
  </si>
  <si>
    <t>劳碌者</t>
  </si>
  <si>
    <t>镂月裁云之意</t>
  </si>
  <si>
    <t>秘密</t>
  </si>
  <si>
    <t>过往未来</t>
  </si>
  <si>
    <t>旧日纸鸢</t>
  </si>
  <si>
    <t>舞！舞！舞！</t>
  </si>
  <si>
    <t>停不下来啦！</t>
  </si>
  <si>
    <t>行动提前</t>
  </si>
  <si>
    <t>与行星相会</t>
  </si>
  <si>
    <t>启程</t>
  </si>
  <si>
    <t>记忆中的模样</t>
  </si>
  <si>
    <t>老相片</t>
  </si>
  <si>
    <t>额外基础回能</t>
  </si>
  <si>
    <t>无处可逃</t>
  </si>
  <si>
    <t>绝境</t>
  </si>
  <si>
    <t>汪！散步时间！</t>
  </si>
  <si>
    <t>快溜</t>
  </si>
  <si>
    <t>在蓝天下</t>
  </si>
  <si>
    <t>暖阳麦浪</t>
  </si>
  <si>
    <t>秘密誓心</t>
  </si>
  <si>
    <t>竭力而为</t>
  </si>
  <si>
    <t>鼹鼠党欢迎你</t>
  </si>
  <si>
    <t>奇妙冒险</t>
  </si>
  <si>
    <t>暖夜不会漫长</t>
  </si>
  <si>
    <t>小小灯火</t>
  </si>
  <si>
    <t>等价交换</t>
  </si>
  <si>
    <t>酣适</t>
  </si>
  <si>
    <t>判定能量百分比</t>
  </si>
  <si>
    <t>此时恰好</t>
  </si>
  <si>
    <t>折射的视线</t>
  </si>
  <si>
    <t>基于效果抵抗额外治疗加成</t>
  </si>
  <si>
    <t>亏模线型4</t>
  </si>
  <si>
    <t>最大治疗加成</t>
  </si>
  <si>
    <t>同一种心情</t>
  </si>
  <si>
    <t>救治与维修</t>
  </si>
  <si>
    <t>一场术后对话</t>
  </si>
  <si>
    <t>互相治愈</t>
  </si>
  <si>
    <t>终结技治疗加成</t>
  </si>
  <si>
    <t>这就是我啦！</t>
  </si>
  <si>
    <t>新篇章</t>
  </si>
  <si>
    <t>终结技额外防御倍率</t>
  </si>
  <si>
    <t>我们是地火</t>
  </si>
  <si>
    <t>泪中人</t>
  </si>
  <si>
    <t>宇宙市场趋势</t>
  </si>
  <si>
    <t>新一轮洗牌</t>
  </si>
  <si>
    <t>亏模线型3</t>
  </si>
  <si>
    <t>朗道的选择</t>
  </si>
  <si>
    <t>时光如梭</t>
  </si>
  <si>
    <t>余生的第一天</t>
  </si>
  <si>
    <t>此刻定格</t>
  </si>
  <si>
    <t>全属性抗性加成</t>
  </si>
  <si>
    <t>睿见</t>
  </si>
  <si>
    <t>天才</t>
  </si>
  <si>
    <t>灵钥</t>
  </si>
  <si>
    <t>顿悟</t>
  </si>
  <si>
    <t>智库</t>
  </si>
  <si>
    <t>博识</t>
  </si>
  <si>
    <t>相抗</t>
  </si>
  <si>
    <t>联盟</t>
  </si>
  <si>
    <t>离弦</t>
  </si>
  <si>
    <t>鸣角</t>
  </si>
  <si>
    <t>锋镝</t>
  </si>
  <si>
    <t>危机</t>
  </si>
  <si>
    <t>虚影</t>
  </si>
  <si>
    <t>机关</t>
  </si>
  <si>
    <t>渊环</t>
  </si>
  <si>
    <t>追逼</t>
  </si>
  <si>
    <t>幽邃</t>
  </si>
  <si>
    <t>沉沦</t>
  </si>
  <si>
    <t>调和</t>
  </si>
  <si>
    <t>家族</t>
  </si>
  <si>
    <t>轮契</t>
  </si>
  <si>
    <t>速决</t>
  </si>
  <si>
    <t>齐颂</t>
  </si>
  <si>
    <t>协力</t>
  </si>
  <si>
    <t>俱殁</t>
  </si>
  <si>
    <t>军团</t>
  </si>
  <si>
    <t>乐圮</t>
  </si>
  <si>
    <t>诛讨</t>
  </si>
  <si>
    <t>天倾</t>
  </si>
  <si>
    <t>破灭</t>
  </si>
  <si>
    <t>蕃息</t>
  </si>
  <si>
    <t>丰饶民</t>
  </si>
  <si>
    <t>嘉果</t>
  </si>
  <si>
    <t>甘美</t>
  </si>
  <si>
    <t>物穰</t>
  </si>
  <si>
    <t>繁盛</t>
  </si>
  <si>
    <t>战技和终结技治疗加成</t>
  </si>
  <si>
    <t>开疆</t>
  </si>
  <si>
    <t>公司</t>
  </si>
  <si>
    <t>戍御</t>
  </si>
  <si>
    <t>兴复</t>
  </si>
  <si>
    <t>琥珀</t>
  </si>
  <si>
    <t>静滞</t>
  </si>
  <si>
    <t>星魂层级</t>
  </si>
  <si>
    <t>童年</t>
  </si>
  <si>
    <t>【乘胜追击】触发后，姬子的速度提高20%，持续2回合。</t>
  </si>
  <si>
    <t>邂逅</t>
  </si>
  <si>
    <t>对当前生命值百分比小于等于50%的敌方目标造成的伤害提高15%。</t>
  </si>
  <si>
    <t>自我</t>
  </si>
  <si>
    <t>战技等级+2，最多不超过15级；普攻等级+1，最多不超过10级。</t>
  </si>
  <si>
    <t>投入</t>
  </si>
  <si>
    <t>施放战技对敌方目标造成弱点击破时，姬子额外获得1点充能。</t>
  </si>
  <si>
    <t>注意这是追加攻击的充能，不是别的东西</t>
  </si>
  <si>
    <t>梦想</t>
  </si>
  <si>
    <t>终结技等级+2，最多不超过15级；天赋等级+2，最多不超过15级。</t>
  </si>
  <si>
    <t>开拓！</t>
  </si>
  <si>
    <t>终结技额外造成2次伤害，对随机敌方单体各造成等同于原伤害40%的火属性伤害。</t>
  </si>
  <si>
    <t>常规攻击回能和破韧固定，额外伤害不增加</t>
  </si>
  <si>
    <t>名的传承</t>
  </si>
  <si>
    <t>施放终结技后，瓦尔特获得强化，在随后2次施放普攻或战技时额外对敌方目标造成1次附加伤害。施放普攻造成的附加伤害等同于普攻伤害倍率的50%，施放战技造成的附加伤害等同于战技伤害倍率的80%。</t>
  </si>
  <si>
    <t>星的凝聚</t>
  </si>
  <si>
    <t>触发天赋时，瓦尔特恢复3点能量。</t>
  </si>
  <si>
    <t>和平的祈愿</t>
  </si>
  <si>
    <t>义的名号</t>
  </si>
  <si>
    <t>施放战技时，使受到攻击的敌方目标速度降低的基础概率提高35%。</t>
  </si>
  <si>
    <t>善的力量</t>
  </si>
  <si>
    <t>光明的未来</t>
  </si>
  <si>
    <t>施放战技时，对随机敌方单体额外造成1次伤害。</t>
  </si>
  <si>
    <t>弹射攻击按段数破韧和回能，额外10回能和1单位破韧</t>
  </si>
  <si>
    <t>无穷动！无穷</t>
  </si>
  <si>
    <t>天赋触发追加攻击时，有100%的基础概率使目标受到的持续伤害提高30%，持续2回合。</t>
  </si>
  <si>
    <t>狂想者，呜咽</t>
  </si>
  <si>
    <t>卡芙卡在场时，我方全体造成的持续伤害提高25%。</t>
  </si>
  <si>
    <t>持续伤害增伤</t>
  </si>
  <si>
    <t>我赞美，即兴</t>
  </si>
  <si>
    <t>把宣叙呈献给</t>
  </si>
  <si>
    <t>当敌方目标承受的由卡芙卡造成的触电状态产生伤害时，额外为卡芙卡恢复2点能量。</t>
  </si>
  <si>
    <t>只有今晚奏鸣</t>
  </si>
  <si>
    <t>回旋，悄悄地</t>
  </si>
  <si>
    <t>终结技、秘技与天赋触发的追加攻击使敌方目标陷入的触电状态的伤害倍率提高156%，并使触电状态的持续时间增加1回合。</t>
  </si>
  <si>
    <t>社会工程</t>
  </si>
  <si>
    <t>施放终结技攻击敌方目标后，目标每有1个负面效果，银狼恢复7点能量。该效果在每次终结技攻击中最多生效5次。</t>
  </si>
  <si>
    <t>僵尸网络</t>
  </si>
  <si>
    <t>在敌方目标进入战斗时，使其效果抵抗降低20%。</t>
  </si>
  <si>
    <t>攻击载荷</t>
  </si>
  <si>
    <t>战技等级+2，最多不超过15级；天赋等级+2，最多不超过15级。</t>
  </si>
  <si>
    <t>反弹端口</t>
  </si>
  <si>
    <t>施放终结技攻击敌方目标后，目标每有1个负面效果，则额外造成等同于银狼20%攻击力的量子属性附加伤害。该效果在每次终结技攻击中最多触发5次。</t>
  </si>
  <si>
    <t>暴力破解</t>
  </si>
  <si>
    <t>终结技等级+2，最多不超过15级；普攻等级+1，最多不超过10级。</t>
  </si>
  <si>
    <t>重叠网络</t>
  </si>
  <si>
    <t>敌方目标每有1个负面效果，银狼对其造成的伤害提高20%，最多提高100%。</t>
  </si>
  <si>
    <t>养精蓄锐</t>
  </si>
  <si>
    <t>施放战技时，有50%固定概率恢复1个战技点，该效果有1回合的触发冷却。</t>
  </si>
  <si>
    <t>快速行军</t>
  </si>
  <si>
    <t>施放战技时，被指定的我方目标在行动后速度提高30%，持续1回合。</t>
  </si>
  <si>
    <t>鼓炮齐鸣</t>
  </si>
  <si>
    <t>攻其不备</t>
  </si>
  <si>
    <t>我方其他角色对弱点为风属性的敌方目标施放普攻后，布洛妮娅立即进行1次追加攻击，对该目标造成等同于普攻伤害80%的风属性伤害，该效果每回合可触发1次。</t>
  </si>
  <si>
    <t>追加攻击，回能5，破韧1单位</t>
  </si>
  <si>
    <t>所向克捷</t>
  </si>
  <si>
    <t>气贯长虹</t>
  </si>
  <si>
    <t>战技对指定我方目标造成的伤害提高效果的持续时间增加1回合。</t>
  </si>
  <si>
    <t>斩尽</t>
  </si>
  <si>
    <t>对当前生命值百分比小于等于80%的敌方目标造成伤害时，暴击率提高15%。</t>
  </si>
  <si>
    <t>蝶舞</t>
  </si>
  <si>
    <t>战技的加速效果可以叠加，最多叠加2层。</t>
  </si>
  <si>
    <t>缭乱</t>
  </si>
  <si>
    <t>掠影</t>
  </si>
  <si>
    <t>希儿消灭敌方目标时，自身恢复15点能量。</t>
  </si>
  <si>
    <t>锋锐</t>
  </si>
  <si>
    <t>离析</t>
  </si>
  <si>
    <t>施放终结技后使受到攻击的敌方单体陷入【乱蝶】状态，持续1回合。【乱蝶】状态下的敌方目标受到攻击后，额外受到1次等同于希儿终结技伤害15%的量子属性附加伤害。若该目标被我方其他目标触发【乱蝶】状态的附加伤害消灭，将不会触发希儿的天赋。
当希儿陷入无法战斗状态时，敌方目标的【乱蝶】状态被解除。</t>
  </si>
  <si>
    <t>恪尽职守</t>
  </si>
  <si>
    <t>施放战技时，使受到攻击的敌方目标陷入冻结状态的基础概率提高35%。</t>
  </si>
  <si>
    <t>余寒</t>
  </si>
  <si>
    <t>战技使敌方目标陷入的冻结状态解除后，目标的速度降低20%，持续1回合。</t>
  </si>
  <si>
    <t>永不陷落</t>
  </si>
  <si>
    <t>精诚所至</t>
  </si>
  <si>
    <t>杰帕德在场时，我方全体的效果抵抗提高20%。</t>
  </si>
  <si>
    <t>拳似寒铁</t>
  </si>
  <si>
    <t>不屈的决意</t>
  </si>
  <si>
    <t>触发天赋时杰帕德立即行动，且当前生命值的回复量额外增加自身生命上限的50%。</t>
  </si>
  <si>
    <t>高大的背影</t>
  </si>
  <si>
    <t>施放战技后，不会清除敌方目标的【反击标记】。</t>
  </si>
  <si>
    <t>紧紧的拥抱</t>
  </si>
  <si>
    <t>施放终结技后攻击力提高30%，持续2回合。</t>
  </si>
  <si>
    <t>冰冷的钢甲</t>
  </si>
  <si>
    <t>家人的温暖</t>
  </si>
  <si>
    <t>受到攻击后，克拉拉受到的伤害降低30%，效果持续到自己的下个回合开始。</t>
  </si>
  <si>
    <t>小小的承诺</t>
  </si>
  <si>
    <t>长久的陪伴</t>
  </si>
  <si>
    <t>我方其他目标遭到攻击后，史瓦罗也有50%的固定概率触发对攻击者的反击，并对攻击目标添加【反击标记】。施放终结技时，额外增加1次强化反击的次数。</t>
  </si>
  <si>
    <t>濯洗生者</t>
  </si>
  <si>
    <t>结界生效时我方全体攻击力提高20%。</t>
  </si>
  <si>
    <t>净庭赐礼</t>
  </si>
  <si>
    <t>触发战技效果时，若指定我方目标当前生命值百分比小于50%，则罗刹提供的治疗量提高30%；若指定我方目标当前生命值百分比大于等于50%，则为其提供能够抵消等同于罗刹18%攻击力+240伤害的护盾，持续2回合。</t>
  </si>
  <si>
    <t>愚人试探</t>
  </si>
  <si>
    <t>荆冠审判</t>
  </si>
  <si>
    <t>结界生效时使敌方目标陷入虚弱状态，造成的伤害降低12%。</t>
  </si>
  <si>
    <t>虚弱区</t>
  </si>
  <si>
    <t>受难之痕</t>
  </si>
  <si>
    <t>皆归尘土</t>
  </si>
  <si>
    <t>施放终结技时，有100%固定概率使敌方全体全属性抗性降低20%，持续2回合。</t>
  </si>
  <si>
    <t>星流霆击碎昆冈</t>
  </si>
  <si>
    <t>【神君】施放攻击时，对指定敌方单体的相邻目标造成的伤害倍率额外提高，提高数值等同于对主目标伤害倍率的25%。</t>
  </si>
  <si>
    <t>戎戈动地开天阵</t>
  </si>
  <si>
    <t>【神君】行动后，景元的普攻、战技、终结技造成的伤害提高20%，持续2回合。</t>
  </si>
  <si>
    <t>移锋惊电冲霄汉</t>
  </si>
  <si>
    <t>刃卷横云落玉沙</t>
  </si>
  <si>
    <t>【神君】每段攻击后，景元恢复2点能量。</t>
  </si>
  <si>
    <t>原本回能是0</t>
  </si>
  <si>
    <t>百战弃躯轻死生</t>
  </si>
  <si>
    <t>威灵有应破敌雠</t>
  </si>
  <si>
    <t>【神君】每段攻击后会使指定敌方目标额外陷入易伤状态。
易伤状态下的敌方目标受到的伤害提高12%，持续至【神君】本次攻击结束，该效果最多叠加3层。</t>
  </si>
  <si>
    <t>剑录大限，地狱变相</t>
  </si>
  <si>
    <t>终结技对指定敌方单体造成的伤害额外提高，提高数值等同于刃150%本场战斗中累计的已损失生命值。
本场战斗中累计已损失生命值最高不超过刃生命上限的90%，施放终结技后会清空并进行重新累计。</t>
  </si>
  <si>
    <t>支离旧梦，万端遗恨</t>
  </si>
  <si>
    <t>刃处于【地狱变】状态时，暴击率提高15%。</t>
  </si>
  <si>
    <t>冶炼玄钢，铣淬寒芒</t>
  </si>
  <si>
    <t>泉台歧路，百骸回春</t>
  </si>
  <si>
    <t>当前生命值百分比从大于50%降低至小于等于50%时，生命上限提高20%，该效果最多叠加2层。</t>
  </si>
  <si>
    <t>十王判死，业镜悬照</t>
  </si>
  <si>
    <t>命留魂销，复返此身</t>
  </si>
  <si>
    <t>充能的层数上限降低至4层。天赋触发追加攻击造成的伤害额外提高，提高数值等同于刃50%的生命上限。</t>
  </si>
  <si>
    <t>充能是指天赋追加攻击的叠层</t>
  </si>
  <si>
    <t>素刃</t>
  </si>
  <si>
    <t>当彦卿攻击敌方目标时，如果目标处于冻结状态，则立即对目标造成等同于彦卿60%攻击力的冰属性附加伤害。</t>
  </si>
  <si>
    <t>空明</t>
  </si>
  <si>
    <t>处于【智剑连心】效果时，额外提高10%的能量恢复效率。</t>
  </si>
  <si>
    <t>剑胎</t>
  </si>
  <si>
    <t>霜厉</t>
  </si>
  <si>
    <t>当前生命值百分比大于等于80%时，提高自身12%的冰属性抗性穿透。</t>
  </si>
  <si>
    <t>武骨</t>
  </si>
  <si>
    <t>自在</t>
  </si>
  <si>
    <t>消灭敌方目标时，如果当前持有【智剑连心】或终结技的增益效果，则使这些增益效果的持续时间全部延长1回合。</t>
  </si>
  <si>
    <t>百脉甘津宁神久</t>
  </si>
  <si>
    <t>【生息】结束时若我方目标当前生命值等于其生命上限，则额外恢复目标8点能量。</t>
  </si>
  <si>
    <t>不受能量恢复效率影响</t>
  </si>
  <si>
    <t>壶中洞天云螭眠</t>
  </si>
  <si>
    <t>施放终结技后，白露的治疗量提高15%，持续2回合。</t>
  </si>
  <si>
    <t>掌间乾坤便通玄</t>
  </si>
  <si>
    <t>肘后备急除外障</t>
  </si>
  <si>
    <t>战技提供的每1次治疗会额外使受治疗者造成的伤害提高10%，最多叠加3层，持续2回合。</t>
  </si>
  <si>
    <t>方定一倾浣俗尘</t>
  </si>
  <si>
    <t>龙漦吐哺胜金丹</t>
  </si>
  <si>
    <t>白露在单场战斗中累计可以对受到致命攻击的我方目标提供治疗的效果触发次数增加1次。</t>
  </si>
  <si>
    <t>坠临万界的星芒</t>
  </si>
  <si>
    <t>施放终结技消灭敌方目标时，开拓者额外恢复10点能量，该效果每次攻击只能触发1次。</t>
  </si>
  <si>
    <t>因缘假合的人身</t>
  </si>
  <si>
    <t>施放攻击后，若击中的敌方目标弱点为物理属性，则回复等同于开拓者5%攻击力的生命值。</t>
  </si>
  <si>
    <t>揭示前路的言灵</t>
  </si>
  <si>
    <t>凝眸毁灭的瞬间</t>
  </si>
  <si>
    <t>击中处于弱点击破状态的敌方目标时，暴击率提高25%。</t>
  </si>
  <si>
    <t>劫余重生的希望</t>
  </si>
  <si>
    <t>拓宇行天的意志</t>
  </si>
  <si>
    <t>开拓者消灭敌方目标时，也会触发天赋。</t>
  </si>
  <si>
    <t>大地芯髓的鸣动</t>
  </si>
  <si>
    <t>施放普攻时，额外造成等同于开拓者25%防御力的火属性伤害；施放强化普攻时，额外造成等同于开拓者50%防御力的火属性伤害。</t>
  </si>
  <si>
    <t>古老寒铁的坚守</t>
  </si>
  <si>
    <t>触发天赋时，为我方全体提供的护盾能够额外抵消等同于开拓者防御力2%+27的伤害。</t>
  </si>
  <si>
    <t>砌造未来的蓝图</t>
  </si>
  <si>
    <t>驻留文明的誓言</t>
  </si>
  <si>
    <t>战斗开始时，立即获得4层【灼热意志】。</t>
  </si>
  <si>
    <t>点燃光焰的勇气</t>
  </si>
  <si>
    <t>永屹城垣的壁垒</t>
  </si>
  <si>
    <t>施放强化普攻或终结技后，开拓者的防御力提高10%，最多叠加3层。</t>
  </si>
  <si>
    <t>无持续回合</t>
  </si>
  <si>
    <t>萦天</t>
  </si>
  <si>
    <t>使【亢心】的可叠加层数增加4层。且每段攻击额外获得1层【亢心】。</t>
  </si>
  <si>
    <t>九斿</t>
  </si>
  <si>
    <t>施放终结技后丹恒•饮月行动提前100%，并且会额外获得1个【逆鳞】。</t>
  </si>
  <si>
    <t>云旂</t>
  </si>
  <si>
    <t>嘲风</t>
  </si>
  <si>
    <t>【叱咤】的增益效果会持续到下一个自身回合结束。</t>
  </si>
  <si>
    <t>偃蹇</t>
  </si>
  <si>
    <t>见谯</t>
  </si>
  <si>
    <t>我方其他角色施放终结技后，丹恒•饮月下一次施放【盘拏耀跃】时虚数属性抗性穿透提高20%，该效果最多叠加3层。</t>
  </si>
  <si>
    <t>司危</t>
  </si>
  <si>
    <t>【鉴知】使暴击伤害提高30%。</t>
  </si>
  <si>
    <t>柔兆</t>
  </si>
  <si>
    <t>【穷观阵】开启时，若我方目标受到致命伤害，则本次行动中所有受到致命伤害的我方目标都不会陷入无法战斗状态，并立即回复等同于其自身生命上限70%的生命值。该效果单场战斗中可以触发1次。</t>
  </si>
  <si>
    <t>直符</t>
  </si>
  <si>
    <t>格泽</t>
  </si>
  <si>
    <t>当处于【穷观阵】的我方其他目标受到攻击后，符玄恢复8点能量。</t>
  </si>
  <si>
    <t>计神</t>
  </si>
  <si>
    <t>种陵</t>
  </si>
  <si>
    <t>【穷观阵】开启时，会累计我方全体本场战斗中的已损失生命值。符玄施放终结技造成的伤害提高，提高数值等同于本场战斗中累计已损失生命值的300%。
本场战斗中累计已损失生命值最高不超过符玄生命上限的200%，施放终结技后会清空并进行重新累计。</t>
  </si>
  <si>
    <t>记忆中的你</t>
  </si>
  <si>
    <t>终结技每冻结1个目标，为三月七恢复6点能量。</t>
  </si>
  <si>
    <t>记忆中的它</t>
  </si>
  <si>
    <t>进入战斗时，为当前生命值百分比最低的我方目标提供等同于三月七24.00%防御力+320.00的护盾，持续3回合。</t>
  </si>
  <si>
    <t>记忆中的一切</t>
  </si>
  <si>
    <t>不愿再失去</t>
  </si>
  <si>
    <t>天赋的反击效果每回合可触发的次数增加1次。使反击造成的伤害值提高，提高数值等同于三月七防御力的30.00%。</t>
  </si>
  <si>
    <t>就是个额外防御倍率</t>
  </si>
  <si>
    <t>不想再忘却</t>
  </si>
  <si>
    <t>就这样，一直…</t>
  </si>
  <si>
    <t>在战技提供的护盾保护下的我方目标，每回合开始时回复等同于各自4.00%生命上限+106.00的生命值。</t>
  </si>
  <si>
    <t>星魂2护盾与战技是不同Modifier，不可触发此效果</t>
  </si>
  <si>
    <t>穷高极天，亢盈难久</t>
  </si>
  <si>
    <t>当击中的敌方目标当前生命值百分比大于等于50%时，暴击率提高12%。</t>
  </si>
  <si>
    <t>威制八毒，灭却炎烟</t>
  </si>
  <si>
    <t>天赋的冷却时间减少1回合。</t>
  </si>
  <si>
    <t>幽明变化，自在蟠跃</t>
  </si>
  <si>
    <t>奋迅三昧，如日空居</t>
  </si>
  <si>
    <t>施放终结技消灭敌方目标时，丹恒立即行动。</t>
  </si>
  <si>
    <t>一渧天水，六虚洪流</t>
  </si>
  <si>
    <t>须绳缚身，沉潜勿用</t>
  </si>
  <si>
    <t>战技触发的减速状态使目标的速度额外降低8%。</t>
  </si>
  <si>
    <t>万死不辞</t>
  </si>
  <si>
    <t>当前生命值百分比小于等于50%时，战技造成的伤害提高10%。</t>
  </si>
  <si>
    <t>除制去缚</t>
  </si>
  <si>
    <t>施放战技、终结技时，解除自身的1个负面效果。</t>
  </si>
  <si>
    <t>重剑强攻</t>
  </si>
  <si>
    <t>绝处反击</t>
  </si>
  <si>
    <t>进入战斗后，受到致命攻击时阿兰不会陷入无法战斗状态，并立即回复至自身生命上限的25%。该效果在触发1次后或持续2回合后自动解除。</t>
  </si>
  <si>
    <t>全力倾注</t>
  </si>
  <si>
    <t>以身作引</t>
  </si>
  <si>
    <t>当前生命值百分比小于等于50%时，终结技造成的伤害提高20%，且对相邻目标的伤害倍率提高到与主目标相同的伤害倍率。</t>
  </si>
  <si>
    <t>星有无言之歌</t>
  </si>
  <si>
    <t>施放战技时，对敌方随机单体额外造成1次伤害。</t>
  </si>
  <si>
    <t>弹射攻击按段数破韧和回能，额外6回能和0.5单位破韧</t>
  </si>
  <si>
    <t>月见圆缺之意</t>
  </si>
  <si>
    <t>施放终结技时，艾丝妲下回合不会减少蓄能层数。</t>
  </si>
  <si>
    <t>黄道陨石之变</t>
  </si>
  <si>
    <t>极光显现之时</t>
  </si>
  <si>
    <t>天赋的蓄能层数大于等于2时，艾丝妲的能量恢复效率提高15%。</t>
  </si>
  <si>
    <t>深空天体之谜</t>
  </si>
  <si>
    <t>眠于银河之下</t>
  </si>
  <si>
    <t>天赋每回合减少的蓄能层数降低1。</t>
  </si>
  <si>
    <t>落井当下石</t>
  </si>
  <si>
    <t>施放普攻时，若指定敌方单体生命值百分比小于等于50%，则额外造成等同于黑塔40%攻击力的冰属性附加伤害。</t>
  </si>
  <si>
    <t>得胜必追击</t>
  </si>
  <si>
    <t>天赋每触发1次，自身暴击率提高3%，该效果最多叠加5层。</t>
  </si>
  <si>
    <t>我就是这样女子</t>
  </si>
  <si>
    <t>打人要打脸</t>
  </si>
  <si>
    <t>触发天赋时造成的伤害提高10%。</t>
  </si>
  <si>
    <t>骂人不留口</t>
  </si>
  <si>
    <t>世上没人能负我</t>
  </si>
  <si>
    <t>施放终结技后，攻击力提高25%，持续1回合。</t>
  </si>
  <si>
    <t>余音绕梁</t>
  </si>
  <si>
    <t>普攻对指定敌方目标的1个随机相邻目标造成等同于普攻伤害60%的雷属性伤害。</t>
  </si>
  <si>
    <t>安可！</t>
  </si>
  <si>
    <t>每触发1次天赋的附加伤害，希露瓦恢复4点能量。</t>
  </si>
  <si>
    <t>听，齿轮的心跳</t>
  </si>
  <si>
    <t>制造噪音吧！</t>
  </si>
  <si>
    <t>施放终结技时，有100%基础概率使非触电状态下的敌方目标状态陷入与战技相同的触电状态。</t>
  </si>
  <si>
    <t>贝洛伯格最强音！</t>
  </si>
  <si>
    <t>这一曲，贯穿天穹！</t>
  </si>
  <si>
    <t>希露瓦对触电状态下的敌方目标造成的伤害提高30%。</t>
  </si>
  <si>
    <t>遍识药理</t>
  </si>
  <si>
    <t>受到攻击后，若当前生命值百分比小于等于30%，对自身施放1次治疗，回复等同于自身15%生命上限+400的生命值。该效果单场战斗中只能触发1次。</t>
  </si>
  <si>
    <t>临床研学</t>
  </si>
  <si>
    <t>施放终结技时，对当前生命值百分比小于等于30%的我方目标附加1回合的持续治疗效果，目标回合开始时为其回复等同于娜塔莎6%生命上限+160的生命值。</t>
  </si>
  <si>
    <t>对症下药</t>
  </si>
  <si>
    <t>妙手回春</t>
  </si>
  <si>
    <t>受到攻击后，额外恢复5点能量。</t>
  </si>
  <si>
    <t>医治未病</t>
  </si>
  <si>
    <t>医者仁心</t>
  </si>
  <si>
    <t>施放普攻时，额外造成等同于娜塔莎生命上限40%的物理属性伤害。</t>
  </si>
  <si>
    <t>无额外破韧和回能，只是给普攻加了一个额外倍率</t>
  </si>
  <si>
    <t>胜利反馈</t>
  </si>
  <si>
    <t>敌方目标被消灭时，佩拉恢复5点能量。</t>
  </si>
  <si>
    <t>疾进不止</t>
  </si>
  <si>
    <t>施放战技解除增益效果时，速度提高10%，持续2回合。</t>
  </si>
  <si>
    <t>压制升级</t>
  </si>
  <si>
    <t>完全剖析</t>
  </si>
  <si>
    <t>施放战技时，有100%的基础概率使敌方目标冰属性抗性降低12%，持续2回合。</t>
  </si>
  <si>
    <t>零度妨害</t>
  </si>
  <si>
    <t>疲弱追击</t>
  </si>
  <si>
    <t>施放攻击后，若敌方目标处于负面效果，则对其造成等同于佩拉40%攻击力的冰属性附加伤害。</t>
  </si>
  <si>
    <t>加码的爱</t>
  </si>
  <si>
    <t>热情会传染</t>
  </si>
  <si>
    <t>风化状态下的敌方目标被消灭时，使敌方全体有100%的基础概率叠加1层等同于天赋的风化状态。</t>
  </si>
  <si>
    <t>大数字！</t>
  </si>
  <si>
    <t>爱之深，恨之切</t>
  </si>
  <si>
    <t>战技击中风化状态大于等于5层的敌方目标时，使其当前承受的风化状态立即产生相当于原伤害8%的伤害。</t>
  </si>
  <si>
    <t>超大数字！</t>
  </si>
  <si>
    <t>消费升级</t>
  </si>
  <si>
    <t>天赋施加的风化状态的伤害倍率提高15%。</t>
  </si>
  <si>
    <t>早睡早起很健康</t>
  </si>
  <si>
    <t>战技强化后造成的伤害提高20%。</t>
  </si>
  <si>
    <t>吃好喝好长身体</t>
  </si>
  <si>
    <t>战技使敌方目标陷入的灼烧状态持续时间增加1回合。</t>
  </si>
  <si>
    <t>不挑不选全都要</t>
  </si>
  <si>
    <t>稀里糊涂没关系</t>
  </si>
  <si>
    <t>触发天赋时，有100%基础概率使指定敌方目标的相邻目标也陷入等同于战技的灼烧状态。</t>
  </si>
  <si>
    <t>好事留名鼹鼠党</t>
  </si>
  <si>
    <t>随时准备打坏人</t>
  </si>
  <si>
    <t>虎克对灼烧状态下的敌方目标造成的伤害提高20%。</t>
  </si>
  <si>
    <t>争斗不休</t>
  </si>
  <si>
    <t>当卢卡行动时，若指定的敌方目标处于裂伤状态，卢卡造成的伤害提高15%，持续2回合。</t>
  </si>
  <si>
    <t>敌弱，我强</t>
  </si>
  <si>
    <t>若战技击中的敌方目标弱点为物理属性，获得1层【斗志】。</t>
  </si>
  <si>
    <t>为擂台而生</t>
  </si>
  <si>
    <t>百折不回</t>
  </si>
  <si>
    <t>每获得1层【斗志】，攻击力提高5%，该效果最多叠加4层。</t>
  </si>
  <si>
    <t>地火之魂</t>
  </si>
  <si>
    <t>冠军应得的喝彩</t>
  </si>
  <si>
    <t>施放强化普攻的【碎天拳】击中陷入裂伤状态下的敌方目标后，本次强化普攻使用的【直冲拳】每施放过1段攻击，则额外使其当前承受的裂伤状态立即产生1次相当于原伤害8%的伤害。</t>
  </si>
  <si>
    <t>散勇化骁摸幺鱼</t>
  </si>
  <si>
    <t>施放终结技造成的伤害提高10%。</t>
  </si>
  <si>
    <t>棋枰作枕好入眠</t>
  </si>
  <si>
    <t>青雀每次触发抽牌时，立即恢复1点能量。</t>
  </si>
  <si>
    <t>观琼视茕门前清</t>
  </si>
  <si>
    <t>帝垣翔鳞和绝张</t>
  </si>
  <si>
    <t>施放战技后，有24%的固定概率获得【不求人】状态，持续至本回合结束。
【不求人】状态下，施放普攻或施放强化普攻后立即进行1次追加攻击，对该目标造成等同于普攻或强化普攻伤害100%的量子属性伤害。</t>
  </si>
  <si>
    <t>追加攻击，回能0，破韧与触发追加攻击的普攻或强化普攻保持一致。</t>
  </si>
  <si>
    <t>七星流离全不靠</t>
  </si>
  <si>
    <t>虚心平意候枭卢</t>
  </si>
  <si>
    <t>施放强化普攻后，恢复1个战技点。</t>
  </si>
  <si>
    <t>春风得意，时运驰骋</t>
  </si>
  <si>
    <t>得到【赐福】的我方单体施放终结技后速度提高20%，持续1回合。</t>
  </si>
  <si>
    <t>君子惠渥，晏笑承之</t>
  </si>
  <si>
    <t>得到【赐福】的我方单体在消灭敌方目标时恢复5点能量，该效果每回合只能触发1次。</t>
  </si>
  <si>
    <t>青丘遗泽</t>
  </si>
  <si>
    <t>鸣火机变，度时察势</t>
  </si>
  <si>
    <t>【赐福】附加的伤害倍率提高20%。</t>
  </si>
  <si>
    <t>绥绥狐魅</t>
  </si>
  <si>
    <t>和气生财，泽盈四方</t>
  </si>
  <si>
    <t>终结技为我方目标恢复的能量提高10点。</t>
  </si>
  <si>
    <t>游刃有余</t>
  </si>
  <si>
    <t>对陷入弱点击破状态的敌方目标施放战技后，恢复1个战技点。</t>
  </si>
  <si>
    <t>其身百炼</t>
  </si>
  <si>
    <t>触发【剑势】后，素裳受到的伤害降低20%，持续1回合。</t>
  </si>
  <si>
    <t>传古剑流</t>
  </si>
  <si>
    <t>其心百辟</t>
  </si>
  <si>
    <t>素裳的击破特攻提高40%。</t>
  </si>
  <si>
    <t>太虚神意</t>
  </si>
  <si>
    <t>上善若水</t>
  </si>
  <si>
    <t>天赋的加速效果可以叠加，最多叠加2层，且进入战斗后素裳立即获得1层天赋的加速效果。</t>
  </si>
  <si>
    <t>天舶飞将，枕弧待战</t>
  </si>
  <si>
    <t>进入战斗时，我方全体速度提高10%，持续2回合。</t>
  </si>
  <si>
    <t>青霄驰骋，驱驭苍穹</t>
  </si>
  <si>
    <t>当我方任意单体当前能量值等于其能量上限时，驭空额外恢复5点能量。该效果我方每个单体仅可触发1次，当驭空施放终结技后，重置该效果触发次数。</t>
  </si>
  <si>
    <t>危弓未辍，执射不宁</t>
  </si>
  <si>
    <t>百里闻风，九曲响镝</t>
  </si>
  <si>
    <t>持有【鸣弦号令】时，驭空造成的伤害提高30%。</t>
  </si>
  <si>
    <t>井仪贯侯，疾羽参连</t>
  </si>
  <si>
    <t>弦栝如雷，铣珧激荡</t>
  </si>
  <si>
    <t>驭空施放终结技时，立即先获得1层【鸣弦号令】。</t>
  </si>
  <si>
    <t>远行雪杖的清晨</t>
  </si>
  <si>
    <t>为当前生命值百分比小于等于50%的我方目标提供治疗时，玲可的治疗量提高20%，该效果对持续治疗效果也会生效。</t>
  </si>
  <si>
    <t>便携炉具的正午</t>
  </si>
  <si>
    <t>持有【求生反应】的目标被施加负面效果时可抵抗1次负面效果。</t>
  </si>
  <si>
    <t>雪崩信标的午后</t>
  </si>
  <si>
    <t>露营篝火的薄暮</t>
  </si>
  <si>
    <t>获得【求生反应】时，使该目标攻击力提高，提高数值等同于玲可3%生命上限的攻击力，持续1回合。</t>
  </si>
  <si>
    <t>极光红茶的新夜</t>
  </si>
  <si>
    <t>测绘图纸的黎明</t>
  </si>
  <si>
    <t>【求生反应】的生命上限提高效果额外提高，提高数值等同于玲可6%的生命上限，并使其效果抵抗提高30%。</t>
  </si>
  <si>
    <t>基础生命值</t>
  </si>
  <si>
    <t>基础防御力</t>
  </si>
  <si>
    <t>80级基础生命值</t>
  </si>
  <si>
    <t>80级基础攻击力</t>
  </si>
  <si>
    <t>80级基础防御</t>
  </si>
  <si>
    <t>生命权重数</t>
  </si>
  <si>
    <t>攻击权重数</t>
  </si>
  <si>
    <t>防御权重数</t>
  </si>
  <si>
    <t>三项和</t>
  </si>
  <si>
    <t>生命权重单位</t>
  </si>
  <si>
    <t>攻击权重单位</t>
  </si>
  <si>
    <t>防御权重单位</t>
  </si>
  <si>
    <t>1级</t>
  </si>
  <si>
    <t>80级</t>
  </si>
  <si>
    <t>光锥1级权重单位同4星角色</t>
  </si>
  <si>
    <t>权重和按星级 y = 5x + 3</t>
  </si>
  <si>
    <t>「我」的诞生</t>
  </si>
  <si>
    <t>决心如汗珠般闪耀</t>
  </si>
  <si>
    <t>今日亦是和平的一天</t>
  </si>
  <si>
    <t>匿影</t>
  </si>
  <si>
    <t>类型</t>
  </si>
  <si>
    <t>原始破韧</t>
  </si>
  <si>
    <t>等效破韧</t>
  </si>
  <si>
    <t>弹射</t>
  </si>
  <si>
    <t>首段30，弹射15</t>
  </si>
  <si>
    <t>首段1，弹射0.5</t>
  </si>
  <si>
    <t>最终回能数值由战技总段数决定，6为单段数值</t>
  </si>
  <si>
    <t>星魂4</t>
  </si>
  <si>
    <t>单攻</t>
  </si>
  <si>
    <t>追加攻击</t>
  </si>
  <si>
    <t>群攻</t>
  </si>
  <si>
    <t>不消耗战技点，仅用于选择强化普攻层数</t>
  </si>
  <si>
    <t>需要消耗1战技点</t>
  </si>
  <si>
    <t>扩散</t>
  </si>
  <si>
    <t>中心90，扩散30</t>
  </si>
  <si>
    <t>中心3，扩散1</t>
  </si>
  <si>
    <t>需要消耗2战技点</t>
  </si>
  <si>
    <t>中心120，扩散60</t>
  </si>
  <si>
    <t>中心4，扩散2</t>
  </si>
  <si>
    <t>需要消耗3战技点</t>
  </si>
  <si>
    <t>中心60，扩散60</t>
  </si>
  <si>
    <t>中心2，扩散2</t>
  </si>
  <si>
    <t>中心60，扩散30</t>
  </si>
  <si>
    <t>中心2，扩散1</t>
  </si>
  <si>
    <t>弹射&amp;扩散</t>
  </si>
  <si>
    <t>中心15，扩散0</t>
  </si>
  <si>
    <t>中心0.5，扩散0</t>
  </si>
  <si>
    <t>神君整体为弹射，此数值为单段效果</t>
  </si>
  <si>
    <t>全胜•再见安打</t>
  </si>
  <si>
    <t>全胜•安息全垒打</t>
  </si>
  <si>
    <t>反击</t>
  </si>
  <si>
    <t>中心30，扩散30</t>
  </si>
  <si>
    <t>中心1，扩散1</t>
  </si>
  <si>
    <t>强化反击</t>
  </si>
  <si>
    <t>【求生反应】使「毁灭」或「存护」命途角色仇恨提高350%</t>
  </si>
  <si>
    <t>5.0-12.5</t>
  </si>
  <si>
    <t>佩拉天赋回能取决于等级，具体请查阅倍率表</t>
  </si>
  <si>
    <t>【不求人】状态下，施放普攻造成的追加攻击</t>
  </si>
  <si>
    <t>【不求人】状态下，施放强化普攻造成的追加攻击</t>
  </si>
  <si>
    <t>强化普攻不能回复战技点</t>
  </si>
  <si>
    <t>护盾使生命值百分比≥30%的对象仇恨提高500%</t>
  </si>
  <si>
    <t>妨害&amp;群攻</t>
  </si>
  <si>
    <t>仅指战斗中普攻，不包括强化普攻</t>
  </si>
  <si>
    <t>首段30，弹射30</t>
  </si>
  <si>
    <t>首段1，弹射1</t>
  </si>
  <si>
    <t>最终回能数值由战技总段数决定，10为单段数值</t>
  </si>
  <si>
    <t>【智剑连心】下触发的追加攻击</t>
  </si>
  <si>
    <t>妨害&amp;单攻</t>
  </si>
  <si>
    <t>攻击</t>
  </si>
  <si>
    <t>攻击分裂比</t>
  </si>
  <si>
    <t>天赋附加伤害第1段</t>
  </si>
  <si>
    <t>天赋附加伤害第2段</t>
  </si>
  <si>
    <t>普攻第1段</t>
  </si>
  <si>
    <t>普攻第2段</t>
  </si>
  <si>
    <t>普攻第3段</t>
  </si>
  <si>
    <t>战技额外倍率第1段</t>
  </si>
  <si>
    <t>战技额外倍率第2段</t>
  </si>
  <si>
    <t>战技额外倍率第3段</t>
  </si>
  <si>
    <t>战技额外倍率第4段</t>
  </si>
  <si>
    <t>战技第1段</t>
  </si>
  <si>
    <t>战技第2段</t>
  </si>
  <si>
    <t>战技第3段</t>
  </si>
  <si>
    <t>战技第4段</t>
  </si>
  <si>
    <t>终结技第1段</t>
  </si>
  <si>
    <t>终结技第2段</t>
  </si>
  <si>
    <t>终结技第3段</t>
  </si>
  <si>
    <t>普通攻击第1段</t>
  </si>
  <si>
    <t>普通攻击第2段</t>
  </si>
  <si>
    <t>普通攻击第3段</t>
  </si>
  <si>
    <t>追加攻击第1段</t>
  </si>
  <si>
    <t>追加攻击第2段</t>
  </si>
  <si>
    <t>追加攻击第3段</t>
  </si>
  <si>
    <t>追加攻击第4段</t>
  </si>
  <si>
    <t>追加攻击第5段</t>
  </si>
  <si>
    <t>追加攻击第6段</t>
  </si>
  <si>
    <t>战技对中心第1段</t>
  </si>
  <si>
    <t>战技对中心第2段</t>
  </si>
  <si>
    <t>战技对中心第3段</t>
  </si>
  <si>
    <t>战技对中心第4段</t>
  </si>
  <si>
    <t>战技对中心第5段</t>
  </si>
  <si>
    <t>战技对中心第6段</t>
  </si>
  <si>
    <t>战技对中心第7段</t>
  </si>
  <si>
    <t>战技扩散第1段</t>
  </si>
  <si>
    <t>战技扩散第2段</t>
  </si>
  <si>
    <t>战技扩散第3段</t>
  </si>
  <si>
    <t>强化普攻对中心第1段</t>
  </si>
  <si>
    <t>强化普攻对中心第2段</t>
  </si>
  <si>
    <t>终结技第4段</t>
  </si>
  <si>
    <t>强化普攻第1段</t>
  </si>
  <si>
    <t>强化普攻第2段</t>
  </si>
  <si>
    <t>1级强化普攻第1段</t>
  </si>
  <si>
    <t>1级强化普攻第2段</t>
  </si>
  <si>
    <t>1级强化普攻第3段</t>
  </si>
  <si>
    <t>2级强化普攻中心第1段</t>
  </si>
  <si>
    <t>2级强化普攻中心第2段</t>
  </si>
  <si>
    <t>2级强化普攻中心第3段</t>
  </si>
  <si>
    <t>2级强化普攻中心第4段</t>
  </si>
  <si>
    <t>2级强化普攻中心第5段</t>
  </si>
  <si>
    <t>2级强化普攻扩散第1段</t>
  </si>
  <si>
    <t>2级强化普攻扩散第2段</t>
  </si>
  <si>
    <t>3级强化普攻中心第1段</t>
  </si>
  <si>
    <t>3级强化普攻中心第2段</t>
  </si>
  <si>
    <t>3级强化普攻中心第3段</t>
  </si>
  <si>
    <t>3级强化普攻中心第4段</t>
  </si>
  <si>
    <t>3级强化普攻中心第5段</t>
  </si>
  <si>
    <t>3级强化普攻中心第6段</t>
  </si>
  <si>
    <t>3级强化普攻中心第7段</t>
  </si>
  <si>
    <t>3级强化普攻扩散第1段</t>
  </si>
  <si>
    <t>3级强化普攻扩散第2段</t>
  </si>
  <si>
    <t>3级强化普攻扩散第3段</t>
  </si>
  <si>
    <t>3级强化普攻扩散第4段</t>
  </si>
  <si>
    <t>终结技中心第1段</t>
  </si>
  <si>
    <t>终结技中心第2段</t>
  </si>
  <si>
    <t>终结技中心第3段</t>
  </si>
  <si>
    <t>终结技扩散第1段</t>
  </si>
  <si>
    <t>终结技扩散第2段</t>
  </si>
  <si>
    <t>终结技扩散第3段</t>
  </si>
  <si>
    <t>镜流</t>
  </si>
  <si>
    <t>雪衣</t>
  </si>
  <si>
    <t>螺丝咕姆</t>
  </si>
  <si>
    <t>值</t>
  </si>
  <si>
    <t>晋级</t>
  </si>
  <si>
    <t>冰属性伤害提高</t>
  </si>
  <si>
    <t>效果抵抗</t>
  </si>
  <si>
    <t>风属性伤害提高</t>
  </si>
  <si>
    <t>火属性伤害提高</t>
  </si>
  <si>
    <t>虚数属性伤害提高</t>
  </si>
  <si>
    <t>效果命中</t>
  </si>
  <si>
    <t>生命值</t>
  </si>
  <si>
    <t>量子属性伤害提高</t>
  </si>
  <si>
    <t>暴击率</t>
  </si>
  <si>
    <t>物理属性伤害提高</t>
  </si>
  <si>
    <t>雷属性伤害提高</t>
  </si>
  <si>
    <t>解锁条件</t>
  </si>
  <si>
    <t>晋级2</t>
  </si>
  <si>
    <t>星火</t>
  </si>
  <si>
    <t>施放攻击后，有50%的基础概率使敌方目标陷入灼烧状态，持续2回合。
灼烧状态下，敌方目标每回合开始时受到等同于姬子30%攻击力的火属性持续伤害。</t>
  </si>
  <si>
    <t>晋级4</t>
  </si>
  <si>
    <t>灼热</t>
  </si>
  <si>
    <t>战技对灼烧状态下的敌方目标造成的伤害提高20%。</t>
  </si>
  <si>
    <t>晋级6</t>
  </si>
  <si>
    <t>道标</t>
  </si>
  <si>
    <t>若当前生命值百分比大于等于80%，则暴击率提高15%。</t>
  </si>
  <si>
    <t>惩戒</t>
  </si>
  <si>
    <t>施放终结技时，有100%基础概率使目标受到的伤害提高12%，持续2回合。</t>
  </si>
  <si>
    <t>审判</t>
  </si>
  <si>
    <t>施放终结技时，额外恢复10点能量。</t>
  </si>
  <si>
    <t>裁决</t>
  </si>
  <si>
    <t>对被弱点击破的敌方目标造成的伤害提高20%。</t>
  </si>
  <si>
    <t>折磨</t>
  </si>
  <si>
    <t>施放终结技时，敌方目标由「其当前承受的触电状态立即产生伤害」变更为「其当前承受的所有持续伤害类负面状态立即产生伤害」。</t>
  </si>
  <si>
    <t>掠夺</t>
  </si>
  <si>
    <t>触电状态下的敌方目标被消灭时，卡芙卡额外恢复5点能量。</t>
  </si>
  <si>
    <t>终结技、秘技与天赋触发的追加攻击使敌方目标陷入的触电状态的基础概率提高30%。</t>
  </si>
  <si>
    <t>生成</t>
  </si>
  <si>
    <t>【缺陷】的持续时间增加1回合。每当有敌方目标的弱点被击破时，银狼有65%的基础概率对该目标植入1个随机【缺陷】。</t>
  </si>
  <si>
    <t>注入</t>
  </si>
  <si>
    <t>施放战技时，为敌方目标添加的弱点持续时间增加1回合。</t>
  </si>
  <si>
    <t>旁注</t>
  </si>
  <si>
    <t>施放战技时，若敌方目标的负面效果数量大于等于3个，则战技使目标全属性抗性降低的效果额外降低3%。</t>
  </si>
  <si>
    <t>号令</t>
  </si>
  <si>
    <t>普攻的暴击率提高至100%。</t>
  </si>
  <si>
    <t>攻击类型暴击率</t>
  </si>
  <si>
    <t>阵地</t>
  </si>
  <si>
    <t>战斗开始时，我方全体的防御力提高20%，持续2回合。</t>
  </si>
  <si>
    <t>军势</t>
  </si>
  <si>
    <t>布洛妮娅在场时，我方全体造成的伤害提高10%。</t>
  </si>
  <si>
    <t>夜行</t>
  </si>
  <si>
    <t>若当前生命值百分比小于等于50%，则被敌方目标攻击的概率降低。</t>
  </si>
  <si>
    <t>仇恨降低50%</t>
  </si>
  <si>
    <t>割裂</t>
  </si>
  <si>
    <t>增幅状态下希儿的量子属性抗性穿透提高20%。</t>
  </si>
  <si>
    <t>涟漪</t>
  </si>
  <si>
    <t>施放普攻后，希儿的下一次行动提前20%。</t>
  </si>
  <si>
    <t>刚正</t>
  </si>
  <si>
    <t>杰帕德被敌方攻击的概率提高。</t>
  </si>
  <si>
    <t>仇恨提高300%</t>
  </si>
  <si>
    <t>统领</t>
  </si>
  <si>
    <t>【不屈之身】触发后，杰帕德的能量立即恢复至100%。</t>
  </si>
  <si>
    <t>战意</t>
  </si>
  <si>
    <t>杰帕德提高等同于自身当前防御力35%的攻击力，每回合开始时刷新。</t>
  </si>
  <si>
    <t>不能复利</t>
  </si>
  <si>
    <t>受到攻击时有35%的固定概率解除自身1个负面效果。</t>
  </si>
  <si>
    <t>持续伤害、附加伤害、击破伤害不属于攻击</t>
  </si>
  <si>
    <t>守护</t>
  </si>
  <si>
    <t>抵抗控制类负面状态的概率提高35%。</t>
  </si>
  <si>
    <t>控制类负面效果包括冻结、禁锢、纠缠、支配和怒噪</t>
  </si>
  <si>
    <t>复仇</t>
  </si>
  <si>
    <t>史瓦罗的反击造成的伤害提高30%。</t>
  </si>
  <si>
    <t>浸池苏生</t>
  </si>
  <si>
    <t>触发战技效果时，解除指定我方单体的1个负面效果。</t>
  </si>
  <si>
    <t>浇灌尘身</t>
  </si>
  <si>
    <t>处于结界中的任意敌方目标受到我方攻击后，除攻击者外的我方目标也会回复等同于罗刹7.00%攻击力+93.00的生命值。</t>
  </si>
  <si>
    <t>行过幽谷</t>
  </si>
  <si>
    <t>抵抗控制类负面状态的概率提高70%。</t>
  </si>
  <si>
    <t>破阵</t>
  </si>
  <si>
    <t>若【神君】下回合的攻击段数大于等于6段，则其下回合的暴击伤害提高25%。</t>
  </si>
  <si>
    <t>攻击类型暴击伤害</t>
  </si>
  <si>
    <t>绸缪</t>
  </si>
  <si>
    <t>战斗开始时，立即恢复15点能量。</t>
  </si>
  <si>
    <t>遣将</t>
  </si>
  <si>
    <t>施放战技后，暴击率提升10%，持续2回合。</t>
  </si>
  <si>
    <t>天尽形寿</t>
  </si>
  <si>
    <t>刃的当前生命值百分比小于等于生命上限的50%时，受到治疗时的回复量提高20%。</t>
  </si>
  <si>
    <t>吞忍百死</t>
  </si>
  <si>
    <t>施放【无间剑树】后，若击中处于弱点击破状态的敌方目标，刃回复等同于自身5.00%生命上限+100.00的生命值。</t>
  </si>
  <si>
    <t>坏劫隳亡</t>
  </si>
  <si>
    <t>天赋施放的追加攻击伤害提高20%。</t>
  </si>
  <si>
    <t>颁冰</t>
  </si>
  <si>
    <t>施放攻击后，对携带冰属性弱点的敌方目标造成等同于彦卿30%攻击力的冰属性附加伤害。</t>
  </si>
  <si>
    <t>凌霜</t>
  </si>
  <si>
    <t>处于【智剑连心】效果时，效果抵抗提高20%。</t>
  </si>
  <si>
    <t>轻吕</t>
  </si>
  <si>
    <t>触发暴击时，速度提高10%，持续2回合。</t>
  </si>
  <si>
    <t>岐黄精义</t>
  </si>
  <si>
    <t>白露对我方目标造成过量治疗时会提高目标10%的生命上限，持续2回合。</t>
  </si>
  <si>
    <t>持明龙脉</t>
  </si>
  <si>
    <t>【生息】效果的触发次数增加1次。</t>
  </si>
  <si>
    <t>鳞渊福泽</t>
  </si>
  <si>
    <t>拥有【生息】的角色受到的伤害降低10%。</t>
  </si>
  <si>
    <t>蓄势</t>
  </si>
  <si>
    <t>坚韧</t>
  </si>
  <si>
    <t>天赋的效果每层同时使开拓者的防御力提高10%。</t>
  </si>
  <si>
    <t>斗志</t>
  </si>
  <si>
    <t>施放战技或终结技【全胜•安息全垒打】时，对指定敌方目标造成的伤害提高25%。</t>
  </si>
  <si>
    <t>强援弱</t>
  </si>
  <si>
    <t>施放战技后，我方全体受到的伤害降低15%，持续1回合。</t>
  </si>
  <si>
    <t>生先死</t>
  </si>
  <si>
    <t>开拓者施放强化普攻后，回复等同于自身生命上限5%的生命值。</t>
  </si>
  <si>
    <t>行胜思</t>
  </si>
  <si>
    <t>回合开始时，若开拓者持有护盾保护，则攻击力提高15%并恢复5点能量，持续到行动结束。</t>
  </si>
  <si>
    <t>太乙式盘</t>
  </si>
  <si>
    <t>【穷观阵】开启时，符玄施放战技将额外恢复40点能量。</t>
  </si>
  <si>
    <t>遁甲星舆</t>
  </si>
  <si>
    <t>施放终结技时为我方其他目标回复等同于符玄5%生命上限+80的生命值。</t>
  </si>
  <si>
    <t>六壬兆堪</t>
  </si>
  <si>
    <t>【穷观阵】开启时，若敌方目标对我方施加了负面效果，则我方全体抵抗本次行动中敌方目标施加的所有负面效果。该效果可以触发1次。再次开启【穷观阵】后将刷新效果可触发次数。</t>
  </si>
  <si>
    <t>伏辰</t>
  </si>
  <si>
    <t>修禹</t>
  </si>
  <si>
    <t>起蛰</t>
  </si>
  <si>
    <t>对拥有虚数属性弱点的敌方目标造成伤害时，暴击率提高12%。</t>
  </si>
  <si>
    <t>纯洁</t>
  </si>
  <si>
    <t>施放战技时，解除指定我方单体的1个负面效果。</t>
  </si>
  <si>
    <t>加护</t>
  </si>
  <si>
    <t>战技提供的护盾持续时间增加1回合。</t>
  </si>
  <si>
    <t>冰咒</t>
  </si>
  <si>
    <t>施放终结技时，冻结敌方目标的基础概率提高15%。</t>
  </si>
  <si>
    <t>潜龙</t>
  </si>
  <si>
    <t>绝影</t>
  </si>
  <si>
    <t>施放攻击后有50%的固定概率使自身速度提高20%，持续2回合。</t>
  </si>
  <si>
    <t>罡风</t>
  </si>
  <si>
    <t>普攻对减速状态下的敌方目标造成的伤害提高40%。</t>
  </si>
  <si>
    <t>苏生</t>
  </si>
  <si>
    <t>消灭敌方目标时，若当前生命值百分比小于等于30%，则立即回复等同于自身生命上限20%的生命值。</t>
  </si>
  <si>
    <t>坚忍</t>
  </si>
  <si>
    <t>抵抗持续伤害类负面状态的概率提高50%。</t>
  </si>
  <si>
    <t>持续伤害类负面效果仅指风化、触电、灼烧和裂伤</t>
  </si>
  <si>
    <t>抗御</t>
  </si>
  <si>
    <t>进入战斗时，若当前生命值百分比小于等于50%，阿兰可以抵抗除持续伤害外的所有伤害。当阿兰受到攻击后，该效果解除。</t>
  </si>
  <si>
    <t>火花</t>
  </si>
  <si>
    <t>施放普攻时，有80%的基础概率使敌方目标陷入灼烧状态，持续3回合。
灼烧状态下，敌方目标每回合开始时受到等同于艾丝妲普攻50%的火属性持续伤害。</t>
  </si>
  <si>
    <t>点燃</t>
  </si>
  <si>
    <t>艾丝妲在场时，我方全体的火属性伤害提高18%。</t>
  </si>
  <si>
    <t>星座</t>
  </si>
  <si>
    <t>艾丝妲每拥有1层蓄能，自身防御力提高6%。</t>
  </si>
  <si>
    <t>效率</t>
  </si>
  <si>
    <t>施放战技时，对目标造成的伤害提高效果额外再提高25%。</t>
  </si>
  <si>
    <t>人偶</t>
  </si>
  <si>
    <t>冰洁</t>
  </si>
  <si>
    <t>施放终结技时，对冻结状态下的敌人造成的伤害提高20%。</t>
  </si>
  <si>
    <t>摇滚</t>
  </si>
  <si>
    <t>施放战技时，使受到攻击的敌方目标陷入触电状态的基础概率提高20%。</t>
  </si>
  <si>
    <t>电音</t>
  </si>
  <si>
    <t>狂热</t>
  </si>
  <si>
    <t>消灭敌方目标后，攻击力提高20%，持续2回合。</t>
  </si>
  <si>
    <t>舒缓</t>
  </si>
  <si>
    <t>医者</t>
  </si>
  <si>
    <t>娜塔莎提供的治疗量提高10%。</t>
  </si>
  <si>
    <t>调理</t>
  </si>
  <si>
    <t>施放战技产生的持续回复效果延长1回合。</t>
  </si>
  <si>
    <t>痛击</t>
  </si>
  <si>
    <t>对处于负面效果的敌方目标造成的伤害提高20%。</t>
  </si>
  <si>
    <t>秘策</t>
  </si>
  <si>
    <t>佩拉在场时，我方全体的效果命中提高10%。</t>
  </si>
  <si>
    <t>追歼</t>
  </si>
  <si>
    <t>施放战技解除增益效果时，下一次攻击造成的伤害提高20%。</t>
  </si>
  <si>
    <t>圈套</t>
  </si>
  <si>
    <t>天赋使敌方陷入风化状态的持续时间延长1回合。</t>
  </si>
  <si>
    <t>后手</t>
  </si>
  <si>
    <t>加料</t>
  </si>
  <si>
    <t>风化状态下的敌方目标对桑博造成的伤害降低15%。</t>
  </si>
  <si>
    <t>属于虚弱区</t>
  </si>
  <si>
    <t>童真</t>
  </si>
  <si>
    <t>触发天赋时，回复等同于虎克生命上限5%的生命值。</t>
  </si>
  <si>
    <t>无邪</t>
  </si>
  <si>
    <t>玩火</t>
  </si>
  <si>
    <t>施放终结技后，虎克的行动提前20%并额外恢复5点能量。</t>
  </si>
  <si>
    <t>动能过载</t>
  </si>
  <si>
    <t>施放战技时，立即解除敌方目标1个增益效果。</t>
  </si>
  <si>
    <t>循环制动</t>
  </si>
  <si>
    <t>每获得1层【斗志】，额外恢复3点能量。</t>
  </si>
  <si>
    <t>粉碎斗志</t>
  </si>
  <si>
    <t>施放强化普攻时，【直冲拳】的每1段攻击都有50%的固定概率使卢卡额外施放1段攻击。此效果对额外施放的攻击不会生效。</t>
  </si>
  <si>
    <t>争番</t>
  </si>
  <si>
    <t>施放战技时，恢复1个战技点。该效果单场战斗中只能触发1次。</t>
  </si>
  <si>
    <t>听牌</t>
  </si>
  <si>
    <t>战技使自身造成的伤害提高效果额外提高10%。</t>
  </si>
  <si>
    <t>抢杠</t>
  </si>
  <si>
    <t>施放强化普攻后，青雀的速度提高10%，持续1回合。</t>
  </si>
  <si>
    <t>驻晴</t>
  </si>
  <si>
    <t>施放战技时，停云自身速度提高20%，持续1回合。</t>
  </si>
  <si>
    <t>止厄</t>
  </si>
  <si>
    <t>普攻造成的伤害提高40%。</t>
  </si>
  <si>
    <t>亨通</t>
  </si>
  <si>
    <t>停云的回合开始时，自身立即恢复5点能量。</t>
  </si>
  <si>
    <t>赤子</t>
  </si>
  <si>
    <t>逐寇</t>
  </si>
  <si>
    <t>每发动1次【剑势】，【剑势】造成的伤害提高2%，该效果最多叠加10层。</t>
  </si>
  <si>
    <t>破敌</t>
  </si>
  <si>
    <t>施放普攻或战技后，若场上有敌方目标处于弱点击破状态，则素裳的行动提前15%。</t>
  </si>
  <si>
    <t>襄尺</t>
  </si>
  <si>
    <t>驭空被施加负面效果时可抵抗1次负面效果，该效果在2回合后可再次触发。</t>
  </si>
  <si>
    <t>迟彝</t>
  </si>
  <si>
    <t>驭空在场时，我方全体造成的虚数属性伤害提高12%。</t>
  </si>
  <si>
    <t>气壮</t>
  </si>
  <si>
    <t>持有【鸣弦号令】时，每当我方目标行动后，驭空将额外恢复2点能量。</t>
  </si>
  <si>
    <t>提前勘测</t>
  </si>
  <si>
    <t>当持有【求生反应】的目标受到攻击后，玲可立即恢复2点能量。</t>
  </si>
  <si>
    <t>探险技术</t>
  </si>
  <si>
    <t>抵抗控制类负面状态的概率提高30%。</t>
  </si>
  <si>
    <t>控制类负面效果包括冻结、禁锢、纠缠、支配和怒噪30%？</t>
  </si>
  <si>
    <t>极境求生</t>
  </si>
  <si>
    <t>天赋产生的持续回复效果延长1回合。</t>
  </si>
  <si>
    <t>ID</t>
  </si>
  <si>
    <t>基础防御</t>
  </si>
  <si>
    <t>基础仇恨</t>
  </si>
  <si>
    <t>能量上限</t>
  </si>
  <si>
    <t>三项权重和</t>
  </si>
  <si>
    <t>与速度和</t>
  </si>
  <si>
    <t>5星攻击权重单位</t>
  </si>
  <si>
    <t>5星防御权重单位</t>
  </si>
  <si>
    <t>5星生命权重单位</t>
  </si>
  <si>
    <t>4星攻击权重单位</t>
  </si>
  <si>
    <t>4星防御权重单位</t>
  </si>
  <si>
    <t>4星生命权重单位</t>
  </si>
  <si>
    <t>8003(4)</t>
  </si>
  <si>
    <t>8001(2)</t>
  </si>
  <si>
    <t>常用wiki推荐：</t>
  </si>
  <si>
    <t>已实装内容最全面、最系统的wiki，素材等也非常全面</t>
  </si>
  <si>
    <t>注意此wiki不要选择中文界面</t>
  </si>
  <si>
    <t>未实装内容更新最快的wiki，角色技能有参数表</t>
  </si>
  <si>
    <t>ambr网hsr版，未实装内容相关素材最好</t>
  </si>
  <si>
    <t>honeyhunter网hsr版，未实装内容相关素材最全面</t>
  </si>
  <si>
    <t>妮可少年制作的网站，敌人和混沌回忆相关信息全面</t>
  </si>
  <si>
    <t>UBatcha等人做的wiki，有角色语音</t>
  </si>
  <si>
    <t>Dimbreath等人做的wiki，有角色语音和Figure</t>
  </si>
  <si>
    <t>如果只看已实装内容且不想看英文可以用这个</t>
  </si>
  <si>
    <r>
      <rPr>
        <color rgb="FF175CEB"/>
        <u/>
      </rPr>
      <t>行迹具体分析</t>
    </r>
  </si>
  <si>
    <r>
      <rPr>
        <color rgb="FF175CEB"/>
        <u/>
      </rPr>
      <t>fandom</t>
    </r>
  </si>
  <si>
    <r>
      <rPr>
        <color rgb="FF175CEB"/>
        <u/>
      </rPr>
      <t>wiki收集文档</t>
    </r>
  </si>
  <si>
    <r>
      <rPr>
        <color rgb="FF175CEB"/>
        <u/>
      </rPr>
      <t>hakush</t>
    </r>
  </si>
  <si>
    <r>
      <rPr>
        <color rgb="FF175CEB"/>
        <u/>
      </rPr>
      <t>yatta</t>
    </r>
  </si>
  <si>
    <r>
      <rPr>
        <color rgb="FF175CEB"/>
        <u/>
      </rPr>
      <t>honeyhunter</t>
    </r>
  </si>
  <si>
    <r>
      <rPr>
        <color rgb="FF175CEB"/>
        <u/>
      </rPr>
      <t>hsr.gay</t>
    </r>
  </si>
  <si>
    <r>
      <rPr>
        <color rgb="FF175CEB"/>
        <u/>
      </rPr>
      <t>SRS</t>
    </r>
  </si>
  <si>
    <r>
      <rPr>
        <color rgb="FF175CEB"/>
        <u/>
      </rPr>
      <t>manawiki</t>
    </r>
  </si>
  <si>
    <r>
      <rPr>
        <color rgb="FF175CEB"/>
        <u/>
      </rPr>
      <t>BWiki</t>
    </r>
  </si>
</sst>
</file>

<file path=xl/styles.xml><?xml version="1.0" encoding="utf-8"?>
<styleSheet xmlns="http://schemas.openxmlformats.org/spreadsheetml/2006/main">
  <numFmts count="8">
    <numFmt numFmtId="300" formatCode="0.000%"/>
    <numFmt numFmtId="301" formatCode="0.00_);[Red]\(0.00\)"/>
    <numFmt numFmtId="302" formatCode="0.0000%"/>
    <numFmt numFmtId="303" formatCode="0.00_);[Red](0.00)"/>
    <numFmt numFmtId="304" formatCode="0.000_);[Red]\(0.000\)"/>
    <numFmt numFmtId="305" formatCode="0_ "/>
    <numFmt numFmtId="306" formatCode="0_);[Red]\(0\)"/>
    <numFmt numFmtId="307" formatCode="0.00%"/>
  </numFmts>
  <fonts count="7">
    <font>
      <name val="等线"/>
      <charset val="134"/>
      <family val="2"/>
      <color theme="1"/>
      <sz val="10"/>
      <scheme val="minor"/>
    </font>
    <font>
      <name val="等线"/>
    </font>
    <font>
      <sz val="10"/>
    </font>
    <font/>
    <font>
      <name val="ui-sans-serif"/>
      <sz val="10"/>
    </font>
    <font>
      <name val="等线"/>
      <sz val="10"/>
    </font>
    <font>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0">
    <xf numFmtId="0" fontId="0" fillId="0" borderId="0" xfId="0">
      <alignment vertical="center"/>
    </xf>
    <xf fontId="0" fillId="0" borderId="0" xfId="0"/>
    <xf fontId="0" fillId="0" borderId="0" xfId="0">
      <alignment horizontal="center" vertical="center"/>
    </xf>
    <xf numFmtId="10" fontId="0" fillId="0" borderId="0" xfId="0">
      <alignment horizontal="center" vertical="center"/>
    </xf>
    <xf numFmtId="300" fontId="0" fillId="0" borderId="0" xfId="0">
      <alignment horizontal="center" vertical="center"/>
    </xf>
    <xf numFmtId="0" fontId="0" fillId="0" borderId="0" xfId="0">
      <alignment horizontal="center" vertical="center"/>
    </xf>
    <xf numFmtId="301" fontId="0" fillId="0" borderId="0" xfId="0">
      <alignment horizontal="center" vertical="center"/>
    </xf>
    <xf numFmtId="302" fontId="0" fillId="0" borderId="0" xfId="0">
      <alignment horizontal="center" vertical="center"/>
    </xf>
    <xf fontId="1" fillId="0" borderId="0" xfId="0">
      <alignment horizontal="center" vertical="center"/>
    </xf>
    <xf fontId="0" fillId="0" borderId="0" xfId="0">
      <alignment horizontal="center" vertical="center" wrapText="true"/>
    </xf>
    <xf fontId="2" fillId="0" borderId="0" xfId="0">
      <alignment horizontal="center" vertical="center"/>
    </xf>
    <xf numFmtId="303" fontId="2" fillId="0" borderId="0" xfId="0">
      <alignment horizontal="center" vertical="center"/>
    </xf>
    <xf numFmtId="0" fontId="2" fillId="0" borderId="0" xfId="0">
      <alignment horizontal="center" vertical="center"/>
    </xf>
    <xf numFmtId="9" fontId="0" fillId="0" borderId="0" xfId="0">
      <alignment horizontal="center" vertical="center"/>
    </xf>
    <xf numFmtId="9" fontId="3" fillId="0" borderId="0" xfId="0">
      <alignment horizontal="center" vertical="center"/>
    </xf>
    <xf fontId="4" fillId="0" borderId="0" xfId="0">
      <alignment horizontal="center" vertical="center" wrapText="true"/>
    </xf>
    <xf numFmtId="301" fontId="2" fillId="0" borderId="0" xfId="0">
      <alignment horizontal="center" vertical="center"/>
    </xf>
    <xf numFmtId="304" fontId="2" fillId="0" borderId="0" xfId="0">
      <alignment horizontal="center" vertical="center"/>
    </xf>
    <xf numFmtId="303" fontId="5" fillId="0" borderId="0" xfId="0">
      <alignment horizontal="center" vertical="center"/>
    </xf>
    <xf numFmtId="304" fontId="5" fillId="0" borderId="0" xfId="0">
      <alignment horizontal="center" vertical="center"/>
    </xf>
    <xf numFmtId="10" fontId="1" fillId="0" borderId="0" xfId="0">
      <alignment horizontal="center" vertical="center"/>
    </xf>
    <xf fontId="3" fillId="0" borderId="0" xfId="0">
      <alignment horizontal="center"/>
    </xf>
    <xf numFmtId="10" fontId="3" fillId="0" borderId="0" xfId="0">
      <alignment horizontal="center"/>
    </xf>
    <xf fontId="3" fillId="0" borderId="0" xfId="0">
      <alignment horizontal="center" vertical="center"/>
    </xf>
    <xf numFmtId="305" fontId="2" fillId="0" borderId="0" xfId="0">
      <alignment horizontal="center" vertical="center"/>
    </xf>
    <xf numFmtId="304" fontId="0" fillId="0" borderId="0" xfId="0">
      <alignment horizontal="center" vertical="center"/>
    </xf>
    <xf numFmtId="306" fontId="0" fillId="0" borderId="0" xfId="0">
      <alignment horizontal="center" vertical="center"/>
    </xf>
    <xf fontId="6" fillId="0" borderId="0" xfId="0">
      <alignment horizontal="center" vertical="center"/>
    </xf>
    <xf numFmtId="13" fontId="0" fillId="0" borderId="0" xfId="0">
      <alignment horizontal="center" vertical="center"/>
    </xf>
    <xf numFmtId="307" fontId="0" fillId="0" borderId="0" xfId="0">
      <alignment horizontal="center" vertical="center"/>
    </xf>
  </cellXfs>
</styleSheet>
</file>

<file path=xl/_rels/workbook.xml.rels><?xml version="1.0" encoding="UTF-8" standalone="yes"?><Relationships xmlns="http://schemas.openxmlformats.org/package/2006/relationships"><Relationship Id="rId8" Type="http://schemas.openxmlformats.org/officeDocument/2006/relationships/worksheet" Target="worksheets/sheet6.xml" /><Relationship Id="rId7" Type="http://schemas.openxmlformats.org/officeDocument/2006/relationships/worksheet" Target="worksheets/sheet5.xml" /><Relationship Id="rId5" Type="http://schemas.openxmlformats.org/officeDocument/2006/relationships/worksheet" Target="worksheets/sheet3.xml" /><Relationship Id="rId6" Type="http://schemas.openxmlformats.org/officeDocument/2006/relationships/worksheet" Target="worksheets/sheet4.xml" /><Relationship Id="rId14" Type="http://schemas.openxmlformats.org/officeDocument/2006/relationships/worksheet" Target="worksheets/sheet12.xml" /><Relationship Id="rId4" Type="http://schemas.openxmlformats.org/officeDocument/2006/relationships/worksheet" Target="worksheets/sheet2.xml" /><Relationship Id="rId10" Type="http://schemas.openxmlformats.org/officeDocument/2006/relationships/worksheet" Target="worksheets/sheet8.xml" /><Relationship Id="rId13" Type="http://schemas.openxmlformats.org/officeDocument/2006/relationships/worksheet" Target="worksheets/sheet11.xml" /><Relationship Id="rId1" Type="http://schemas.openxmlformats.org/officeDocument/2006/relationships/theme" Target="theme/theme1.xml" /><Relationship Id="rId11" Type="http://schemas.openxmlformats.org/officeDocument/2006/relationships/worksheet" Target="worksheets/sheet9.xml" /><Relationship Id="rId0" Type="http://schemas.openxmlformats.org/officeDocument/2006/relationships/sharedStrings" Target="sharedStrings.xml" /><Relationship Id="rId9" Type="http://schemas.openxmlformats.org/officeDocument/2006/relationships/worksheet" Target="worksheets/sheet7.xml" /><Relationship Id="rId12" Type="http://schemas.openxmlformats.org/officeDocument/2006/relationships/worksheet" Target="worksheets/sheet10.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1.xml.rels><?xml version="1.0" encoding="UTF-8" standalone="yes"?><Relationships xmlns="http://schemas.openxmlformats.org/package/2006/relationships"><Relationship Id="rId7" Type="http://schemas.openxmlformats.org/officeDocument/2006/relationships/hyperlink" Target="https://mana.wiki/starrail" TargetMode="External"/><Relationship Id="rId4" Type="http://schemas.openxmlformats.org/officeDocument/2006/relationships/hyperlink" Target="https://hsr.honeyhunterworld.com/?lang=CN" TargetMode="External"/><Relationship Id="rId5" Type="http://schemas.openxmlformats.org/officeDocument/2006/relationships/hyperlink" Target="https://hsr.gay/" TargetMode="External"/><Relationship Id="rId0" Type="http://schemas.openxmlformats.org/officeDocument/2006/relationships/hyperlink" Target="https://honkai-star-rail.fandom.com/wiki/Honkai:_Star_Rail_Wiki" TargetMode="External"/><Relationship Id="rId1" Type="http://schemas.openxmlformats.org/officeDocument/2006/relationships/hyperlink" Target="https://docs.qq.com/doc/DUExyUWN1T01LUFVM" TargetMode="External"/><Relationship Id="rId8" Type="http://schemas.openxmlformats.org/officeDocument/2006/relationships/hyperlink" Target="https://wiki.biligame.com/sr/%E9%A6%96%E9%A1%B5" TargetMode="External"/><Relationship Id="rId6" Type="http://schemas.openxmlformats.org/officeDocument/2006/relationships/hyperlink" Target="https://starrailstation.com/cn/characters" TargetMode="External"/><Relationship Id="rId3" Type="http://schemas.openxmlformats.org/officeDocument/2006/relationships/hyperlink" Target="https://hsr.yatta.top/cn" TargetMode="External"/><Relationship Id="rId2" Type="http://schemas.openxmlformats.org/officeDocument/2006/relationships/hyperlink" Target="https://hsr.hakush.in/" TargetMode="External"/></Relationships>
</file>

<file path=xl/worksheets/_rels/sheet12.xml.rels><?xml version="1.0" encoding="UTF-8" standalone="yes"?><Relationships xmlns="http://schemas.openxmlformats.org/package/2006/relationships"><Relationship Id="rId0" Type="http://schemas.openxmlformats.org/officeDocument/2006/relationships/hyperlink" Target="https://docs.qq.com/sheet/DUE15amFySmRRSUNl?tab=BB08J2" TargetMode="External"/></Relationships>
</file>

<file path=xl/worksheets/sheet1.xml><?xml version="1.0" encoding="utf-8"?>
<worksheet xmlns:r="http://schemas.openxmlformats.org/officeDocument/2006/relationships" xmlns="http://schemas.openxmlformats.org/spreadsheetml/2006/main">
  <sheetPr codeName="首页" state="visible">
    <tabColor rgb="FFFFFFFF"/>
  </sheetPr>
  <dimension ref="B9"/>
  <sheetViews>
    <sheetView showGridLines="true" workbookViewId="0"/>
  </sheetViews>
  <cols>
    <col min="2" max="2" width="43.7617" style="2" customWidth="true"/>
    <col min="3" max="3" width="23.9844" style="2" customWidth="true"/>
  </cols>
  <sheetData>
    <row r="1" spans="1:1">
      <c r="A1" s="2" t="s">
        <v>1302</v>
      </c>
    </row>
    <row r="2" spans="1:5">
      <c r="A2" s="2" t="s">
        <v>1313</v>
      </c>
      <c r="B2" s="2" t="s">
        <v>1303</v>
      </c>
      <c r="C2" s="2" t="s">
        <v>1304</v>
      </c>
      <c r="E2" s="2" t="s">
        <v>1314</v>
      </c>
    </row>
    <row r="3" spans="1:2">
      <c r="A3" s="2" t="s">
        <v>1315</v>
      </c>
      <c r="B3" s="2" t="s">
        <v>1305</v>
      </c>
    </row>
    <row r="4" spans="1:2">
      <c r="A4" s="2" t="s">
        <v>1316</v>
      </c>
      <c r="B4" s="2" t="s">
        <v>1306</v>
      </c>
    </row>
    <row r="5" spans="1:2">
      <c r="A5" s="2" t="s">
        <v>1317</v>
      </c>
      <c r="B5" s="2" t="s">
        <v>1307</v>
      </c>
    </row>
    <row r="6" spans="1:2">
      <c r="A6" s="2" t="s">
        <v>1318</v>
      </c>
      <c r="B6" s="2" t="s">
        <v>1308</v>
      </c>
    </row>
    <row r="7" spans="1:2">
      <c r="A7" s="2" t="s">
        <v>1319</v>
      </c>
      <c r="B7" s="2" t="s">
        <v>1309</v>
      </c>
    </row>
    <row r="8" spans="1:2">
      <c r="A8" s="2" t="s">
        <v>1320</v>
      </c>
      <c r="B8" s="2" t="s">
        <v>1310</v>
      </c>
    </row>
    <row r="9" spans="1:2">
      <c r="A9" s="2" t="s">
        <v>1321</v>
      </c>
      <c r="B9" s="2" t="s">
        <v>1311</v>
      </c>
    </row>
  </sheetData>
  <hyperlinks>
    <hyperlink ref="A2" r:id="rId0"/>
    <hyperlink ref="E2" r:id="rId1"/>
    <hyperlink ref="A3" r:id="rId2"/>
    <hyperlink ref="A4" r:id="rId3"/>
    <hyperlink ref="A5" r:id="rId4"/>
    <hyperlink ref="A6" r:id="rId5"/>
    <hyperlink ref="A7" r:id="rId6"/>
    <hyperlink ref="A8" r:id="rId7"/>
    <hyperlink ref="A9" r:id="rId8"/>
  </hyperlinks>
</worksheet>
</file>

<file path=xl/worksheets/sheet2.xml><?xml version="1.0" encoding="utf-8"?>
<worksheet xmlns="http://schemas.openxmlformats.org/spreadsheetml/2006/main">
  <sheetPr codeName="角色基础属性" state="visible">
    <tabColor rgb="FFFFFFFF"/>
  </sheetPr>
  <dimension ref="R35"/>
  <sheetViews>
    <sheetView showGridLines="true" workbookViewId="0">
      <pane xSplit="1" ySplit="1" topLeftCell="B2" state="frozen"/>
    </sheetView>
  </sheetViews>
  <cols>
    <col min="1" max="1" width="10.8008" style="2" customWidth="true"/>
    <col min="2" max="2" width="7.77344" style="2" customWidth="true"/>
    <col min="3" max="3" width="7.77344" style="6" customWidth="true"/>
    <col min="4" max="4" width="13.1719" style="6" customWidth="true"/>
    <col min="5" max="5" width="9.71094" style="6" customWidth="true"/>
    <col min="6" max="6" width="11.7109" style="6" customWidth="true"/>
    <col min="7" max="7" width="9.71094" style="2" customWidth="true"/>
    <col min="8" max="9" width="11.3711" style="2" customWidth="true"/>
    <col min="10" max="10" width="7.77344" style="2" customWidth="true"/>
    <col min="11" max="11" width="16.9727" style="25" customWidth="true"/>
    <col min="12" max="12" width="13.1719" style="25" customWidth="true"/>
    <col min="13" max="13" width="16.9727" style="25" customWidth="true"/>
    <col min="14" max="17" width="13.1719" style="2" customWidth="true"/>
    <col min="18" max="18" width="11.3711" style="2" customWidth="true"/>
  </cols>
  <sheetData>
    <row r="1" spans="1:18">
      <c r="A1" s="10" t="s">
        <v>5</v>
      </c>
      <c r="B1" s="10" t="s">
        <v>1288</v>
      </c>
      <c r="C1" s="16" t="s">
        <v>2</v>
      </c>
      <c r="D1" s="16" t="s">
        <v>99</v>
      </c>
      <c r="E1" s="16" t="s">
        <v>1289</v>
      </c>
      <c r="F1" s="16" t="s">
        <v>935</v>
      </c>
      <c r="G1" s="24" t="s">
        <v>129</v>
      </c>
      <c r="H1" s="24" t="s">
        <v>1290</v>
      </c>
      <c r="I1" s="10" t="s">
        <v>1291</v>
      </c>
      <c r="J1" s="10" t="s">
        <v>290</v>
      </c>
      <c r="K1" s="25" t="s">
        <v>938</v>
      </c>
      <c r="L1" s="25" t="s">
        <v>939</v>
      </c>
      <c r="M1" s="25" t="s">
        <v>937</v>
      </c>
      <c r="N1" s="2" t="s">
        <v>941</v>
      </c>
      <c r="O1" s="2" t="s">
        <v>942</v>
      </c>
      <c r="P1" s="2" t="s">
        <v>940</v>
      </c>
      <c r="Q1" s="2" t="s">
        <v>1292</v>
      </c>
      <c r="R1" s="26" t="s">
        <v>1293</v>
      </c>
    </row>
    <row r="2" spans="1:22">
      <c r="A2" s="2" t="s">
        <v>1072</v>
      </c>
      <c r="B2" s="2">
        <v>1214</v>
      </c>
      <c r="C2" s="6" t="s">
        <v>131</v>
      </c>
      <c r="D2" s="6">
        <v>92.4</v>
      </c>
      <c r="E2" s="6">
        <v>66</v>
      </c>
      <c r="F2" s="6">
        <v>184.8</v>
      </c>
      <c r="G2" s="2">
        <v>100</v>
      </c>
      <c r="H2" s="2">
        <v>125</v>
      </c>
      <c r="I2" s="2">
        <v>130</v>
      </c>
      <c r="J2" s="2">
        <v>5</v>
      </c>
      <c r="K2" s="25">
        <f>=D2*7.35</f>
      </c>
      <c r="L2" s="25">
        <f>=E2*7.35</f>
      </c>
      <c r="M2" s="25">
        <f>=F2*7.35</f>
      </c>
      <c r="N2" s="2">
        <f>=D2/2.64</f>
      </c>
      <c r="O2" s="2">
        <f>=E2/3.3</f>
      </c>
      <c r="P2" s="2">
        <f>=F2/5.28</f>
      </c>
      <c r="Q2" s="2">
        <f>=SUM(N2:P2)</f>
      </c>
      <c r="R2" s="26">
        <f>=Q2+G2</f>
      </c>
      <c r="T2" s="6" t="s">
        <v>1294</v>
      </c>
      <c r="U2" s="6" t="s">
        <v>1295</v>
      </c>
      <c r="V2" s="6" t="s">
        <v>1296</v>
      </c>
    </row>
    <row r="3" spans="1:22">
      <c r="A3" s="10" t="s">
        <v>210</v>
      </c>
      <c r="B3" s="10">
        <v>1203</v>
      </c>
      <c r="C3" s="16" t="s">
        <v>53</v>
      </c>
      <c r="D3" s="16">
        <v>102.96</v>
      </c>
      <c r="E3" s="16">
        <v>49.5</v>
      </c>
      <c r="F3" s="16">
        <v>174.24</v>
      </c>
      <c r="G3" s="24">
        <v>101</v>
      </c>
      <c r="H3" s="24">
        <v>100</v>
      </c>
      <c r="I3" s="10">
        <v>100</v>
      </c>
      <c r="J3" s="10">
        <v>5</v>
      </c>
      <c r="K3" s="25">
        <f>=D3*7.35</f>
      </c>
      <c r="L3" s="25">
        <f>=E3*7.35</f>
      </c>
      <c r="M3" s="25">
        <f>=F3*7.35</f>
      </c>
      <c r="N3" s="2">
        <f>=D3/2.64</f>
      </c>
      <c r="O3" s="2">
        <f>=E3/3.3</f>
      </c>
      <c r="P3" s="2">
        <f>=F3/5.28</f>
      </c>
      <c r="Q3" s="2">
        <f>=SUM(N3:P3)</f>
      </c>
      <c r="R3" s="26">
        <f>=Q3+G3</f>
      </c>
      <c r="S3" s="2" t="s">
        <v>947</v>
      </c>
      <c r="T3" s="6">
        <v>2.64</v>
      </c>
      <c r="U3" s="6">
        <v>3.3</v>
      </c>
      <c r="V3" s="6">
        <v>5.28</v>
      </c>
    </row>
    <row r="4" spans="1:22">
      <c r="A4" s="10" t="s">
        <v>105</v>
      </c>
      <c r="B4" s="10">
        <v>1102</v>
      </c>
      <c r="C4" s="16" t="s">
        <v>106</v>
      </c>
      <c r="D4" s="16">
        <v>87.12</v>
      </c>
      <c r="E4" s="16">
        <v>49.5</v>
      </c>
      <c r="F4" s="16">
        <v>126.72</v>
      </c>
      <c r="G4" s="24">
        <v>115</v>
      </c>
      <c r="H4" s="24">
        <v>75</v>
      </c>
      <c r="I4" s="10">
        <v>120</v>
      </c>
      <c r="J4" s="10">
        <v>5</v>
      </c>
      <c r="K4" s="25">
        <f>=D4*7.35</f>
      </c>
      <c r="L4" s="25">
        <f>=E4*7.35</f>
      </c>
      <c r="M4" s="25">
        <f>=F4*7.35</f>
      </c>
      <c r="N4" s="2">
        <f>=D4/2.64</f>
      </c>
      <c r="O4" s="2">
        <f>=E4/3.3</f>
      </c>
      <c r="P4" s="2">
        <f>=F4/5.28</f>
      </c>
      <c r="Q4" s="2">
        <f>=SUM(N4:P4)</f>
      </c>
      <c r="R4" s="26">
        <f>=Q4+G4</f>
      </c>
      <c r="S4" s="2" t="s">
        <v>948</v>
      </c>
      <c r="T4" s="2">
        <f>=7.35*T3</f>
      </c>
      <c r="U4" s="2">
        <f>=7.35*U3</f>
      </c>
      <c r="V4" s="2">
        <f>=7.35*V3</f>
      </c>
    </row>
    <row r="5" spans="1:22">
      <c r="A5" s="10" t="s">
        <v>214</v>
      </c>
      <c r="B5" s="10">
        <v>1006</v>
      </c>
      <c r="C5" s="16" t="s">
        <v>158</v>
      </c>
      <c r="D5" s="16">
        <v>87.12</v>
      </c>
      <c r="E5" s="16">
        <v>62.7</v>
      </c>
      <c r="F5" s="16">
        <v>142.56</v>
      </c>
      <c r="G5" s="24">
        <v>107</v>
      </c>
      <c r="H5" s="24">
        <v>100</v>
      </c>
      <c r="I5" s="10">
        <v>110</v>
      </c>
      <c r="J5" s="10">
        <v>5</v>
      </c>
      <c r="K5" s="25">
        <f>=D5*7.35</f>
      </c>
      <c r="L5" s="25">
        <f>=E5*7.35</f>
      </c>
      <c r="M5" s="25">
        <f>=F5*7.35</f>
      </c>
      <c r="N5" s="2">
        <f>=D5/2.64</f>
      </c>
      <c r="O5" s="2">
        <f>=E5/3.3</f>
      </c>
      <c r="P5" s="2">
        <f>=F5/5.28</f>
      </c>
      <c r="Q5" s="2">
        <f>=SUM(N5:P5)</f>
      </c>
      <c r="R5" s="26">
        <f>=Q5+G5</f>
      </c>
      <c r="T5" s="6" t="s">
        <v>1297</v>
      </c>
      <c r="U5" s="6" t="s">
        <v>1298</v>
      </c>
      <c r="V5" s="6" t="s">
        <v>1299</v>
      </c>
    </row>
    <row r="6" spans="1:22">
      <c r="A6" s="10" t="s">
        <v>186</v>
      </c>
      <c r="B6" s="10">
        <v>1204</v>
      </c>
      <c r="C6" s="16" t="s">
        <v>180</v>
      </c>
      <c r="D6" s="16">
        <v>95.04</v>
      </c>
      <c r="E6" s="16">
        <v>66</v>
      </c>
      <c r="F6" s="16">
        <v>158.4</v>
      </c>
      <c r="G6" s="24">
        <v>99</v>
      </c>
      <c r="H6" s="24">
        <v>75</v>
      </c>
      <c r="I6" s="10">
        <v>130</v>
      </c>
      <c r="J6" s="10">
        <v>5</v>
      </c>
      <c r="K6" s="25">
        <f>=D6*7.35</f>
      </c>
      <c r="L6" s="25">
        <f>=E6*7.35</f>
      </c>
      <c r="M6" s="25">
        <f>=F6*7.35</f>
      </c>
      <c r="N6" s="2">
        <f>=D6/2.64</f>
      </c>
      <c r="O6" s="2">
        <f>=E6/3.3</f>
      </c>
      <c r="P6" s="2">
        <f>=F6/5.28</f>
      </c>
      <c r="Q6" s="2">
        <f>=SUM(N6:P6)</f>
      </c>
      <c r="R6" s="26">
        <f>=Q6+G6</f>
      </c>
      <c r="S6" s="2" t="s">
        <v>947</v>
      </c>
      <c r="T6" s="6">
        <v>2.4</v>
      </c>
      <c r="U6" s="6">
        <v>3</v>
      </c>
      <c r="V6" s="6">
        <v>4.8</v>
      </c>
    </row>
    <row r="7" spans="1:22">
      <c r="A7" s="2" t="s">
        <v>264</v>
      </c>
      <c r="B7" s="2">
        <v>1213</v>
      </c>
      <c r="C7" s="6" t="s">
        <v>131</v>
      </c>
      <c r="D7" s="6">
        <v>95.04</v>
      </c>
      <c r="E7" s="6">
        <v>49.5</v>
      </c>
      <c r="F7" s="6">
        <v>168.96</v>
      </c>
      <c r="G7" s="2">
        <v>102</v>
      </c>
      <c r="H7" s="2">
        <v>125</v>
      </c>
      <c r="I7" s="2">
        <v>140</v>
      </c>
      <c r="J7" s="2">
        <v>5</v>
      </c>
      <c r="K7" s="25">
        <f>=D7*7.35</f>
      </c>
      <c r="L7" s="25">
        <f>=E7*7.35</f>
      </c>
      <c r="M7" s="25">
        <f>=F7*7.35</f>
      </c>
      <c r="N7" s="2">
        <f>=D7/2.64</f>
      </c>
      <c r="O7" s="2">
        <f>=E7/3.3</f>
      </c>
      <c r="P7" s="2">
        <f>=F7/5.28</f>
      </c>
      <c r="Q7" s="2">
        <f>=SUM(N7:P7)</f>
      </c>
      <c r="R7" s="26">
        <f>=Q7+G7</f>
      </c>
      <c r="S7" s="2" t="s">
        <v>948</v>
      </c>
      <c r="T7" s="2">
        <f>=7.35*T6</f>
      </c>
      <c r="U7" s="2">
        <f>=7.35*U6</f>
      </c>
      <c r="V7" s="2">
        <f>=7.35*V6</f>
      </c>
    </row>
    <row r="8" spans="1:18">
      <c r="A8" s="10" t="s">
        <v>111</v>
      </c>
      <c r="B8" s="10">
        <v>1209</v>
      </c>
      <c r="C8" s="16" t="s">
        <v>106</v>
      </c>
      <c r="D8" s="16">
        <v>92.4</v>
      </c>
      <c r="E8" s="16">
        <v>56.1</v>
      </c>
      <c r="F8" s="16">
        <v>121.44</v>
      </c>
      <c r="G8" s="24">
        <v>109</v>
      </c>
      <c r="H8" s="24">
        <v>75</v>
      </c>
      <c r="I8" s="10">
        <v>140</v>
      </c>
      <c r="J8" s="10">
        <v>5</v>
      </c>
      <c r="K8" s="25">
        <f>=D8*7.35</f>
      </c>
      <c r="L8" s="25">
        <f>=E8*7.35</f>
      </c>
      <c r="M8" s="25">
        <f>=F8*7.35</f>
      </c>
      <c r="N8" s="2">
        <f>=D8/2.64</f>
      </c>
      <c r="O8" s="2">
        <f>=E8/3.3</f>
      </c>
      <c r="P8" s="2">
        <f>=F8/5.28</f>
      </c>
      <c r="Q8" s="2">
        <f>=SUM(N8:P8)</f>
      </c>
      <c r="R8" s="26">
        <f>=Q8+G8</f>
      </c>
    </row>
    <row r="9" spans="1:18">
      <c r="A9" s="10" t="s">
        <v>157</v>
      </c>
      <c r="B9" s="10">
        <v>1004</v>
      </c>
      <c r="C9" s="16" t="s">
        <v>158</v>
      </c>
      <c r="D9" s="16">
        <v>84.48</v>
      </c>
      <c r="E9" s="16">
        <v>69.3</v>
      </c>
      <c r="F9" s="16">
        <v>153.12</v>
      </c>
      <c r="G9" s="24">
        <v>102</v>
      </c>
      <c r="H9" s="24">
        <v>100</v>
      </c>
      <c r="I9" s="10">
        <v>120</v>
      </c>
      <c r="J9" s="10">
        <v>5</v>
      </c>
      <c r="K9" s="25">
        <f>=D9*7.35</f>
      </c>
      <c r="L9" s="25">
        <f>=E9*7.35</f>
      </c>
      <c r="M9" s="25">
        <f>=F9*7.35</f>
      </c>
      <c r="N9" s="2">
        <f>=D9/2.64</f>
      </c>
      <c r="O9" s="2">
        <f>=E9/3.3</f>
      </c>
      <c r="P9" s="2">
        <f>=F9/5.28</f>
      </c>
      <c r="Q9" s="2">
        <f>=SUM(N9:P9)</f>
      </c>
      <c r="R9" s="26">
        <f>=Q9+G9</f>
      </c>
    </row>
    <row r="10" spans="1:18">
      <c r="A10" s="27" t="s">
        <v>247</v>
      </c>
      <c r="B10" s="10">
        <v>1005</v>
      </c>
      <c r="C10" s="16" t="s">
        <v>158</v>
      </c>
      <c r="D10" s="16">
        <v>92.4</v>
      </c>
      <c r="E10" s="16">
        <v>66</v>
      </c>
      <c r="F10" s="16">
        <v>147.84</v>
      </c>
      <c r="G10" s="10">
        <v>100</v>
      </c>
      <c r="H10" s="10">
        <v>100</v>
      </c>
      <c r="I10" s="10">
        <v>120</v>
      </c>
      <c r="J10" s="10">
        <v>5</v>
      </c>
      <c r="K10" s="25">
        <f>=D10*7.35</f>
      </c>
      <c r="L10" s="25">
        <f>=E10*7.35</f>
      </c>
      <c r="M10" s="25">
        <f>=F10*7.35</f>
      </c>
      <c r="N10" s="2">
        <f>=D10/2.64</f>
      </c>
      <c r="O10" s="2">
        <f>=E10/3.3</f>
      </c>
      <c r="P10" s="2">
        <f>=F10/5.28</f>
      </c>
      <c r="Q10" s="2">
        <f>=SUM(N10:P10)</f>
      </c>
      <c r="R10" s="26">
        <f>=Q10+G10</f>
      </c>
    </row>
    <row r="11" spans="1:18">
      <c r="A11" s="10" t="s">
        <v>38</v>
      </c>
      <c r="B11" s="10" t="s">
        <v>1300</v>
      </c>
      <c r="C11" s="16" t="s">
        <v>15</v>
      </c>
      <c r="D11" s="16">
        <v>81.84</v>
      </c>
      <c r="E11" s="16">
        <v>82.5</v>
      </c>
      <c r="F11" s="16">
        <v>168.96</v>
      </c>
      <c r="G11" s="24">
        <v>95</v>
      </c>
      <c r="H11" s="24">
        <v>150</v>
      </c>
      <c r="I11" s="10">
        <v>120</v>
      </c>
      <c r="J11" s="10">
        <v>5</v>
      </c>
      <c r="K11" s="25">
        <f>=D11*7.35</f>
      </c>
      <c r="L11" s="25">
        <f>=E11*7.35</f>
      </c>
      <c r="M11" s="25">
        <f>=F11*7.35</f>
      </c>
      <c r="N11" s="2">
        <f>=D11/2.64</f>
      </c>
      <c r="O11" s="2">
        <f>=E11/3.3</f>
      </c>
      <c r="P11" s="2">
        <f>=F11/5.28</f>
      </c>
      <c r="Q11" s="2">
        <f>=SUM(N11:P11)</f>
      </c>
      <c r="R11" s="26">
        <f>=Q11+G11</f>
      </c>
    </row>
    <row r="12" spans="1:18">
      <c r="A12" s="10" t="s">
        <v>74</v>
      </c>
      <c r="B12" s="10">
        <v>1101</v>
      </c>
      <c r="C12" s="16" t="s">
        <v>75</v>
      </c>
      <c r="D12" s="16">
        <v>79.2</v>
      </c>
      <c r="E12" s="16">
        <v>72.6</v>
      </c>
      <c r="F12" s="16">
        <v>168.96</v>
      </c>
      <c r="G12" s="24">
        <v>99</v>
      </c>
      <c r="H12" s="24">
        <v>100</v>
      </c>
      <c r="I12" s="10">
        <v>120</v>
      </c>
      <c r="J12" s="10">
        <v>5</v>
      </c>
      <c r="K12" s="25">
        <f>=D12*7.35</f>
      </c>
      <c r="L12" s="25">
        <f>=E12*7.35</f>
      </c>
      <c r="M12" s="25">
        <f>=F12*7.35</f>
      </c>
      <c r="N12" s="2">
        <f>=D12/2.64</f>
      </c>
      <c r="O12" s="2">
        <f>=E12/3.3</f>
      </c>
      <c r="P12" s="2">
        <f>=F12/5.28</f>
      </c>
      <c r="Q12" s="2">
        <f>=SUM(N12:P12)</f>
      </c>
      <c r="R12" s="26">
        <f>=Q12+G12</f>
      </c>
    </row>
    <row r="13" spans="1:18">
      <c r="A13" s="10" t="s">
        <v>30</v>
      </c>
      <c r="B13" s="10">
        <v>1104</v>
      </c>
      <c r="C13" s="16" t="s">
        <v>15</v>
      </c>
      <c r="D13" s="16">
        <v>73.92</v>
      </c>
      <c r="E13" s="16">
        <v>89.1</v>
      </c>
      <c r="F13" s="16">
        <v>190.08</v>
      </c>
      <c r="G13" s="24">
        <v>92</v>
      </c>
      <c r="H13" s="24">
        <v>150</v>
      </c>
      <c r="I13" s="10">
        <v>100</v>
      </c>
      <c r="J13" s="10">
        <v>5</v>
      </c>
      <c r="K13" s="25">
        <f>=D13*7.35</f>
      </c>
      <c r="L13" s="25">
        <f>=E13*7.35</f>
      </c>
      <c r="M13" s="25">
        <f>=F13*7.35</f>
      </c>
      <c r="N13" s="2">
        <f>=D13/2.64</f>
      </c>
      <c r="O13" s="2">
        <f>=E13/3.3</f>
      </c>
      <c r="P13" s="2">
        <f>=F13/5.28</f>
      </c>
      <c r="Q13" s="2">
        <f>=SUM(N13:P13)</f>
      </c>
      <c r="R13" s="26">
        <f>=Q13+G13</f>
      </c>
    </row>
    <row r="14" spans="1:18">
      <c r="A14" s="10" t="s">
        <v>136</v>
      </c>
      <c r="B14" s="10" t="s">
        <v>1301</v>
      </c>
      <c r="C14" s="16" t="s">
        <v>131</v>
      </c>
      <c r="D14" s="16">
        <v>84.48</v>
      </c>
      <c r="E14" s="16">
        <v>62.7</v>
      </c>
      <c r="F14" s="16">
        <v>163.68</v>
      </c>
      <c r="G14" s="24">
        <v>100</v>
      </c>
      <c r="H14" s="24">
        <v>125</v>
      </c>
      <c r="I14" s="10">
        <v>120</v>
      </c>
      <c r="J14" s="10">
        <v>5</v>
      </c>
      <c r="K14" s="25">
        <f>=D14*7.35</f>
      </c>
      <c r="L14" s="25">
        <f>=E14*7.35</f>
      </c>
      <c r="M14" s="25">
        <f>=F14*7.35</f>
      </c>
      <c r="N14" s="2">
        <f>=D14/2.64</f>
      </c>
      <c r="O14" s="2">
        <f>=E14/3.3</f>
      </c>
      <c r="P14" s="2">
        <f>=F14/5.28</f>
      </c>
      <c r="Q14" s="2">
        <f>=SUM(N14:P14)</f>
      </c>
      <c r="R14" s="26">
        <f>=Q14+G14</f>
      </c>
    </row>
    <row r="15" spans="1:18">
      <c r="A15" s="10" t="s">
        <v>52</v>
      </c>
      <c r="B15" s="10">
        <v>1211</v>
      </c>
      <c r="C15" s="16" t="s">
        <v>53</v>
      </c>
      <c r="D15" s="16">
        <v>76.56</v>
      </c>
      <c r="E15" s="16">
        <v>66</v>
      </c>
      <c r="F15" s="16">
        <v>179.52</v>
      </c>
      <c r="G15" s="24">
        <v>98</v>
      </c>
      <c r="H15" s="24">
        <v>100</v>
      </c>
      <c r="I15" s="10">
        <v>100</v>
      </c>
      <c r="J15" s="10">
        <v>5</v>
      </c>
      <c r="K15" s="25">
        <f>=D15*7.35</f>
      </c>
      <c r="L15" s="25">
        <f>=E15*7.35</f>
      </c>
      <c r="M15" s="25">
        <f>=F15*7.35</f>
      </c>
      <c r="N15" s="2">
        <f>=D15/2.64</f>
      </c>
      <c r="O15" s="2">
        <f>=E15/3.3</f>
      </c>
      <c r="P15" s="2">
        <f>=F15/5.28</f>
      </c>
      <c r="Q15" s="2">
        <f>=SUM(N15:P15)</f>
      </c>
      <c r="R15" s="26">
        <f>=Q15+G15</f>
      </c>
    </row>
    <row r="16" spans="1:18">
      <c r="A16" s="10" t="s">
        <v>179</v>
      </c>
      <c r="B16" s="10">
        <v>1003</v>
      </c>
      <c r="C16" s="16" t="s">
        <v>180</v>
      </c>
      <c r="D16" s="16">
        <v>102.96</v>
      </c>
      <c r="E16" s="16">
        <v>59.4</v>
      </c>
      <c r="F16" s="16">
        <v>142.56</v>
      </c>
      <c r="G16" s="24">
        <v>96</v>
      </c>
      <c r="H16" s="24">
        <v>75</v>
      </c>
      <c r="I16" s="10">
        <v>120</v>
      </c>
      <c r="J16" s="10">
        <v>5</v>
      </c>
      <c r="K16" s="25">
        <f>=D16*7.35</f>
      </c>
      <c r="L16" s="25">
        <f>=E16*7.35</f>
      </c>
      <c r="M16" s="25">
        <f>=F16*7.35</f>
      </c>
      <c r="N16" s="2">
        <f>=D16/2.64</f>
      </c>
      <c r="O16" s="2">
        <f>=E16/3.3</f>
      </c>
      <c r="P16" s="2">
        <f>=F16/5.28</f>
      </c>
      <c r="Q16" s="2">
        <f>=SUM(N16:P16)</f>
      </c>
      <c r="R16" s="26">
        <f>=Q16+G16</f>
      </c>
    </row>
    <row r="17" spans="1:18">
      <c r="A17" s="10" t="s">
        <v>130</v>
      </c>
      <c r="B17" s="10">
        <v>1107</v>
      </c>
      <c r="C17" s="16" t="s">
        <v>131</v>
      </c>
      <c r="D17" s="16">
        <v>100.32</v>
      </c>
      <c r="E17" s="16">
        <v>66</v>
      </c>
      <c r="F17" s="16">
        <v>168.96</v>
      </c>
      <c r="G17" s="24">
        <v>90</v>
      </c>
      <c r="H17" s="24">
        <v>125</v>
      </c>
      <c r="I17" s="10">
        <v>110</v>
      </c>
      <c r="J17" s="10">
        <v>5</v>
      </c>
      <c r="K17" s="25">
        <f>=D17*7.35</f>
      </c>
      <c r="L17" s="25">
        <f>=E17*7.35</f>
      </c>
      <c r="M17" s="25">
        <f>=F17*7.35</f>
      </c>
      <c r="N17" s="2">
        <f>=D17/2.64</f>
      </c>
      <c r="O17" s="2">
        <f>=E17/3.3</f>
      </c>
      <c r="P17" s="2">
        <f>=F17/5.28</f>
      </c>
      <c r="Q17" s="2">
        <f>=SUM(N17:P17)</f>
      </c>
      <c r="R17" s="26">
        <f>=Q17+G17</f>
      </c>
    </row>
    <row r="18" spans="1:18">
      <c r="A18" s="27" t="s">
        <v>232</v>
      </c>
      <c r="B18" s="10">
        <v>1205</v>
      </c>
      <c r="C18" s="16" t="s">
        <v>131</v>
      </c>
      <c r="D18" s="16">
        <v>73.92</v>
      </c>
      <c r="E18" s="16">
        <v>66</v>
      </c>
      <c r="F18" s="16">
        <v>184.8</v>
      </c>
      <c r="G18" s="10">
        <v>97</v>
      </c>
      <c r="H18" s="10">
        <v>125</v>
      </c>
      <c r="I18" s="10">
        <v>130</v>
      </c>
      <c r="J18" s="10">
        <v>5</v>
      </c>
      <c r="K18" s="25">
        <f>=D18*7.35</f>
      </c>
      <c r="L18" s="25">
        <f>=E18*7.35</f>
      </c>
      <c r="M18" s="25">
        <f>=F18*7.35</f>
      </c>
      <c r="N18" s="2">
        <f>=D18/2.64</f>
      </c>
      <c r="O18" s="2">
        <f>=E18/3.3</f>
      </c>
      <c r="P18" s="28">
        <f>=F18/5.28</f>
      </c>
      <c r="Q18" s="2">
        <f>=SUM(N18:P18)</f>
      </c>
      <c r="R18" s="26">
        <f>=Q18+G18</f>
      </c>
    </row>
    <row r="19" spans="1:18">
      <c r="A19" s="10" t="s">
        <v>273</v>
      </c>
      <c r="B19" s="10">
        <v>1208</v>
      </c>
      <c r="C19" s="16" t="s">
        <v>15</v>
      </c>
      <c r="D19" s="16">
        <v>68.64</v>
      </c>
      <c r="E19" s="16">
        <v>49.5</v>
      </c>
      <c r="F19" s="16">
        <v>179.52</v>
      </c>
      <c r="G19" s="10">
        <v>105</v>
      </c>
      <c r="H19" s="10">
        <v>150</v>
      </c>
      <c r="I19" s="10">
        <v>135</v>
      </c>
      <c r="J19" s="10">
        <v>5</v>
      </c>
      <c r="K19" s="25">
        <f>=D19*7.35</f>
      </c>
      <c r="L19" s="25">
        <f>=E19*7.35</f>
      </c>
      <c r="M19" s="25">
        <f>=F19*7.35</f>
      </c>
      <c r="N19" s="2">
        <f>=D19/2.64</f>
      </c>
      <c r="O19" s="2">
        <f>=E19/3.3</f>
      </c>
      <c r="P19" s="2">
        <f>=F19/5.28</f>
      </c>
      <c r="Q19" s="2">
        <f>=SUM(N19:P19)</f>
      </c>
      <c r="R19" s="26">
        <f>=Q19+G19</f>
      </c>
    </row>
    <row r="20" spans="1:18">
      <c r="A20" s="10" t="s">
        <v>14</v>
      </c>
      <c r="B20" s="10">
        <v>1001</v>
      </c>
      <c r="C20" s="16" t="s">
        <v>15</v>
      </c>
      <c r="D20" s="16">
        <v>69.6</v>
      </c>
      <c r="E20" s="16">
        <v>78</v>
      </c>
      <c r="F20" s="16">
        <v>144</v>
      </c>
      <c r="G20" s="24">
        <v>101</v>
      </c>
      <c r="H20" s="24">
        <v>150</v>
      </c>
      <c r="I20" s="10">
        <v>120</v>
      </c>
      <c r="J20" s="10">
        <v>4</v>
      </c>
      <c r="K20" s="6">
        <f>=D20*7.35</f>
      </c>
      <c r="L20" s="6">
        <f>=E20*7.35</f>
      </c>
      <c r="M20" s="6">
        <f>=F20*7.35</f>
      </c>
      <c r="N20" s="2">
        <f>=D20/2.4</f>
      </c>
      <c r="O20" s="2">
        <f>=E20/3</f>
      </c>
      <c r="P20" s="2">
        <f>=F20/4.8</f>
      </c>
      <c r="Q20" s="2">
        <f>=SUM(N20:P20)</f>
      </c>
      <c r="R20" s="26">
        <f>=Q20+G20</f>
      </c>
    </row>
    <row r="21" spans="1:18">
      <c r="A21" s="10" t="s">
        <v>144</v>
      </c>
      <c r="B21" s="10">
        <v>1008</v>
      </c>
      <c r="C21" s="16" t="s">
        <v>131</v>
      </c>
      <c r="D21" s="16">
        <v>81.6</v>
      </c>
      <c r="E21" s="16">
        <v>45</v>
      </c>
      <c r="F21" s="16">
        <v>163.2</v>
      </c>
      <c r="G21" s="24">
        <v>102</v>
      </c>
      <c r="H21" s="24">
        <v>125</v>
      </c>
      <c r="I21" s="10">
        <v>110</v>
      </c>
      <c r="J21" s="10">
        <v>4</v>
      </c>
      <c r="K21" s="6">
        <f>=D21*7.35</f>
      </c>
      <c r="L21" s="6">
        <f>=E21*7.35</f>
      </c>
      <c r="M21" s="6">
        <f>=F21*7.35</f>
      </c>
      <c r="N21" s="2">
        <f>=D21/2.4</f>
      </c>
      <c r="O21" s="2">
        <f>=E21/3</f>
      </c>
      <c r="P21" s="2">
        <f>=F21/4.8</f>
      </c>
      <c r="Q21" s="2">
        <f>=SUM(N21:P21)</f>
      </c>
      <c r="R21" s="26">
        <f>=Q21+G21</f>
      </c>
    </row>
    <row r="22" spans="1:18">
      <c r="A22" s="10" t="s">
        <v>166</v>
      </c>
      <c r="B22" s="10">
        <v>1106</v>
      </c>
      <c r="C22" s="16" t="s">
        <v>158</v>
      </c>
      <c r="D22" s="16">
        <v>74.4</v>
      </c>
      <c r="E22" s="16">
        <v>63</v>
      </c>
      <c r="F22" s="16">
        <v>134.4</v>
      </c>
      <c r="G22" s="24">
        <v>105</v>
      </c>
      <c r="H22" s="24">
        <v>100</v>
      </c>
      <c r="I22" s="10">
        <v>110</v>
      </c>
      <c r="J22" s="10">
        <v>4</v>
      </c>
      <c r="K22" s="6">
        <f>=D22*7.35</f>
      </c>
      <c r="L22" s="6">
        <f>=E22*7.35</f>
      </c>
      <c r="M22" s="6">
        <f>=F22*7.35</f>
      </c>
      <c r="N22" s="2">
        <f>=D22/2.4</f>
      </c>
      <c r="O22" s="2">
        <f>=E22/3</f>
      </c>
      <c r="P22" s="2">
        <f>=F22/4.8</f>
      </c>
      <c r="Q22" s="2">
        <f>=SUM(N22:P22)</f>
      </c>
      <c r="R22" s="26">
        <f>=Q22+G22</f>
      </c>
    </row>
    <row r="23" spans="1:18">
      <c r="A23" s="10" t="s">
        <v>88</v>
      </c>
      <c r="B23" s="10">
        <v>1009</v>
      </c>
      <c r="C23" s="16" t="s">
        <v>75</v>
      </c>
      <c r="D23" s="16">
        <v>69.6</v>
      </c>
      <c r="E23" s="16">
        <v>63</v>
      </c>
      <c r="F23" s="16">
        <v>139.2</v>
      </c>
      <c r="G23" s="24">
        <v>106</v>
      </c>
      <c r="H23" s="24">
        <v>100</v>
      </c>
      <c r="I23" s="10">
        <v>120</v>
      </c>
      <c r="J23" s="10">
        <v>4</v>
      </c>
      <c r="K23" s="6">
        <f>=D23*7.35</f>
      </c>
      <c r="L23" s="6">
        <f>=E23*7.35</f>
      </c>
      <c r="M23" s="6">
        <f>=F23*7.35</f>
      </c>
      <c r="N23" s="2">
        <f>=D23/2.4</f>
      </c>
      <c r="O23" s="2">
        <f>=E23/3</f>
      </c>
      <c r="P23" s="2">
        <f>=F23/4.8</f>
      </c>
      <c r="Q23" s="2">
        <f>=SUM(N23:P23)</f>
      </c>
      <c r="R23" s="26">
        <f>=Q23+G23</f>
      </c>
    </row>
    <row r="24" spans="1:18">
      <c r="A24" s="10" t="s">
        <v>202</v>
      </c>
      <c r="B24" s="10">
        <v>1201</v>
      </c>
      <c r="C24" s="16" t="s">
        <v>180</v>
      </c>
      <c r="D24" s="16">
        <v>88.8</v>
      </c>
      <c r="E24" s="16">
        <v>60</v>
      </c>
      <c r="F24" s="16">
        <v>139.2</v>
      </c>
      <c r="G24" s="24">
        <v>98</v>
      </c>
      <c r="H24" s="24">
        <v>75</v>
      </c>
      <c r="I24" s="10">
        <v>140</v>
      </c>
      <c r="J24" s="10">
        <v>4</v>
      </c>
      <c r="K24" s="6">
        <f>=D24*7.35</f>
      </c>
      <c r="L24" s="6">
        <f>=E24*7.35</f>
      </c>
      <c r="M24" s="6">
        <f>=F24*7.35</f>
      </c>
      <c r="N24" s="2">
        <f>=D24/2.4</f>
      </c>
      <c r="O24" s="2">
        <f>=E24/3</f>
      </c>
      <c r="P24" s="2">
        <f>=F24/4.8</f>
      </c>
      <c r="Q24" s="2">
        <f>=SUM(N24:P24)</f>
      </c>
      <c r="R24" s="26">
        <f>=Q24+G24</f>
      </c>
    </row>
    <row r="25" spans="1:18">
      <c r="A25" s="10" t="s">
        <v>196</v>
      </c>
      <c r="B25" s="10">
        <v>1103</v>
      </c>
      <c r="C25" s="16" t="s">
        <v>180</v>
      </c>
      <c r="D25" s="16">
        <v>88.8</v>
      </c>
      <c r="E25" s="16">
        <v>51</v>
      </c>
      <c r="F25" s="16">
        <v>124.8</v>
      </c>
      <c r="G25" s="24">
        <v>104</v>
      </c>
      <c r="H25" s="24">
        <v>75</v>
      </c>
      <c r="I25" s="10">
        <v>100</v>
      </c>
      <c r="J25" s="10">
        <v>4</v>
      </c>
      <c r="K25" s="6">
        <f>=D25*7.35</f>
      </c>
      <c r="L25" s="6">
        <f>=E25*7.35</f>
      </c>
      <c r="M25" s="6">
        <f>=F25*7.35</f>
      </c>
      <c r="N25" s="2">
        <f>=D25/2.4</f>
      </c>
      <c r="O25" s="2">
        <f>=E25/3</f>
      </c>
      <c r="P25" s="2">
        <f>=F25/4.8</f>
      </c>
      <c r="Q25" s="2">
        <f>=SUM(N25:P25)</f>
      </c>
      <c r="R25" s="26">
        <f>=Q25+G25</f>
      </c>
    </row>
    <row r="26" spans="1:18">
      <c r="A26" s="10" t="s">
        <v>173</v>
      </c>
      <c r="B26" s="10">
        <v>1108</v>
      </c>
      <c r="C26" s="16" t="s">
        <v>158</v>
      </c>
      <c r="D26" s="16">
        <v>84</v>
      </c>
      <c r="E26" s="16">
        <v>54</v>
      </c>
      <c r="F26" s="16">
        <v>139.2</v>
      </c>
      <c r="G26" s="24">
        <v>102</v>
      </c>
      <c r="H26" s="24">
        <v>100</v>
      </c>
      <c r="I26" s="10">
        <v>120</v>
      </c>
      <c r="J26" s="10">
        <v>4</v>
      </c>
      <c r="K26" s="6">
        <f>=D26*7.35</f>
      </c>
      <c r="L26" s="6">
        <f>=E26*7.35</f>
      </c>
      <c r="M26" s="6">
        <f>=F26*7.35</f>
      </c>
      <c r="N26" s="2">
        <f>=D26/2.4</f>
      </c>
      <c r="O26" s="2">
        <f>=E26/3</f>
      </c>
      <c r="P26" s="2">
        <f>=F26/4.8</f>
      </c>
      <c r="Q26" s="2">
        <f>=SUM(N26:P26)</f>
      </c>
      <c r="R26" s="26">
        <f>=Q26+G26</f>
      </c>
    </row>
    <row r="27" spans="1:18">
      <c r="A27" s="10" t="s">
        <v>228</v>
      </c>
      <c r="B27" s="10">
        <v>1207</v>
      </c>
      <c r="C27" s="16" t="s">
        <v>75</v>
      </c>
      <c r="D27" s="16">
        <v>81.6</v>
      </c>
      <c r="E27" s="16">
        <v>51</v>
      </c>
      <c r="F27" s="16">
        <v>124.8</v>
      </c>
      <c r="G27" s="24">
        <v>107</v>
      </c>
      <c r="H27" s="24">
        <v>100</v>
      </c>
      <c r="I27" s="10">
        <v>130</v>
      </c>
      <c r="J27" s="10">
        <v>4</v>
      </c>
      <c r="K27" s="6">
        <f>=D27*7.35</f>
      </c>
      <c r="L27" s="6">
        <f>=E27*7.35</f>
      </c>
      <c r="M27" s="6">
        <f>=F27*7.35</f>
      </c>
      <c r="N27" s="2">
        <f>=D27/2.4</f>
      </c>
      <c r="O27" s="2">
        <f>=E27/3</f>
      </c>
      <c r="P27" s="2">
        <f>=F27/4.8</f>
      </c>
      <c r="Q27" s="2">
        <f>=SUM(N27:P27)</f>
      </c>
      <c r="R27" s="26">
        <f>=Q27+G27</f>
      </c>
    </row>
    <row r="28" spans="1:18">
      <c r="A28" s="27" t="s">
        <v>254</v>
      </c>
      <c r="B28" s="10">
        <v>1111</v>
      </c>
      <c r="C28" s="16" t="s">
        <v>131</v>
      </c>
      <c r="D28" s="16">
        <v>79.2</v>
      </c>
      <c r="E28" s="16">
        <v>66</v>
      </c>
      <c r="F28" s="16">
        <v>124.8</v>
      </c>
      <c r="G28" s="10">
        <v>103</v>
      </c>
      <c r="H28" s="10">
        <v>100</v>
      </c>
      <c r="I28" s="10">
        <v>130</v>
      </c>
      <c r="J28" s="10">
        <v>4</v>
      </c>
      <c r="K28" s="6">
        <f>=D28*7.35</f>
      </c>
      <c r="L28" s="6">
        <f>=E28*7.35</f>
      </c>
      <c r="M28" s="6">
        <f>=F28*7.35</f>
      </c>
      <c r="N28" s="2">
        <f>=D28/2.4</f>
      </c>
      <c r="O28" s="2">
        <f>=E28/3</f>
      </c>
      <c r="P28" s="2">
        <f>=F28/4.8</f>
      </c>
      <c r="Q28" s="2">
        <f>=SUM(N28:P28)</f>
      </c>
      <c r="R28" s="26">
        <f>=Q28+G28</f>
      </c>
    </row>
    <row r="29" spans="1:18">
      <c r="A29" s="10" t="s">
        <v>124</v>
      </c>
      <c r="B29" s="10">
        <v>1206</v>
      </c>
      <c r="C29" s="16" t="s">
        <v>106</v>
      </c>
      <c r="D29" s="16">
        <v>76.8</v>
      </c>
      <c r="E29" s="16">
        <v>57</v>
      </c>
      <c r="F29" s="16">
        <v>124.8</v>
      </c>
      <c r="G29" s="24">
        <v>107</v>
      </c>
      <c r="H29" s="24">
        <v>75</v>
      </c>
      <c r="I29" s="10">
        <v>120</v>
      </c>
      <c r="J29" s="10">
        <v>4</v>
      </c>
      <c r="K29" s="6">
        <f>=D29*7.35</f>
      </c>
      <c r="L29" s="6">
        <f>=E29*7.35</f>
      </c>
      <c r="M29" s="6">
        <f>=F29*7.35</f>
      </c>
      <c r="N29" s="2">
        <f>=D29/2.4</f>
      </c>
      <c r="O29" s="2">
        <f>=E29/3</f>
      </c>
      <c r="P29" s="2">
        <f>=F29/4.8</f>
      </c>
      <c r="Q29" s="2">
        <f>=SUM(N29:P29)</f>
      </c>
      <c r="R29" s="26">
        <f>=Q29+G29</f>
      </c>
    </row>
    <row r="30" spans="1:18">
      <c r="A30" s="10" t="s">
        <v>118</v>
      </c>
      <c r="B30" s="10">
        <v>1002</v>
      </c>
      <c r="C30" s="16" t="s">
        <v>106</v>
      </c>
      <c r="D30" s="16">
        <v>74.4</v>
      </c>
      <c r="E30" s="16">
        <v>54</v>
      </c>
      <c r="F30" s="16">
        <v>120</v>
      </c>
      <c r="G30" s="24">
        <v>110</v>
      </c>
      <c r="H30" s="24">
        <v>75</v>
      </c>
      <c r="I30" s="10">
        <v>100</v>
      </c>
      <c r="J30" s="10">
        <v>4</v>
      </c>
      <c r="K30" s="6">
        <f>=D30*7.35</f>
      </c>
      <c r="L30" s="6">
        <f>=E30*7.35</f>
      </c>
      <c r="M30" s="6">
        <f>=F30*7.35</f>
      </c>
      <c r="N30" s="2">
        <f>=D30/2.4</f>
      </c>
      <c r="O30" s="2">
        <f>=E30/3</f>
      </c>
      <c r="P30" s="2">
        <f>=F30/4.8</f>
      </c>
      <c r="Q30" s="2">
        <f>=SUM(N30:P30)</f>
      </c>
      <c r="R30" s="26">
        <f>=Q30+G30</f>
      </c>
    </row>
    <row r="31" spans="1:18">
      <c r="A31" s="10" t="s">
        <v>96</v>
      </c>
      <c r="B31" s="10">
        <v>1202</v>
      </c>
      <c r="C31" s="16" t="s">
        <v>75</v>
      </c>
      <c r="D31" s="16">
        <v>72</v>
      </c>
      <c r="E31" s="16">
        <v>54</v>
      </c>
      <c r="F31" s="16">
        <v>115.2</v>
      </c>
      <c r="G31" s="24">
        <v>112</v>
      </c>
      <c r="H31" s="24">
        <v>100</v>
      </c>
      <c r="I31" s="10">
        <v>130</v>
      </c>
      <c r="J31" s="10">
        <v>4</v>
      </c>
      <c r="K31" s="6">
        <f>=D31*7.35</f>
      </c>
      <c r="L31" s="6">
        <f>=E31*7.35</f>
      </c>
      <c r="M31" s="6">
        <f>=F31*7.35</f>
      </c>
      <c r="N31" s="2">
        <f>=D31/2.4</f>
      </c>
      <c r="O31" s="2">
        <f>=E31/3</f>
      </c>
      <c r="P31" s="2">
        <f>=F31/4.8</f>
      </c>
      <c r="Q31" s="2">
        <f>=SUM(N31:P31)</f>
      </c>
      <c r="R31" s="26">
        <f>=Q31+G31</f>
      </c>
    </row>
    <row r="32" spans="1:18">
      <c r="A32" s="10" t="s">
        <v>149</v>
      </c>
      <c r="B32" s="10">
        <v>1109</v>
      </c>
      <c r="C32" s="16" t="s">
        <v>131</v>
      </c>
      <c r="D32" s="16">
        <v>84</v>
      </c>
      <c r="E32" s="16">
        <v>48</v>
      </c>
      <c r="F32" s="16">
        <v>182.4</v>
      </c>
      <c r="G32" s="24">
        <v>94</v>
      </c>
      <c r="H32" s="24">
        <v>125</v>
      </c>
      <c r="I32" s="10">
        <v>120</v>
      </c>
      <c r="J32" s="10">
        <v>4</v>
      </c>
      <c r="K32" s="6">
        <f>=D32*7.35</f>
      </c>
      <c r="L32" s="6">
        <f>=E32*7.35</f>
      </c>
      <c r="M32" s="6">
        <f>=F32*7.35</f>
      </c>
      <c r="N32" s="2">
        <f>=D32/2.4</f>
      </c>
      <c r="O32" s="2">
        <f>=E32/3</f>
      </c>
      <c r="P32" s="2">
        <f>=F32/4.8</f>
      </c>
      <c r="Q32" s="2">
        <f>=SUM(N32:P32)</f>
      </c>
      <c r="R32" s="26">
        <f>=Q32+G32</f>
      </c>
    </row>
    <row r="33" spans="1:18">
      <c r="A33" s="2" t="s">
        <v>280</v>
      </c>
      <c r="B33" s="2">
        <v>1110</v>
      </c>
      <c r="C33" s="6" t="s">
        <v>53</v>
      </c>
      <c r="D33" s="6">
        <v>67.2</v>
      </c>
      <c r="E33" s="6">
        <v>75</v>
      </c>
      <c r="F33" s="6">
        <v>144</v>
      </c>
      <c r="G33" s="2">
        <v>100</v>
      </c>
      <c r="H33" s="2">
        <v>100</v>
      </c>
      <c r="I33" s="2">
        <v>100</v>
      </c>
      <c r="J33" s="2">
        <v>4</v>
      </c>
      <c r="K33" s="6">
        <f>=D33*7.35</f>
      </c>
      <c r="L33" s="6">
        <f>=E33*7.35</f>
      </c>
      <c r="M33" s="6">
        <f>=F33*7.35</f>
      </c>
      <c r="N33" s="2">
        <f>=D33/2.4</f>
      </c>
      <c r="O33" s="2">
        <f>=E33/3</f>
      </c>
      <c r="P33" s="2">
        <f>=F33/4.8</f>
      </c>
      <c r="Q33" s="2">
        <f>=SUM(N33:P33)</f>
      </c>
      <c r="R33" s="26">
        <f>=Q33+G33</f>
      </c>
    </row>
    <row r="34" spans="1:18">
      <c r="A34" s="10" t="s">
        <v>64</v>
      </c>
      <c r="B34" s="10">
        <v>1105</v>
      </c>
      <c r="C34" s="16" t="s">
        <v>53</v>
      </c>
      <c r="D34" s="16">
        <v>64.8</v>
      </c>
      <c r="E34" s="16">
        <v>69</v>
      </c>
      <c r="F34" s="16">
        <v>158.4</v>
      </c>
      <c r="G34" s="24">
        <v>98</v>
      </c>
      <c r="H34" s="24">
        <v>100</v>
      </c>
      <c r="I34" s="10">
        <v>90</v>
      </c>
      <c r="J34" s="10">
        <v>4</v>
      </c>
      <c r="K34" s="6">
        <f>=D34*7.35</f>
      </c>
      <c r="L34" s="6">
        <f>=E34*7.35</f>
      </c>
      <c r="M34" s="6">
        <f>=F34*7.35</f>
      </c>
      <c r="N34" s="2">
        <f>=D34/2.4</f>
      </c>
      <c r="O34" s="2">
        <f>=E34/3</f>
      </c>
      <c r="P34" s="2">
        <f>=F34/4.8</f>
      </c>
      <c r="Q34" s="2">
        <f>=SUM(N34:P34)</f>
      </c>
      <c r="R34" s="26">
        <f>=Q34+G34</f>
      </c>
    </row>
    <row r="35" spans="1:18">
      <c r="A35" s="10" t="s">
        <v>191</v>
      </c>
      <c r="B35" s="10">
        <v>1013</v>
      </c>
      <c r="C35" s="16" t="s">
        <v>180</v>
      </c>
      <c r="D35" s="16">
        <v>79.2</v>
      </c>
      <c r="E35" s="16">
        <v>54</v>
      </c>
      <c r="F35" s="16">
        <v>129.6</v>
      </c>
      <c r="G35" s="24">
        <v>100</v>
      </c>
      <c r="H35" s="24">
        <v>75</v>
      </c>
      <c r="I35" s="10">
        <v>110</v>
      </c>
      <c r="J35" s="10">
        <v>4</v>
      </c>
      <c r="K35" s="6">
        <f>=D35*7.35</f>
      </c>
      <c r="L35" s="6">
        <f>=E35*7.35</f>
      </c>
      <c r="M35" s="6">
        <f>=F35*7.35</f>
      </c>
      <c r="N35" s="2">
        <f>=D35/2.4</f>
      </c>
      <c r="O35" s="2">
        <f>=E35/3</f>
      </c>
      <c r="P35" s="2">
        <f>=F35/4.8</f>
      </c>
      <c r="Q35" s="2">
        <f>=SUM(N35:P35)</f>
      </c>
      <c r="R35" s="26">
        <f>=Q35+G35</f>
      </c>
    </row>
  </sheetData>
  <autoFilter ref="A1:R35">
    <sortState ref="A2:R35">
      <sortCondition descending="true" ref="J1:J35"/>
    </sortState>
  </autoFilter>
</worksheet>
</file>

<file path=xl/worksheets/sheet3.xml><?xml version="1.0" encoding="utf-8"?>
<worksheet xmlns="http://schemas.openxmlformats.org/spreadsheetml/2006/main">
  <sheetPr codeName="光锥基础属性" state="visible">
    <tabColor rgb="FFFFFFFF"/>
  </sheetPr>
  <dimension ref="M77"/>
  <sheetViews>
    <sheetView showGridLines="true" workbookViewId="0">
      <pane xSplit="1" ySplit="1" topLeftCell="B2" state="frozen"/>
    </sheetView>
  </sheetViews>
  <cols>
    <col min="1" max="1" width="17.3906" style="10" customWidth="true"/>
    <col min="2" max="4" width="13.1719" style="16" customWidth="true"/>
    <col min="5" max="6" width="16.9727" style="16" customWidth="true"/>
    <col min="7" max="7" width="15.1719" style="16" customWidth="true"/>
    <col min="8" max="8" width="13.1719" style="16" customWidth="true"/>
    <col min="9" max="10" width="13.1719" style="10" customWidth="true"/>
    <col min="11" max="13" width="7.77344" style="10" customWidth="true"/>
    <col min="14" max="14" width="22.9922" style="10" customWidth="true"/>
    <col min="15" max="33" width="13.082" style="10" customWidth="true"/>
  </cols>
  <sheetData>
    <row r="1" spans="1:13">
      <c r="A1" s="10" t="s">
        <v>5</v>
      </c>
      <c r="B1" s="16" t="s">
        <v>935</v>
      </c>
      <c r="C1" s="16" t="s">
        <v>99</v>
      </c>
      <c r="D1" s="16" t="s">
        <v>936</v>
      </c>
      <c r="E1" s="16" t="s">
        <v>937</v>
      </c>
      <c r="F1" s="16" t="s">
        <v>938</v>
      </c>
      <c r="G1" s="16" t="s">
        <v>939</v>
      </c>
      <c r="H1" s="16" t="s">
        <v>940</v>
      </c>
      <c r="I1" s="10" t="s">
        <v>941</v>
      </c>
      <c r="J1" s="10" t="s">
        <v>942</v>
      </c>
      <c r="K1" s="10" t="s">
        <v>943</v>
      </c>
      <c r="L1" s="10" t="s">
        <v>290</v>
      </c>
      <c r="M1" s="10" t="s">
        <v>2</v>
      </c>
    </row>
    <row r="2" spans="1:17">
      <c r="A2" s="10" t="s">
        <v>389</v>
      </c>
      <c r="B2" s="16">
        <v>48</v>
      </c>
      <c r="C2" s="16">
        <v>26.4</v>
      </c>
      <c r="D2" s="16">
        <v>21</v>
      </c>
      <c r="E2" s="16">
        <f>=B2*22.05</f>
      </c>
      <c r="F2" s="16">
        <f>=C2*22.05</f>
      </c>
      <c r="G2" s="16">
        <f>=D2*22.05</f>
      </c>
      <c r="H2" s="10">
        <f>=B2/4.8</f>
      </c>
      <c r="I2" s="10">
        <f>=C2/2.4</f>
      </c>
      <c r="J2" s="10">
        <f>=D2/3</f>
      </c>
      <c r="K2" s="10">
        <f>=SUM(H2:J2)</f>
      </c>
      <c r="L2" s="10">
        <f>=(K2-3)/5</f>
      </c>
      <c r="M2" s="10" t="s">
        <v>106</v>
      </c>
      <c r="O2" s="16" t="s">
        <v>944</v>
      </c>
      <c r="P2" s="16" t="s">
        <v>945</v>
      </c>
      <c r="Q2" s="16" t="s">
        <v>946</v>
      </c>
    </row>
    <row r="3" spans="1:17">
      <c r="A3" s="10" t="s">
        <v>411</v>
      </c>
      <c r="B3" s="16">
        <v>52.8</v>
      </c>
      <c r="C3" s="16">
        <v>24</v>
      </c>
      <c r="D3" s="16">
        <v>21</v>
      </c>
      <c r="E3" s="16">
        <f>=B3*22.05</f>
      </c>
      <c r="F3" s="16">
        <f>=C3*22.05</f>
      </c>
      <c r="G3" s="16">
        <f>=D3*22.05</f>
      </c>
      <c r="H3" s="10">
        <f>=B3/4.8</f>
      </c>
      <c r="I3" s="10">
        <f>=C3/2.4</f>
      </c>
      <c r="J3" s="10">
        <f>=D3/3</f>
      </c>
      <c r="K3" s="10">
        <f>=SUM(H3:J3)</f>
      </c>
      <c r="L3" s="10">
        <f>=(K3-3)/5</f>
      </c>
      <c r="M3" s="10" t="s">
        <v>75</v>
      </c>
      <c r="N3" s="10" t="s">
        <v>947</v>
      </c>
      <c r="O3" s="16">
        <v>4.8</v>
      </c>
      <c r="P3" s="16">
        <v>2.4</v>
      </c>
      <c r="Q3" s="16">
        <v>3</v>
      </c>
    </row>
    <row r="4" spans="1:17">
      <c r="A4" s="10" t="s">
        <v>401</v>
      </c>
      <c r="B4" s="16">
        <v>48</v>
      </c>
      <c r="C4" s="16">
        <v>26.4</v>
      </c>
      <c r="D4" s="16">
        <v>21</v>
      </c>
      <c r="E4" s="16">
        <f>=B4*22.05</f>
      </c>
      <c r="F4" s="16">
        <f>=C4*22.05</f>
      </c>
      <c r="G4" s="16">
        <f>=D4*22.05</f>
      </c>
      <c r="H4" s="10">
        <f>=B4/4.8</f>
      </c>
      <c r="I4" s="10">
        <f>=C4/2.4</f>
      </c>
      <c r="J4" s="10">
        <f>=D4/3</f>
      </c>
      <c r="K4" s="10">
        <f>=SUM(H4:J4)</f>
      </c>
      <c r="L4" s="10">
        <f>=(K4-3)/5</f>
      </c>
      <c r="M4" s="10" t="s">
        <v>158</v>
      </c>
      <c r="N4" s="10" t="s">
        <v>948</v>
      </c>
      <c r="O4" s="10">
        <f>=22.05*O3</f>
      </c>
      <c r="P4" s="10">
        <f>=22.05*P3</f>
      </c>
      <c r="Q4" s="10">
        <f>=22.05*Q3</f>
      </c>
    </row>
    <row r="5" spans="1:13">
      <c r="A5" s="10" t="s">
        <v>431</v>
      </c>
      <c r="B5" s="16">
        <v>48</v>
      </c>
      <c r="C5" s="16">
        <v>21.6</v>
      </c>
      <c r="D5" s="16">
        <v>27</v>
      </c>
      <c r="E5" s="16">
        <f>=B5*22.05</f>
      </c>
      <c r="F5" s="16">
        <f>=C5*22.05</f>
      </c>
      <c r="G5" s="16">
        <f>=D5*22.05</f>
      </c>
      <c r="H5" s="10">
        <f>=B5/4.8</f>
      </c>
      <c r="I5" s="10">
        <f>=C5/2.4</f>
      </c>
      <c r="J5" s="10">
        <f>=D5/3</f>
      </c>
      <c r="K5" s="10">
        <f>=SUM(H5:J5)</f>
      </c>
      <c r="L5" s="10">
        <f>=(K5-3)/5</f>
      </c>
      <c r="M5" s="10" t="s">
        <v>15</v>
      </c>
    </row>
    <row r="6" spans="1:13">
      <c r="A6" s="10" t="s">
        <v>396</v>
      </c>
      <c r="B6" s="16">
        <v>48</v>
      </c>
      <c r="C6" s="16">
        <v>26.4</v>
      </c>
      <c r="D6" s="16">
        <v>21</v>
      </c>
      <c r="E6" s="16">
        <f>=B6*22.05</f>
      </c>
      <c r="F6" s="16">
        <f>=C6*22.05</f>
      </c>
      <c r="G6" s="16">
        <f>=D6*22.05</f>
      </c>
      <c r="H6" s="10">
        <f>=B6/4.8</f>
      </c>
      <c r="I6" s="10">
        <f>=C6/2.4</f>
      </c>
      <c r="J6" s="10">
        <f>=D6/3</f>
      </c>
      <c r="K6" s="10">
        <f>=SUM(H6:J6)</f>
      </c>
      <c r="L6" s="10">
        <f>=(K6-3)/5</f>
      </c>
      <c r="M6" s="10" t="s">
        <v>106</v>
      </c>
    </row>
    <row r="7" spans="1:14">
      <c r="A7" s="10" t="s">
        <v>424</v>
      </c>
      <c r="B7" s="16">
        <v>57.6</v>
      </c>
      <c r="C7" s="16">
        <v>21.6</v>
      </c>
      <c r="D7" s="16">
        <v>21</v>
      </c>
      <c r="E7" s="16">
        <f>=B7*22.05</f>
      </c>
      <c r="F7" s="16">
        <f>=C7*22.05</f>
      </c>
      <c r="G7" s="16">
        <f>=D7*22.05</f>
      </c>
      <c r="H7" s="10">
        <f>=B7/4.8</f>
      </c>
      <c r="I7" s="10">
        <f>=C7/2.4</f>
      </c>
      <c r="J7" s="10">
        <f>=D7/3</f>
      </c>
      <c r="K7" s="10">
        <f>=SUM(H7:J7)</f>
      </c>
      <c r="L7" s="10">
        <f>=(K7-3)/5</f>
      </c>
      <c r="M7" s="10" t="s">
        <v>53</v>
      </c>
      <c r="N7" s="10" t="s">
        <v>949</v>
      </c>
    </row>
    <row r="8" spans="1:14">
      <c r="A8" s="10" t="s">
        <v>387</v>
      </c>
      <c r="B8" s="16">
        <v>52.8</v>
      </c>
      <c r="C8" s="16">
        <v>26.4</v>
      </c>
      <c r="D8" s="16">
        <v>18</v>
      </c>
      <c r="E8" s="16">
        <f>=B8*22.05</f>
      </c>
      <c r="F8" s="16">
        <f>=C8*22.05</f>
      </c>
      <c r="G8" s="16">
        <f>=D8*22.05</f>
      </c>
      <c r="H8" s="10">
        <f>=B8/4.8</f>
      </c>
      <c r="I8" s="10">
        <f>=C8/2.4</f>
      </c>
      <c r="J8" s="10">
        <f>=D8/3</f>
      </c>
      <c r="K8" s="10">
        <f>=SUM(H8:J8)</f>
      </c>
      <c r="L8" s="10">
        <f>=(K8-3)/5</f>
      </c>
      <c r="M8" s="10" t="s">
        <v>180</v>
      </c>
      <c r="N8" s="10" t="s">
        <v>950</v>
      </c>
    </row>
    <row r="9" spans="1:13">
      <c r="A9" s="10" t="s">
        <v>382</v>
      </c>
      <c r="B9" s="16">
        <v>48</v>
      </c>
      <c r="C9" s="16">
        <v>26.4</v>
      </c>
      <c r="D9" s="16">
        <v>21</v>
      </c>
      <c r="E9" s="16">
        <f>=B9*22.05</f>
      </c>
      <c r="F9" s="16">
        <f>=C9*22.05</f>
      </c>
      <c r="G9" s="16">
        <f>=D9*22.05</f>
      </c>
      <c r="H9" s="10">
        <f>=B9/4.8</f>
      </c>
      <c r="I9" s="10">
        <f>=C9/2.4</f>
      </c>
      <c r="J9" s="10">
        <f>=D9/3</f>
      </c>
      <c r="K9" s="10">
        <f>=SUM(H9:J9)</f>
      </c>
      <c r="L9" s="10">
        <f>=(K9-3)/5</f>
      </c>
      <c r="M9" s="10" t="s">
        <v>180</v>
      </c>
    </row>
    <row r="10" spans="1:13">
      <c r="A10" s="10" t="s">
        <v>414</v>
      </c>
      <c r="B10" s="16">
        <v>52.8</v>
      </c>
      <c r="C10" s="16">
        <v>26.4</v>
      </c>
      <c r="D10" s="16">
        <v>18</v>
      </c>
      <c r="E10" s="16">
        <f>=B10*22.05</f>
      </c>
      <c r="F10" s="16">
        <f>=C10*22.05</f>
      </c>
      <c r="G10" s="16">
        <f>=D10*22.05</f>
      </c>
      <c r="H10" s="10">
        <f>=B10/4.8</f>
      </c>
      <c r="I10" s="10">
        <f>=C10/2.4</f>
      </c>
      <c r="J10" s="10">
        <f>=D10/3</f>
      </c>
      <c r="K10" s="10">
        <f>=SUM(H10:J10)</f>
      </c>
      <c r="L10" s="10">
        <f>=(K10-3)/5</f>
      </c>
      <c r="M10" s="10" t="s">
        <v>131</v>
      </c>
    </row>
    <row r="11" spans="1:13">
      <c r="A11" s="10" t="s">
        <v>404</v>
      </c>
      <c r="B11" s="16">
        <v>48</v>
      </c>
      <c r="C11" s="16">
        <v>26.4</v>
      </c>
      <c r="D11" s="16">
        <v>21</v>
      </c>
      <c r="E11" s="16">
        <f>=B11*22.05</f>
      </c>
      <c r="F11" s="16">
        <f>=C11*22.05</f>
      </c>
      <c r="G11" s="16">
        <f>=D11*22.05</f>
      </c>
      <c r="H11" s="10">
        <f>=B11/4.8</f>
      </c>
      <c r="I11" s="10">
        <f>=C11/2.4</f>
      </c>
      <c r="J11" s="10">
        <f>=D11/3</f>
      </c>
      <c r="K11" s="10">
        <f>=SUM(H11:J11)</f>
      </c>
      <c r="L11" s="10">
        <f>=(K11-3)/5</f>
      </c>
      <c r="M11" s="10" t="s">
        <v>158</v>
      </c>
    </row>
    <row r="12" spans="1:13">
      <c r="A12" s="10" t="s">
        <v>428</v>
      </c>
      <c r="B12" s="16">
        <v>52.8</v>
      </c>
      <c r="C12" s="16">
        <v>26.4</v>
      </c>
      <c r="D12" s="16">
        <v>18</v>
      </c>
      <c r="E12" s="16">
        <f>=B12*22.05</f>
      </c>
      <c r="F12" s="16">
        <f>=C12*22.05</f>
      </c>
      <c r="G12" s="16">
        <f>=D12*22.05</f>
      </c>
      <c r="H12" s="10">
        <f>=B12/4.8</f>
      </c>
      <c r="I12" s="10">
        <f>=C12/2.4</f>
      </c>
      <c r="J12" s="10">
        <f>=D12/3</f>
      </c>
      <c r="K12" s="10">
        <f>=SUM(H12:J12)</f>
      </c>
      <c r="L12" s="10">
        <f>=(K12-3)/5</f>
      </c>
      <c r="M12" s="10" t="s">
        <v>53</v>
      </c>
    </row>
    <row r="13" spans="1:13">
      <c r="A13" s="10" t="s">
        <v>418</v>
      </c>
      <c r="B13" s="16">
        <v>57.6</v>
      </c>
      <c r="C13" s="16">
        <v>26.4</v>
      </c>
      <c r="D13" s="16">
        <v>15</v>
      </c>
      <c r="E13" s="16">
        <f>=B13*22.05</f>
      </c>
      <c r="F13" s="16">
        <f>=C13*22.05</f>
      </c>
      <c r="G13" s="16">
        <f>=D13*22.05</f>
      </c>
      <c r="H13" s="10">
        <f>=B13/4.8</f>
      </c>
      <c r="I13" s="10">
        <f>=C13/2.4</f>
      </c>
      <c r="J13" s="10">
        <f>=D13/3</f>
      </c>
      <c r="K13" s="10">
        <f>=SUM(H13:J13)</f>
      </c>
      <c r="L13" s="10">
        <f>=(K13-3)/5</f>
      </c>
      <c r="M13" s="10" t="s">
        <v>131</v>
      </c>
    </row>
    <row r="14" spans="1:13">
      <c r="A14" s="10" t="s">
        <v>436</v>
      </c>
      <c r="B14" s="16">
        <v>57.6</v>
      </c>
      <c r="C14" s="16">
        <v>21.6</v>
      </c>
      <c r="D14" s="16">
        <v>21</v>
      </c>
      <c r="E14" s="16">
        <f>=B14*22.05</f>
      </c>
      <c r="F14" s="16">
        <f>=C14*22.05</f>
      </c>
      <c r="G14" s="16">
        <f>=D14*22.05</f>
      </c>
      <c r="H14" s="10">
        <f>=B14/4.8</f>
      </c>
      <c r="I14" s="10">
        <f>=C14/2.4</f>
      </c>
      <c r="J14" s="10">
        <f>=D14/3</f>
      </c>
      <c r="K14" s="10">
        <f>=SUM(H14:J14)</f>
      </c>
      <c r="L14" s="10">
        <f>=(K14-3)/5</f>
      </c>
      <c r="M14" s="10" t="s">
        <v>15</v>
      </c>
    </row>
    <row r="15" spans="1:13">
      <c r="A15" s="10" t="s">
        <v>421</v>
      </c>
      <c r="B15" s="16">
        <v>48</v>
      </c>
      <c r="C15" s="16">
        <v>28.8</v>
      </c>
      <c r="D15" s="16">
        <v>18</v>
      </c>
      <c r="E15" s="16">
        <f>=B15*22.05</f>
      </c>
      <c r="F15" s="16">
        <f>=C15*22.05</f>
      </c>
      <c r="G15" s="16">
        <f>=D15*22.05</f>
      </c>
      <c r="H15" s="10">
        <f>=B15/4.8</f>
      </c>
      <c r="I15" s="10">
        <f>=C15/2.4</f>
      </c>
      <c r="J15" s="10">
        <f>=D15/3</f>
      </c>
      <c r="K15" s="10">
        <f>=SUM(H15:J15)</f>
      </c>
      <c r="L15" s="10">
        <f>=(K15-3)/5</f>
      </c>
      <c r="M15" s="10" t="s">
        <v>131</v>
      </c>
    </row>
    <row r="16" spans="1:13">
      <c r="A16" s="10" t="s">
        <v>408</v>
      </c>
      <c r="B16" s="16">
        <v>48</v>
      </c>
      <c r="C16" s="16">
        <v>26.4</v>
      </c>
      <c r="D16" s="16">
        <v>21</v>
      </c>
      <c r="E16" s="16">
        <f>=B16*22.05</f>
      </c>
      <c r="F16" s="16">
        <f>=C16*22.05</f>
      </c>
      <c r="G16" s="16">
        <f>=D16*22.05</f>
      </c>
      <c r="H16" s="10">
        <f>=B16/4.8</f>
      </c>
      <c r="I16" s="10">
        <f>=C16/2.4</f>
      </c>
      <c r="J16" s="10">
        <f>=D16/3</f>
      </c>
      <c r="K16" s="10">
        <f>=SUM(H16:J16)</f>
      </c>
      <c r="L16" s="10">
        <f>=(K16-3)/5</f>
      </c>
      <c r="M16" s="10" t="s">
        <v>158</v>
      </c>
    </row>
    <row r="17" spans="1:13">
      <c r="A17" s="10" t="s">
        <v>445</v>
      </c>
      <c r="B17" s="16">
        <v>48</v>
      </c>
      <c r="C17" s="16">
        <v>24</v>
      </c>
      <c r="D17" s="16">
        <v>18</v>
      </c>
      <c r="E17" s="16">
        <f>=B17*22.05</f>
      </c>
      <c r="F17" s="16">
        <f>=C17*22.05</f>
      </c>
      <c r="G17" s="16">
        <f>=D17*22.05</f>
      </c>
      <c r="H17" s="10">
        <f>=B17/4.8</f>
      </c>
      <c r="I17" s="10">
        <f>=C17/2.4</f>
      </c>
      <c r="J17" s="10">
        <f>=D17/3</f>
      </c>
      <c r="K17" s="10">
        <f>=SUM(H17:J17)</f>
      </c>
      <c r="L17" s="10">
        <f>=(K17-3)/5</f>
      </c>
      <c r="M17" s="10" t="s">
        <v>158</v>
      </c>
    </row>
    <row r="18" spans="1:13">
      <c r="A18" s="10" t="s">
        <v>449</v>
      </c>
      <c r="B18" s="16">
        <v>48</v>
      </c>
      <c r="C18" s="16">
        <v>24</v>
      </c>
      <c r="D18" s="16">
        <v>18</v>
      </c>
      <c r="E18" s="16">
        <f>=B18*22.05</f>
      </c>
      <c r="F18" s="16">
        <f>=C18*22.05</f>
      </c>
      <c r="G18" s="16">
        <f>=D18*22.05</f>
      </c>
      <c r="H18" s="10">
        <f>=B18/4.8</f>
      </c>
      <c r="I18" s="10">
        <f>=C18/2.4</f>
      </c>
      <c r="J18" s="10">
        <f>=D18/3</f>
      </c>
      <c r="K18" s="10">
        <f>=SUM(H18:J18)</f>
      </c>
      <c r="L18" s="10">
        <f>=(K18-3)/5</f>
      </c>
      <c r="M18" s="10" t="s">
        <v>131</v>
      </c>
    </row>
    <row r="19" spans="1:13">
      <c r="A19" s="10" t="s">
        <v>440</v>
      </c>
      <c r="B19" s="16">
        <v>43.2</v>
      </c>
      <c r="C19" s="16">
        <v>24</v>
      </c>
      <c r="D19" s="16">
        <v>21</v>
      </c>
      <c r="E19" s="16">
        <f>=B19*22.05</f>
      </c>
      <c r="F19" s="16">
        <f>=C19*22.05</f>
      </c>
      <c r="G19" s="16">
        <f>=D19*22.05</f>
      </c>
      <c r="H19" s="10">
        <f>=B19/4.8</f>
      </c>
      <c r="I19" s="10">
        <f>=C19/2.4</f>
      </c>
      <c r="J19" s="10">
        <f>=D19/3</f>
      </c>
      <c r="K19" s="10">
        <f>=SUM(H19:J19)</f>
      </c>
      <c r="L19" s="10">
        <f>=(K19-3)/5</f>
      </c>
      <c r="M19" s="10" t="s">
        <v>106</v>
      </c>
    </row>
    <row r="20" spans="1:13">
      <c r="A20" s="10" t="s">
        <v>451</v>
      </c>
      <c r="B20" s="16">
        <v>48</v>
      </c>
      <c r="C20" s="16">
        <v>19.2</v>
      </c>
      <c r="D20" s="16">
        <v>24</v>
      </c>
      <c r="E20" s="16">
        <f>=B20*22.05</f>
      </c>
      <c r="F20" s="16">
        <f>=C20*22.05</f>
      </c>
      <c r="G20" s="16">
        <f>=D20*22.05</f>
      </c>
      <c r="H20" s="10">
        <f>=B20/4.8</f>
      </c>
      <c r="I20" s="10">
        <f>=C20/2.4</f>
      </c>
      <c r="J20" s="10">
        <f>=D20/3</f>
      </c>
      <c r="K20" s="10">
        <f>=SUM(H20:J20)</f>
      </c>
      <c r="L20" s="10">
        <f>=(K20-3)/5</f>
      </c>
      <c r="M20" s="10" t="s">
        <v>15</v>
      </c>
    </row>
    <row r="21" spans="1:13">
      <c r="A21" s="10" t="s">
        <v>491</v>
      </c>
      <c r="B21" s="16">
        <v>43.2</v>
      </c>
      <c r="C21" s="16">
        <v>21.6</v>
      </c>
      <c r="D21" s="16">
        <v>15</v>
      </c>
      <c r="E21" s="16">
        <f>=B21*22.05</f>
      </c>
      <c r="F21" s="16">
        <f>=C21*22.05</f>
      </c>
      <c r="G21" s="16">
        <f>=D21*22.05</f>
      </c>
      <c r="H21" s="10">
        <f>=B21/4.8</f>
      </c>
      <c r="I21" s="10">
        <f>=C21/2.4</f>
      </c>
      <c r="J21" s="10">
        <f>=D21/3</f>
      </c>
      <c r="K21" s="10">
        <f>=SUM(H21:J21)</f>
      </c>
      <c r="L21" s="10">
        <f>=(K21-3)/5</f>
      </c>
      <c r="M21" s="10" t="s">
        <v>158</v>
      </c>
    </row>
    <row r="22" spans="1:13">
      <c r="A22" s="10" t="s">
        <v>540</v>
      </c>
      <c r="B22" s="16">
        <v>43.2</v>
      </c>
      <c r="C22" s="16">
        <v>16.8</v>
      </c>
      <c r="D22" s="16">
        <v>21</v>
      </c>
      <c r="E22" s="16">
        <f>=B22*22.05</f>
      </c>
      <c r="F22" s="16">
        <f>=C22*22.05</f>
      </c>
      <c r="G22" s="16">
        <f>=D22*22.05</f>
      </c>
      <c r="H22" s="10">
        <f>=B22/4.8</f>
      </c>
      <c r="I22" s="10">
        <f>=C22/2.4</f>
      </c>
      <c r="J22" s="10">
        <f>=D22/3</f>
      </c>
      <c r="K22" s="10">
        <f>=SUM(H22:J22)</f>
      </c>
      <c r="L22" s="10">
        <f>=(K22-3)/5</f>
      </c>
      <c r="M22" s="10" t="s">
        <v>15</v>
      </c>
    </row>
    <row r="23" spans="1:13">
      <c r="A23" s="10" t="s">
        <v>478</v>
      </c>
      <c r="B23" s="16">
        <v>43.2</v>
      </c>
      <c r="C23" s="16">
        <v>21.6</v>
      </c>
      <c r="D23" s="16">
        <v>15</v>
      </c>
      <c r="E23" s="16">
        <f>=B23*22.05</f>
      </c>
      <c r="F23" s="16">
        <f>=C23*22.05</f>
      </c>
      <c r="G23" s="16">
        <f>=D23*22.05</f>
      </c>
      <c r="H23" s="10">
        <f>=B23/4.8</f>
      </c>
      <c r="I23" s="10">
        <f>=C23/2.4</f>
      </c>
      <c r="J23" s="10">
        <f>=D23/3</f>
      </c>
      <c r="K23" s="10">
        <f>=SUM(H23:J23)</f>
      </c>
      <c r="L23" s="10">
        <f>=(K23-3)/5</f>
      </c>
      <c r="M23" s="10" t="s">
        <v>106</v>
      </c>
    </row>
    <row r="24" spans="1:13">
      <c r="A24" s="10" t="s">
        <v>951</v>
      </c>
      <c r="B24" s="16">
        <v>43.2</v>
      </c>
      <c r="C24" s="16">
        <v>21.6</v>
      </c>
      <c r="D24" s="16">
        <v>15</v>
      </c>
      <c r="E24" s="16">
        <f>=B24*22.05</f>
      </c>
      <c r="F24" s="16">
        <f>=C24*22.05</f>
      </c>
      <c r="G24" s="16">
        <f>=D24*22.05</f>
      </c>
      <c r="H24" s="10">
        <f>=B24/4.8</f>
      </c>
      <c r="I24" s="10">
        <f>=C24/2.4</f>
      </c>
      <c r="J24" s="10">
        <f>=D24/3</f>
      </c>
      <c r="K24" s="10">
        <f>=SUM(H24:J24)</f>
      </c>
      <c r="L24" s="10">
        <f>=(K24-3)/5</f>
      </c>
      <c r="M24" s="10" t="s">
        <v>180</v>
      </c>
    </row>
    <row r="25" spans="1:13">
      <c r="A25" s="10" t="s">
        <v>489</v>
      </c>
      <c r="B25" s="16">
        <v>43.2</v>
      </c>
      <c r="C25" s="16">
        <v>21.6</v>
      </c>
      <c r="D25" s="16">
        <v>15</v>
      </c>
      <c r="E25" s="16">
        <f>=B25*22.05</f>
      </c>
      <c r="F25" s="16">
        <f>=C25*22.05</f>
      </c>
      <c r="G25" s="16">
        <f>=D25*22.05</f>
      </c>
      <c r="H25" s="10">
        <f>=B25/4.8</f>
      </c>
      <c r="I25" s="10">
        <f>=C25/2.4</f>
      </c>
      <c r="J25" s="10">
        <f>=D25/3</f>
      </c>
      <c r="K25" s="10">
        <f>=SUM(H25:J25)</f>
      </c>
      <c r="L25" s="10">
        <f>=(K25-3)/5</f>
      </c>
      <c r="M25" s="10" t="s">
        <v>158</v>
      </c>
    </row>
    <row r="26" spans="1:13">
      <c r="A26" s="10" t="s">
        <v>476</v>
      </c>
      <c r="B26" s="16">
        <v>43.2</v>
      </c>
      <c r="C26" s="16">
        <v>21.6</v>
      </c>
      <c r="D26" s="16">
        <v>15</v>
      </c>
      <c r="E26" s="16">
        <f>=B26*22.05</f>
      </c>
      <c r="F26" s="16">
        <f>=C26*22.05</f>
      </c>
      <c r="G26" s="16">
        <f>=D26*22.05</f>
      </c>
      <c r="H26" s="10">
        <f>=B26/4.8</f>
      </c>
      <c r="I26" s="10">
        <f>=C26/2.4</f>
      </c>
      <c r="J26" s="10">
        <f>=D26/3</f>
      </c>
      <c r="K26" s="10">
        <f>=SUM(H26:J26)</f>
      </c>
      <c r="L26" s="10">
        <f>=(K26-3)/5</f>
      </c>
      <c r="M26" s="10" t="s">
        <v>106</v>
      </c>
    </row>
    <row r="27" spans="1:13">
      <c r="A27" s="10" t="s">
        <v>952</v>
      </c>
      <c r="B27" s="16">
        <v>43.2</v>
      </c>
      <c r="C27" s="16">
        <v>21.6</v>
      </c>
      <c r="D27" s="16">
        <v>15</v>
      </c>
      <c r="E27" s="16">
        <f>=B27*22.05</f>
      </c>
      <c r="F27" s="16">
        <f>=C27*22.05</f>
      </c>
      <c r="G27" s="16">
        <f>=D27*22.05</f>
      </c>
      <c r="H27" s="10">
        <f>=B27/4.8</f>
      </c>
      <c r="I27" s="10">
        <f>=C27/2.4</f>
      </c>
      <c r="J27" s="10">
        <f>=D27/3</f>
      </c>
      <c r="K27" s="10">
        <f>=SUM(H27:J27)</f>
      </c>
      <c r="L27" s="10">
        <f>=(K27-3)/5</f>
      </c>
      <c r="M27" s="10" t="s">
        <v>158</v>
      </c>
    </row>
    <row r="28" spans="1:13">
      <c r="A28" s="10" t="s">
        <v>474</v>
      </c>
      <c r="B28" s="16">
        <v>43.2</v>
      </c>
      <c r="C28" s="16">
        <v>21.6</v>
      </c>
      <c r="D28" s="16">
        <v>15</v>
      </c>
      <c r="E28" s="16">
        <f>=B28*22.05</f>
      </c>
      <c r="F28" s="16">
        <f>=C28*22.05</f>
      </c>
      <c r="G28" s="16">
        <f>=D28*22.05</f>
      </c>
      <c r="H28" s="10">
        <f>=B28/4.8</f>
      </c>
      <c r="I28" s="10">
        <f>=C28/2.4</f>
      </c>
      <c r="J28" s="10">
        <f>=D28/3</f>
      </c>
      <c r="K28" s="10">
        <f>=SUM(H28:J28)</f>
      </c>
      <c r="L28" s="10">
        <f>=(K28-3)/5</f>
      </c>
      <c r="M28" s="10" t="s">
        <v>106</v>
      </c>
    </row>
    <row r="29" spans="1:13">
      <c r="A29" s="10" t="s">
        <v>509</v>
      </c>
      <c r="B29" s="16">
        <v>43.2</v>
      </c>
      <c r="C29" s="16">
        <v>21.6</v>
      </c>
      <c r="D29" s="16">
        <v>15</v>
      </c>
      <c r="E29" s="16">
        <f>=B29*22.05</f>
      </c>
      <c r="F29" s="16">
        <f>=C29*22.05</f>
      </c>
      <c r="G29" s="16">
        <f>=D29*22.05</f>
      </c>
      <c r="H29" s="10">
        <f>=B29/4.8</f>
      </c>
      <c r="I29" s="10">
        <f>=C29/2.4</f>
      </c>
      <c r="J29" s="10">
        <f>=D29/3</f>
      </c>
      <c r="K29" s="10">
        <f>=SUM(H29:J29)</f>
      </c>
      <c r="L29" s="10">
        <f>=(K29-3)/5</f>
      </c>
      <c r="M29" s="10" t="s">
        <v>131</v>
      </c>
    </row>
    <row r="30" spans="1:13">
      <c r="A30" s="10" t="s">
        <v>533</v>
      </c>
      <c r="B30" s="16">
        <v>33.6</v>
      </c>
      <c r="C30" s="16">
        <v>21.6</v>
      </c>
      <c r="D30" s="16">
        <v>21</v>
      </c>
      <c r="E30" s="16">
        <f>=B30*22.05</f>
      </c>
      <c r="F30" s="16">
        <f>=C30*22.05</f>
      </c>
      <c r="G30" s="16">
        <f>=D30*22.05</f>
      </c>
      <c r="H30" s="10">
        <f>=B30/4.8</f>
      </c>
      <c r="I30" s="10">
        <f>=C30/2.4</f>
      </c>
      <c r="J30" s="10">
        <f>=D30/3</f>
      </c>
      <c r="K30" s="10">
        <f>=SUM(H30:J30)</f>
      </c>
      <c r="L30" s="10">
        <f>=(K30-3)/5</f>
      </c>
      <c r="M30" s="10" t="s">
        <v>15</v>
      </c>
    </row>
    <row r="31" spans="1:13">
      <c r="A31" s="10" t="s">
        <v>484</v>
      </c>
      <c r="B31" s="16">
        <v>43.2</v>
      </c>
      <c r="C31" s="16">
        <v>21.6</v>
      </c>
      <c r="D31" s="16">
        <v>15</v>
      </c>
      <c r="E31" s="16">
        <f>=B31*22.05</f>
      </c>
      <c r="F31" s="16">
        <f>=C31*22.05</f>
      </c>
      <c r="G31" s="16">
        <f>=D31*22.05</f>
      </c>
      <c r="H31" s="10">
        <f>=B31/4.8</f>
      </c>
      <c r="I31" s="10">
        <f>=C31/2.4</f>
      </c>
      <c r="J31" s="10">
        <f>=D31/3</f>
      </c>
      <c r="K31" s="10">
        <f>=SUM(H31:J31)</f>
      </c>
      <c r="L31" s="10">
        <f>=(K31-3)/5</f>
      </c>
      <c r="M31" s="10" t="s">
        <v>158</v>
      </c>
    </row>
    <row r="32" spans="1:13">
      <c r="A32" s="10" t="s">
        <v>507</v>
      </c>
      <c r="B32" s="16">
        <v>43.2</v>
      </c>
      <c r="C32" s="16">
        <v>21.6</v>
      </c>
      <c r="D32" s="16">
        <v>15</v>
      </c>
      <c r="E32" s="16">
        <f>=B32*22.05</f>
      </c>
      <c r="F32" s="16">
        <f>=C32*22.05</f>
      </c>
      <c r="G32" s="16">
        <f>=D32*22.05</f>
      </c>
      <c r="H32" s="10">
        <f>=B32/4.8</f>
      </c>
      <c r="I32" s="10">
        <f>=C32/2.4</f>
      </c>
      <c r="J32" s="10">
        <f>=D32/3</f>
      </c>
      <c r="K32" s="10">
        <f>=SUM(H32:J32)</f>
      </c>
      <c r="L32" s="10">
        <f>=(K32-3)/5</f>
      </c>
      <c r="M32" s="10" t="s">
        <v>131</v>
      </c>
    </row>
    <row r="33" spans="1:13">
      <c r="A33" s="10" t="s">
        <v>493</v>
      </c>
      <c r="B33" s="16">
        <v>43.2</v>
      </c>
      <c r="C33" s="16">
        <v>21.6</v>
      </c>
      <c r="D33" s="16">
        <v>15</v>
      </c>
      <c r="E33" s="16">
        <f>=B33*22.05</f>
      </c>
      <c r="F33" s="16">
        <f>=C33*22.05</f>
      </c>
      <c r="G33" s="16">
        <f>=D33*22.05</f>
      </c>
      <c r="H33" s="10">
        <f>=B33/4.8</f>
      </c>
      <c r="I33" s="10">
        <f>=C33/2.4</f>
      </c>
      <c r="J33" s="10">
        <f>=D33/3</f>
      </c>
      <c r="K33" s="10">
        <f>=SUM(H33:J33)</f>
      </c>
      <c r="L33" s="10">
        <f>=(K33-3)/5</f>
      </c>
      <c r="M33" s="10" t="s">
        <v>75</v>
      </c>
    </row>
    <row r="34" spans="1:13">
      <c r="A34" s="10" t="s">
        <v>480</v>
      </c>
      <c r="B34" s="16">
        <v>43.2</v>
      </c>
      <c r="C34" s="16">
        <v>21.6</v>
      </c>
      <c r="D34" s="16">
        <v>15</v>
      </c>
      <c r="E34" s="16">
        <f>=B34*22.05</f>
      </c>
      <c r="F34" s="16">
        <f>=C34*22.05</f>
      </c>
      <c r="G34" s="16">
        <f>=D34*22.05</f>
      </c>
      <c r="H34" s="10">
        <f>=B34/4.8</f>
      </c>
      <c r="I34" s="10">
        <f>=C34/2.4</f>
      </c>
      <c r="J34" s="10">
        <f>=D34/3</f>
      </c>
      <c r="K34" s="10">
        <f>=SUM(H34:J34)</f>
      </c>
      <c r="L34" s="10">
        <f>=(K34-3)/5</f>
      </c>
      <c r="M34" s="10" t="s">
        <v>158</v>
      </c>
    </row>
    <row r="35" spans="1:13">
      <c r="A35" s="10" t="s">
        <v>527</v>
      </c>
      <c r="B35" s="16">
        <v>48</v>
      </c>
      <c r="C35" s="16">
        <v>19.2</v>
      </c>
      <c r="D35" s="16">
        <v>15</v>
      </c>
      <c r="E35" s="16">
        <f>=B35*22.05</f>
      </c>
      <c r="F35" s="16">
        <f>=C35*22.05</f>
      </c>
      <c r="G35" s="16">
        <f>=D35*22.05</f>
      </c>
      <c r="H35" s="10">
        <f>=B35/4.8</f>
      </c>
      <c r="I35" s="10">
        <f>=C35/2.4</f>
      </c>
      <c r="J35" s="10">
        <f>=D35/3</f>
      </c>
      <c r="K35" s="10">
        <f>=SUM(H35:J35)</f>
      </c>
      <c r="L35" s="10">
        <f>=(K35-3)/5</f>
      </c>
      <c r="M35" s="10" t="s">
        <v>53</v>
      </c>
    </row>
    <row r="36" spans="1:13">
      <c r="A36" s="10" t="s">
        <v>502</v>
      </c>
      <c r="B36" s="16">
        <v>43.2</v>
      </c>
      <c r="C36" s="16">
        <v>19.2</v>
      </c>
      <c r="D36" s="16">
        <v>18</v>
      </c>
      <c r="E36" s="16">
        <f>=B36*22.05</f>
      </c>
      <c r="F36" s="16">
        <f>=C36*22.05</f>
      </c>
      <c r="G36" s="16">
        <f>=D36*22.05</f>
      </c>
      <c r="H36" s="10">
        <f>=B36/4.8</f>
      </c>
      <c r="I36" s="10">
        <f>=C36/2.4</f>
      </c>
      <c r="J36" s="10">
        <f>=D36/3</f>
      </c>
      <c r="K36" s="10">
        <f>=SUM(H36:J36)</f>
      </c>
      <c r="L36" s="10">
        <f>=(K36-3)/5</f>
      </c>
      <c r="M36" s="10" t="s">
        <v>75</v>
      </c>
    </row>
    <row r="37" spans="1:13">
      <c r="A37" s="10" t="s">
        <v>513</v>
      </c>
      <c r="B37" s="16">
        <v>48</v>
      </c>
      <c r="C37" s="16">
        <v>21.6</v>
      </c>
      <c r="D37" s="16">
        <v>12</v>
      </c>
      <c r="E37" s="16">
        <f>=B37*22.05</f>
      </c>
      <c r="F37" s="16">
        <f>=C37*22.05</f>
      </c>
      <c r="G37" s="16">
        <f>=D37*22.05</f>
      </c>
      <c r="H37" s="10">
        <f>=B37/4.8</f>
      </c>
      <c r="I37" s="10">
        <f>=C37/2.4</f>
      </c>
      <c r="J37" s="10">
        <f>=D37/3</f>
      </c>
      <c r="K37" s="10">
        <f>=SUM(H37:J37)</f>
      </c>
      <c r="L37" s="10">
        <f>=(K37-3)/5</f>
      </c>
      <c r="M37" s="10" t="s">
        <v>131</v>
      </c>
    </row>
    <row r="38" spans="1:13">
      <c r="A38" s="10" t="s">
        <v>525</v>
      </c>
      <c r="B38" s="16">
        <v>43.2</v>
      </c>
      <c r="C38" s="16">
        <v>19.2</v>
      </c>
      <c r="D38" s="16">
        <v>18</v>
      </c>
      <c r="E38" s="16">
        <f>=B38*22.05</f>
      </c>
      <c r="F38" s="16">
        <f>=C38*22.05</f>
      </c>
      <c r="G38" s="16">
        <f>=D38*22.05</f>
      </c>
      <c r="H38" s="10">
        <f>=B38/4.8</f>
      </c>
      <c r="I38" s="10">
        <f>=C38/2.4</f>
      </c>
      <c r="J38" s="10">
        <f>=D38/3</f>
      </c>
      <c r="K38" s="10">
        <f>=SUM(H38:J38)</f>
      </c>
      <c r="L38" s="10">
        <f>=(K38-3)/5</f>
      </c>
      <c r="M38" s="10" t="s">
        <v>53</v>
      </c>
    </row>
    <row r="39" spans="1:13">
      <c r="A39" s="10" t="s">
        <v>538</v>
      </c>
      <c r="B39" s="16">
        <v>43.2</v>
      </c>
      <c r="C39" s="16">
        <v>19.2</v>
      </c>
      <c r="D39" s="16">
        <v>18</v>
      </c>
      <c r="E39" s="16">
        <f>=B39*22.05</f>
      </c>
      <c r="F39" s="16">
        <f>=C39*22.05</f>
      </c>
      <c r="G39" s="16">
        <f>=D39*22.05</f>
      </c>
      <c r="H39" s="10">
        <f>=B39/4.8</f>
      </c>
      <c r="I39" s="10">
        <f>=C39/2.4</f>
      </c>
      <c r="J39" s="10">
        <f>=D39/3</f>
      </c>
      <c r="K39" s="10">
        <f>=SUM(H39:J39)</f>
      </c>
      <c r="L39" s="10">
        <f>=(K39-3)/5</f>
      </c>
      <c r="M39" s="10" t="s">
        <v>15</v>
      </c>
    </row>
    <row r="40" spans="1:13">
      <c r="A40" s="10" t="s">
        <v>500</v>
      </c>
      <c r="B40" s="16">
        <v>48</v>
      </c>
      <c r="C40" s="16">
        <v>19.2</v>
      </c>
      <c r="D40" s="16">
        <v>15</v>
      </c>
      <c r="E40" s="16">
        <f>=B40*22.05</f>
      </c>
      <c r="F40" s="16">
        <f>=C40*22.05</f>
      </c>
      <c r="G40" s="16">
        <f>=D40*22.05</f>
      </c>
      <c r="H40" s="10">
        <f>=B40/4.8</f>
      </c>
      <c r="I40" s="10">
        <f>=C40/2.4</f>
      </c>
      <c r="J40" s="10">
        <f>=D40/3</f>
      </c>
      <c r="K40" s="10">
        <f>=SUM(H40:J40)</f>
      </c>
      <c r="L40" s="10">
        <f>=(K40-3)/5</f>
      </c>
      <c r="M40" s="10" t="s">
        <v>75</v>
      </c>
    </row>
    <row r="41" spans="1:13">
      <c r="A41" s="10" t="s">
        <v>511</v>
      </c>
      <c r="B41" s="16">
        <v>48</v>
      </c>
      <c r="C41" s="16">
        <v>21.6</v>
      </c>
      <c r="D41" s="16">
        <v>12</v>
      </c>
      <c r="E41" s="16">
        <f>=B41*22.05</f>
      </c>
      <c r="F41" s="16">
        <f>=C41*22.05</f>
      </c>
      <c r="G41" s="16">
        <f>=D41*22.05</f>
      </c>
      <c r="H41" s="10">
        <f>=B41/4.8</f>
      </c>
      <c r="I41" s="10">
        <f>=C41/2.4</f>
      </c>
      <c r="J41" s="10">
        <f>=D41/3</f>
      </c>
      <c r="K41" s="10">
        <f>=SUM(H41:J41)</f>
      </c>
      <c r="L41" s="10">
        <f>=(K41-3)/5</f>
      </c>
      <c r="M41" s="10" t="s">
        <v>131</v>
      </c>
    </row>
    <row r="42" spans="1:13">
      <c r="A42" s="10" t="s">
        <v>520</v>
      </c>
      <c r="B42" s="16">
        <v>43.2</v>
      </c>
      <c r="C42" s="16">
        <v>19.2</v>
      </c>
      <c r="D42" s="16">
        <v>18</v>
      </c>
      <c r="E42" s="16">
        <f>=B42*22.05</f>
      </c>
      <c r="F42" s="16">
        <f>=C42*22.05</f>
      </c>
      <c r="G42" s="16">
        <f>=D42*22.05</f>
      </c>
      <c r="H42" s="10">
        <f>=B42/4.8</f>
      </c>
      <c r="I42" s="10">
        <f>=C42/2.4</f>
      </c>
      <c r="J42" s="10">
        <f>=D42/3</f>
      </c>
      <c r="K42" s="10">
        <f>=SUM(H42:J42)</f>
      </c>
      <c r="L42" s="10">
        <f>=(K42-3)/5</f>
      </c>
      <c r="M42" s="10" t="s">
        <v>53</v>
      </c>
    </row>
    <row r="43" spans="1:13">
      <c r="A43" s="10" t="s">
        <v>535</v>
      </c>
      <c r="B43" s="16">
        <v>48</v>
      </c>
      <c r="C43" s="16">
        <v>16.8</v>
      </c>
      <c r="D43" s="16">
        <v>18</v>
      </c>
      <c r="E43" s="16">
        <f>=B43*22.05</f>
      </c>
      <c r="F43" s="16">
        <f>=C43*22.05</f>
      </c>
      <c r="G43" s="16">
        <f>=D43*22.05</f>
      </c>
      <c r="H43" s="10">
        <f>=B43/4.8</f>
      </c>
      <c r="I43" s="10">
        <f>=C43/2.4</f>
      </c>
      <c r="J43" s="10">
        <f>=D43/3</f>
      </c>
      <c r="K43" s="10">
        <f>=SUM(H43:J43)</f>
      </c>
      <c r="L43" s="10">
        <f>=(K43-3)/5</f>
      </c>
      <c r="M43" s="10" t="s">
        <v>15</v>
      </c>
    </row>
    <row r="44" spans="1:13">
      <c r="A44" s="10" t="s">
        <v>517</v>
      </c>
      <c r="B44" s="16">
        <v>43.2</v>
      </c>
      <c r="C44" s="16">
        <v>19.2</v>
      </c>
      <c r="D44" s="16">
        <v>18</v>
      </c>
      <c r="E44" s="16">
        <f>=B44*22.05</f>
      </c>
      <c r="F44" s="16">
        <f>=C44*22.05</f>
      </c>
      <c r="G44" s="16">
        <f>=D44*22.05</f>
      </c>
      <c r="H44" s="10">
        <f>=B44/4.8</f>
      </c>
      <c r="I44" s="10">
        <f>=C44/2.4</f>
      </c>
      <c r="J44" s="10">
        <f>=D44/3</f>
      </c>
      <c r="K44" s="10">
        <f>=SUM(H44:J44)</f>
      </c>
      <c r="L44" s="10">
        <f>=(K44-3)/5</f>
      </c>
      <c r="M44" s="10" t="s">
        <v>53</v>
      </c>
    </row>
    <row r="45" spans="1:13">
      <c r="A45" s="10" t="s">
        <v>515</v>
      </c>
      <c r="B45" s="16">
        <v>48</v>
      </c>
      <c r="C45" s="16">
        <v>16.8</v>
      </c>
      <c r="D45" s="16">
        <v>18</v>
      </c>
      <c r="E45" s="16">
        <f>=B45*22.05</f>
      </c>
      <c r="F45" s="16">
        <f>=C45*22.05</f>
      </c>
      <c r="G45" s="16">
        <f>=D45*22.05</f>
      </c>
      <c r="H45" s="10">
        <f>=B45/4.8</f>
      </c>
      <c r="I45" s="10">
        <f>=C45/2.4</f>
      </c>
      <c r="J45" s="10">
        <f>=D45/3</f>
      </c>
      <c r="K45" s="10">
        <f>=SUM(H45:J45)</f>
      </c>
      <c r="L45" s="10">
        <f>=(K45-3)/5</f>
      </c>
      <c r="M45" s="10" t="s">
        <v>53</v>
      </c>
    </row>
    <row r="46" spans="1:13">
      <c r="A46" s="10" t="s">
        <v>463</v>
      </c>
      <c r="B46" s="16">
        <v>38.4</v>
      </c>
      <c r="C46" s="16">
        <v>21.6</v>
      </c>
      <c r="D46" s="16">
        <v>18</v>
      </c>
      <c r="E46" s="16">
        <f>=B46*22.05</f>
      </c>
      <c r="F46" s="16">
        <f>=C46*22.05</f>
      </c>
      <c r="G46" s="16">
        <f>=D46*22.05</f>
      </c>
      <c r="H46" s="10">
        <f>=B46/4.8</f>
      </c>
      <c r="I46" s="10">
        <f>=C46/2.4</f>
      </c>
      <c r="J46" s="10">
        <f>=D46/3</f>
      </c>
      <c r="K46" s="10">
        <f>=SUM(H46:J46)</f>
      </c>
      <c r="L46" s="10">
        <f>=(K46-3)/5</f>
      </c>
      <c r="M46" s="10" t="s">
        <v>180</v>
      </c>
    </row>
    <row r="47" spans="1:13">
      <c r="A47" s="10" t="s">
        <v>461</v>
      </c>
      <c r="B47" s="16">
        <v>38.4</v>
      </c>
      <c r="C47" s="16">
        <v>21.6</v>
      </c>
      <c r="D47" s="16">
        <v>18</v>
      </c>
      <c r="E47" s="16">
        <f>=B47*22.05</f>
      </c>
      <c r="F47" s="16">
        <f>=C47*22.05</f>
      </c>
      <c r="G47" s="16">
        <f>=D47*22.05</f>
      </c>
      <c r="H47" s="10">
        <f>=B47/4.8</f>
      </c>
      <c r="I47" s="10">
        <f>=C47/2.4</f>
      </c>
      <c r="J47" s="10">
        <f>=D47/3</f>
      </c>
      <c r="K47" s="10">
        <f>=SUM(H47:J47)</f>
      </c>
      <c r="L47" s="10">
        <f>=(K47-3)/5</f>
      </c>
      <c r="M47" s="10" t="s">
        <v>180</v>
      </c>
    </row>
    <row r="48" spans="1:13">
      <c r="A48" s="10" t="s">
        <v>472</v>
      </c>
      <c r="B48" s="16">
        <v>38.4</v>
      </c>
      <c r="C48" s="16">
        <v>21.6</v>
      </c>
      <c r="D48" s="16">
        <v>18</v>
      </c>
      <c r="E48" s="16">
        <f>=B48*22.05</f>
      </c>
      <c r="F48" s="16">
        <f>=C48*22.05</f>
      </c>
      <c r="G48" s="16">
        <f>=D48*22.05</f>
      </c>
      <c r="H48" s="10">
        <f>=B48/4.8</f>
      </c>
      <c r="I48" s="10">
        <f>=C48/2.4</f>
      </c>
      <c r="J48" s="10">
        <f>=D48/3</f>
      </c>
      <c r="K48" s="10">
        <f>=SUM(H48:J48)</f>
      </c>
      <c r="L48" s="10">
        <f>=(K48-3)/5</f>
      </c>
      <c r="M48" s="10" t="s">
        <v>106</v>
      </c>
    </row>
    <row r="49" spans="1:13">
      <c r="A49" s="10" t="s">
        <v>459</v>
      </c>
      <c r="B49" s="16">
        <v>38.4</v>
      </c>
      <c r="C49" s="16">
        <v>21.6</v>
      </c>
      <c r="D49" s="16">
        <v>18</v>
      </c>
      <c r="E49" s="16">
        <f>=B49*22.05</f>
      </c>
      <c r="F49" s="16">
        <f>=C49*22.05</f>
      </c>
      <c r="G49" s="16">
        <f>=D49*22.05</f>
      </c>
      <c r="H49" s="10">
        <f>=B49/4.8</f>
      </c>
      <c r="I49" s="10">
        <f>=C49/2.4</f>
      </c>
      <c r="J49" s="10">
        <f>=D49/3</f>
      </c>
      <c r="K49" s="10">
        <f>=SUM(H49:J49)</f>
      </c>
      <c r="L49" s="10">
        <f>=(K49-3)/5</f>
      </c>
      <c r="M49" s="10" t="s">
        <v>180</v>
      </c>
    </row>
    <row r="50" spans="1:13">
      <c r="A50" s="10" t="s">
        <v>482</v>
      </c>
      <c r="B50" s="16">
        <v>38.4</v>
      </c>
      <c r="C50" s="16">
        <v>24</v>
      </c>
      <c r="D50" s="16">
        <v>15</v>
      </c>
      <c r="E50" s="16">
        <f>=B50*22.05</f>
      </c>
      <c r="F50" s="16">
        <f>=C50*22.05</f>
      </c>
      <c r="G50" s="16">
        <f>=D50*22.05</f>
      </c>
      <c r="H50" s="10">
        <f>=B50/4.8</f>
      </c>
      <c r="I50" s="10">
        <f>=C50/2.4</f>
      </c>
      <c r="J50" s="10">
        <f>=D50/3</f>
      </c>
      <c r="K50" s="10">
        <f>=SUM(H50:J50)</f>
      </c>
      <c r="L50" s="10">
        <f>=(K50-3)/5</f>
      </c>
      <c r="M50" s="10" t="s">
        <v>158</v>
      </c>
    </row>
    <row r="51" spans="1:13">
      <c r="A51" s="10" t="s">
        <v>530</v>
      </c>
      <c r="B51" s="16">
        <v>38.4</v>
      </c>
      <c r="C51" s="16">
        <v>16.8</v>
      </c>
      <c r="D51" s="16">
        <v>24</v>
      </c>
      <c r="E51" s="16">
        <f>=B51*22.05</f>
      </c>
      <c r="F51" s="16">
        <f>=C51*22.05</f>
      </c>
      <c r="G51" s="16">
        <f>=D51*22.05</f>
      </c>
      <c r="H51" s="10">
        <f>=B51/4.8</f>
      </c>
      <c r="I51" s="10">
        <f>=C51/2.4</f>
      </c>
      <c r="J51" s="10">
        <f>=D51/3</f>
      </c>
      <c r="K51" s="10">
        <f>=SUM(H51:J51)</f>
      </c>
      <c r="L51" s="10">
        <f>=(K51-3)/5</f>
      </c>
      <c r="M51" s="10" t="s">
        <v>15</v>
      </c>
    </row>
    <row r="52" spans="1:13">
      <c r="A52" s="10" t="s">
        <v>469</v>
      </c>
      <c r="B52" s="16">
        <v>38.4</v>
      </c>
      <c r="C52" s="16">
        <v>24</v>
      </c>
      <c r="D52" s="16">
        <v>15</v>
      </c>
      <c r="E52" s="16">
        <f>=B52*22.05</f>
      </c>
      <c r="F52" s="16">
        <f>=C52*22.05</f>
      </c>
      <c r="G52" s="16">
        <f>=D52*22.05</f>
      </c>
      <c r="H52" s="10">
        <f>=B52/4.8</f>
      </c>
      <c r="I52" s="10">
        <f>=C52/2.4</f>
      </c>
      <c r="J52" s="10">
        <f>=D52/3</f>
      </c>
      <c r="K52" s="10">
        <f>=SUM(H52:J52)</f>
      </c>
      <c r="L52" s="10">
        <f>=(K52-3)/5</f>
      </c>
      <c r="M52" s="10" t="s">
        <v>106</v>
      </c>
    </row>
    <row r="53" spans="1:13">
      <c r="A53" s="10" t="s">
        <v>505</v>
      </c>
      <c r="B53" s="16">
        <v>43.2</v>
      </c>
      <c r="C53" s="16">
        <v>24</v>
      </c>
      <c r="D53" s="16">
        <v>12</v>
      </c>
      <c r="E53" s="16">
        <f>=B53*22.05</f>
      </c>
      <c r="F53" s="16">
        <f>=C53*22.05</f>
      </c>
      <c r="G53" s="16">
        <f>=D53*22.05</f>
      </c>
      <c r="H53" s="10">
        <f>=B53/4.8</f>
      </c>
      <c r="I53" s="10">
        <f>=C53/2.4</f>
      </c>
      <c r="J53" s="10">
        <f>=D53/3</f>
      </c>
      <c r="K53" s="10">
        <f>=SUM(H53:J53)</f>
      </c>
      <c r="L53" s="10">
        <f>=(K53-3)/5</f>
      </c>
      <c r="M53" s="10" t="s">
        <v>131</v>
      </c>
    </row>
    <row r="54" spans="1:13">
      <c r="A54" s="10" t="s">
        <v>953</v>
      </c>
      <c r="B54" s="16">
        <v>38.4</v>
      </c>
      <c r="C54" s="16">
        <v>24</v>
      </c>
      <c r="D54" s="16">
        <v>15</v>
      </c>
      <c r="E54" s="16">
        <f>=B54*22.05</f>
      </c>
      <c r="F54" s="16">
        <f>=C54*22.05</f>
      </c>
      <c r="G54" s="16">
        <f>=D54*22.05</f>
      </c>
      <c r="H54" s="10">
        <f>=B54/4.8</f>
      </c>
      <c r="I54" s="10">
        <f>=C54/2.4</f>
      </c>
      <c r="J54" s="10">
        <f>=D54/3</f>
      </c>
      <c r="K54" s="10">
        <f>=SUM(H54:J54)</f>
      </c>
      <c r="L54" s="10">
        <f>=(K54-3)/5</f>
      </c>
      <c r="M54" s="10" t="s">
        <v>180</v>
      </c>
    </row>
    <row r="55" spans="1:13">
      <c r="A55" s="10" t="s">
        <v>497</v>
      </c>
      <c r="B55" s="16">
        <v>43.2</v>
      </c>
      <c r="C55" s="16">
        <v>19.2</v>
      </c>
      <c r="D55" s="16">
        <v>18</v>
      </c>
      <c r="E55" s="16">
        <f>=B55*22.05</f>
      </c>
      <c r="F55" s="16">
        <f>=C55*22.05</f>
      </c>
      <c r="G55" s="16">
        <f>=D55*22.05</f>
      </c>
      <c r="H55" s="10">
        <f>=B55/4.8</f>
      </c>
      <c r="I55" s="10">
        <f>=C55/2.4</f>
      </c>
      <c r="J55" s="10">
        <f>=D55/3</f>
      </c>
      <c r="K55" s="10">
        <f>=SUM(H55:J55)</f>
      </c>
      <c r="L55" s="10">
        <f>=(K55-3)/5</f>
      </c>
      <c r="M55" s="10" t="s">
        <v>75</v>
      </c>
    </row>
    <row r="56" spans="1:13">
      <c r="A56" s="10" t="s">
        <v>495</v>
      </c>
      <c r="B56" s="16">
        <v>43.2</v>
      </c>
      <c r="C56" s="16">
        <v>19.2</v>
      </c>
      <c r="D56" s="16">
        <v>18</v>
      </c>
      <c r="E56" s="16">
        <f>=B56*22.05</f>
      </c>
      <c r="F56" s="16">
        <f>=C56*22.05</f>
      </c>
      <c r="G56" s="16">
        <f>=D56*22.05</f>
      </c>
      <c r="H56" s="10">
        <f>=B56/4.8</f>
      </c>
      <c r="I56" s="10">
        <f>=C56/2.4</f>
      </c>
      <c r="J56" s="10">
        <f>=D56/3</f>
      </c>
      <c r="K56" s="10">
        <f>=SUM(H56:J56)</f>
      </c>
      <c r="L56" s="10">
        <f>=(K56-3)/5</f>
      </c>
      <c r="M56" s="10" t="s">
        <v>75</v>
      </c>
    </row>
    <row r="57" spans="1:13">
      <c r="A57" s="10" t="s">
        <v>553</v>
      </c>
      <c r="B57" s="16">
        <v>38.4</v>
      </c>
      <c r="C57" s="16">
        <v>14.4</v>
      </c>
      <c r="D57" s="16">
        <v>12</v>
      </c>
      <c r="E57" s="16">
        <f>=B57*22.05</f>
      </c>
      <c r="F57" s="16">
        <f>=C57*22.05</f>
      </c>
      <c r="G57" s="16">
        <f>=D57*22.05</f>
      </c>
      <c r="H57" s="10">
        <f>=B57/4.8</f>
      </c>
      <c r="I57" s="10">
        <f>=C57/2.4</f>
      </c>
      <c r="J57" s="10">
        <f>=D57/3</f>
      </c>
      <c r="K57" s="10">
        <f>=SUM(H57:J57)</f>
      </c>
      <c r="L57" s="10">
        <f>=(K57-3)/5</f>
      </c>
      <c r="M57" s="10" t="s">
        <v>106</v>
      </c>
    </row>
    <row r="58" spans="1:13">
      <c r="A58" s="10" t="s">
        <v>577</v>
      </c>
      <c r="B58" s="16">
        <v>43.2</v>
      </c>
      <c r="C58" s="16">
        <v>12</v>
      </c>
      <c r="D58" s="16">
        <v>12</v>
      </c>
      <c r="E58" s="16">
        <f>=B58*22.05</f>
      </c>
      <c r="F58" s="16">
        <f>=C58*22.05</f>
      </c>
      <c r="G58" s="16">
        <f>=D58*22.05</f>
      </c>
      <c r="H58" s="10">
        <f>=B58/4.8</f>
      </c>
      <c r="I58" s="10">
        <f>=C58/2.4</f>
      </c>
      <c r="J58" s="10">
        <f>=D58/3</f>
      </c>
      <c r="K58" s="10">
        <f>=SUM(H58:J58)</f>
      </c>
      <c r="L58" s="10">
        <f>=(K58-3)/5</f>
      </c>
      <c r="M58" s="10" t="s">
        <v>53</v>
      </c>
    </row>
    <row r="59" spans="1:13">
      <c r="A59" s="10" t="s">
        <v>571</v>
      </c>
      <c r="B59" s="16">
        <v>38.4</v>
      </c>
      <c r="C59" s="16">
        <v>16.8</v>
      </c>
      <c r="D59" s="16">
        <v>9</v>
      </c>
      <c r="E59" s="16">
        <f>=B59*22.05</f>
      </c>
      <c r="F59" s="16">
        <f>=C59*22.05</f>
      </c>
      <c r="G59" s="16">
        <f>=D59*22.05</f>
      </c>
      <c r="H59" s="10">
        <f>=B59/4.8</f>
      </c>
      <c r="I59" s="10">
        <f>=C59/2.4</f>
      </c>
      <c r="J59" s="10">
        <f>=D59/3</f>
      </c>
      <c r="K59" s="10">
        <f>=SUM(H59:J59)</f>
      </c>
      <c r="L59" s="10">
        <f>=(K59-3)/5</f>
      </c>
      <c r="M59" s="10" t="s">
        <v>131</v>
      </c>
    </row>
    <row r="60" spans="1:13">
      <c r="A60" s="10" t="s">
        <v>584</v>
      </c>
      <c r="B60" s="16">
        <v>38.4</v>
      </c>
      <c r="C60" s="16">
        <v>12</v>
      </c>
      <c r="D60" s="16">
        <v>15</v>
      </c>
      <c r="E60" s="16">
        <f>=B60*22.05</f>
      </c>
      <c r="F60" s="16">
        <f>=C60*22.05</f>
      </c>
      <c r="G60" s="16">
        <f>=D60*22.05</f>
      </c>
      <c r="H60" s="10">
        <f>=B60/4.8</f>
      </c>
      <c r="I60" s="10">
        <f>=C60/2.4</f>
      </c>
      <c r="J60" s="10">
        <f>=D60/3</f>
      </c>
      <c r="K60" s="10">
        <f>=SUM(H60:J60)</f>
      </c>
      <c r="L60" s="10">
        <f>=(K60-3)/5</f>
      </c>
      <c r="M60" s="10" t="s">
        <v>15</v>
      </c>
    </row>
    <row r="61" spans="1:13">
      <c r="A61" s="10" t="s">
        <v>559</v>
      </c>
      <c r="B61" s="16">
        <v>38.4</v>
      </c>
      <c r="C61" s="16">
        <v>14.4</v>
      </c>
      <c r="D61" s="16">
        <v>12</v>
      </c>
      <c r="E61" s="16">
        <f>=B61*22.05</f>
      </c>
      <c r="F61" s="16">
        <f>=C61*22.05</f>
      </c>
      <c r="G61" s="16">
        <f>=D61*22.05</f>
      </c>
      <c r="H61" s="10">
        <f>=B61/4.8</f>
      </c>
      <c r="I61" s="10">
        <f>=C61/2.4</f>
      </c>
      <c r="J61" s="10">
        <f>=D61/3</f>
      </c>
      <c r="K61" s="10">
        <f>=SUM(H61:J61)</f>
      </c>
      <c r="L61" s="10">
        <f>=(K61-3)/5</f>
      </c>
      <c r="M61" s="10" t="s">
        <v>158</v>
      </c>
    </row>
    <row r="62" spans="1:13">
      <c r="A62" s="10" t="s">
        <v>565</v>
      </c>
      <c r="B62" s="16">
        <v>38.4</v>
      </c>
      <c r="C62" s="16">
        <v>14.4</v>
      </c>
      <c r="D62" s="16">
        <v>12</v>
      </c>
      <c r="E62" s="16">
        <f>=B62*22.05</f>
      </c>
      <c r="F62" s="16">
        <f>=C62*22.05</f>
      </c>
      <c r="G62" s="16">
        <f>=D62*22.05</f>
      </c>
      <c r="H62" s="10">
        <f>=B62/4.8</f>
      </c>
      <c r="I62" s="10">
        <f>=C62/2.4</f>
      </c>
      <c r="J62" s="10">
        <f>=D62/3</f>
      </c>
      <c r="K62" s="10">
        <f>=SUM(H62:J62)</f>
      </c>
      <c r="L62" s="10">
        <f>=(K62-3)/5</f>
      </c>
      <c r="M62" s="10" t="s">
        <v>75</v>
      </c>
    </row>
    <row r="63" spans="1:13">
      <c r="A63" s="10" t="s">
        <v>547</v>
      </c>
      <c r="B63" s="16">
        <v>33.6</v>
      </c>
      <c r="C63" s="16">
        <v>16.8</v>
      </c>
      <c r="D63" s="16">
        <v>12</v>
      </c>
      <c r="E63" s="16">
        <f>=B63*22.05</f>
      </c>
      <c r="F63" s="16">
        <f>=C63*22.05</f>
      </c>
      <c r="G63" s="16">
        <f>=D63*22.05</f>
      </c>
      <c r="H63" s="10">
        <f>=B63/4.8</f>
      </c>
      <c r="I63" s="10">
        <f>=C63/2.4</f>
      </c>
      <c r="J63" s="10">
        <f>=D63/3</f>
      </c>
      <c r="K63" s="10">
        <f>=SUM(H63:J63)</f>
      </c>
      <c r="L63" s="10">
        <f>=(K63-3)/5</f>
      </c>
      <c r="M63" s="10" t="s">
        <v>180</v>
      </c>
    </row>
    <row r="64" spans="1:13">
      <c r="A64" s="10" t="s">
        <v>551</v>
      </c>
      <c r="B64" s="16">
        <v>33.6</v>
      </c>
      <c r="C64" s="16">
        <v>16.8</v>
      </c>
      <c r="D64" s="16">
        <v>12</v>
      </c>
      <c r="E64" s="16">
        <f>=B64*22.05</f>
      </c>
      <c r="F64" s="16">
        <f>=C64*22.05</f>
      </c>
      <c r="G64" s="16">
        <f>=D64*22.05</f>
      </c>
      <c r="H64" s="10">
        <f>=B64/4.8</f>
      </c>
      <c r="I64" s="10">
        <f>=C64/2.4</f>
      </c>
      <c r="J64" s="10">
        <f>=D64/3</f>
      </c>
      <c r="K64" s="10">
        <f>=SUM(H64:J64)</f>
      </c>
      <c r="L64" s="10">
        <f>=(K64-3)/5</f>
      </c>
      <c r="M64" s="10" t="s">
        <v>106</v>
      </c>
    </row>
    <row r="65" spans="1:13">
      <c r="A65" s="10" t="s">
        <v>575</v>
      </c>
      <c r="B65" s="16">
        <v>43.2</v>
      </c>
      <c r="C65" s="16">
        <v>14.4</v>
      </c>
      <c r="D65" s="16">
        <v>9</v>
      </c>
      <c r="E65" s="16">
        <f>=B65*22.05</f>
      </c>
      <c r="F65" s="16">
        <f>=C65*22.05</f>
      </c>
      <c r="G65" s="16">
        <f>=D65*22.05</f>
      </c>
      <c r="H65" s="10">
        <f>=B65/4.8</f>
      </c>
      <c r="I65" s="10">
        <f>=C65/2.4</f>
      </c>
      <c r="J65" s="10">
        <f>=D65/3</f>
      </c>
      <c r="K65" s="10">
        <f>=SUM(H65:J65)</f>
      </c>
      <c r="L65" s="10">
        <f>=(K65-3)/5</f>
      </c>
      <c r="M65" s="10" t="s">
        <v>53</v>
      </c>
    </row>
    <row r="66" spans="1:13">
      <c r="A66" s="10" t="s">
        <v>569</v>
      </c>
      <c r="B66" s="16">
        <v>38.4</v>
      </c>
      <c r="C66" s="16">
        <v>16.8</v>
      </c>
      <c r="D66" s="16">
        <v>9</v>
      </c>
      <c r="E66" s="16">
        <f>=B66*22.05</f>
      </c>
      <c r="F66" s="16">
        <f>=C66*22.05</f>
      </c>
      <c r="G66" s="16">
        <f>=D66*22.05</f>
      </c>
      <c r="H66" s="10">
        <f>=B66/4.8</f>
      </c>
      <c r="I66" s="10">
        <f>=C66/2.4</f>
      </c>
      <c r="J66" s="10">
        <f>=D66/3</f>
      </c>
      <c r="K66" s="10">
        <f>=SUM(H66:J66)</f>
      </c>
      <c r="L66" s="10">
        <f>=(K66-3)/5</f>
      </c>
      <c r="M66" s="10" t="s">
        <v>131</v>
      </c>
    </row>
    <row r="67" spans="1:13">
      <c r="A67" s="10" t="s">
        <v>582</v>
      </c>
      <c r="B67" s="16">
        <v>43.2</v>
      </c>
      <c r="C67" s="16">
        <v>12</v>
      </c>
      <c r="D67" s="16">
        <v>12</v>
      </c>
      <c r="E67" s="16">
        <f>=B67*22.05</f>
      </c>
      <c r="F67" s="16">
        <f>=C67*22.05</f>
      </c>
      <c r="G67" s="16">
        <f>=D67*22.05</f>
      </c>
      <c r="H67" s="10">
        <f>=B67/4.8</f>
      </c>
      <c r="I67" s="10">
        <f>=C67/2.4</f>
      </c>
      <c r="J67" s="10">
        <f>=D67/3</f>
      </c>
      <c r="K67" s="10">
        <f>=SUM(H67:J67)</f>
      </c>
      <c r="L67" s="10">
        <f>=(K67-3)/5</f>
      </c>
      <c r="M67" s="10" t="s">
        <v>15</v>
      </c>
    </row>
    <row r="68" spans="1:13">
      <c r="A68" s="10" t="s">
        <v>557</v>
      </c>
      <c r="B68" s="16">
        <v>38.4</v>
      </c>
      <c r="C68" s="16">
        <v>14.4</v>
      </c>
      <c r="D68" s="16">
        <v>12</v>
      </c>
      <c r="E68" s="16">
        <f>=B68*22.05</f>
      </c>
      <c r="F68" s="16">
        <f>=C68*22.05</f>
      </c>
      <c r="G68" s="16">
        <f>=D68*22.05</f>
      </c>
      <c r="H68" s="10">
        <f>=B68/4.8</f>
      </c>
      <c r="I68" s="10">
        <f>=C68/2.4</f>
      </c>
      <c r="J68" s="10">
        <f>=D68/3</f>
      </c>
      <c r="K68" s="10">
        <f>=SUM(H68:J68)</f>
      </c>
      <c r="L68" s="10">
        <f>=(K68-3)/5</f>
      </c>
      <c r="M68" s="10" t="s">
        <v>158</v>
      </c>
    </row>
    <row r="69" spans="1:13">
      <c r="A69" s="10" t="s">
        <v>563</v>
      </c>
      <c r="B69" s="16">
        <v>38.4</v>
      </c>
      <c r="C69" s="16">
        <v>14.4</v>
      </c>
      <c r="D69" s="16">
        <v>12</v>
      </c>
      <c r="E69" s="16">
        <f>=B69*22.05</f>
      </c>
      <c r="F69" s="16">
        <f>=C69*22.05</f>
      </c>
      <c r="G69" s="16">
        <f>=D69*22.05</f>
      </c>
      <c r="H69" s="10">
        <f>=B69/4.8</f>
      </c>
      <c r="I69" s="10">
        <f>=C69/2.4</f>
      </c>
      <c r="J69" s="10">
        <f>=D69/3</f>
      </c>
      <c r="K69" s="10">
        <f>=SUM(H69:J69)</f>
      </c>
      <c r="L69" s="10">
        <f>=(K69-3)/5</f>
      </c>
      <c r="M69" s="10" t="s">
        <v>75</v>
      </c>
    </row>
    <row r="70" spans="1:13">
      <c r="A70" s="10" t="s">
        <v>545</v>
      </c>
      <c r="B70" s="16">
        <v>33.6</v>
      </c>
      <c r="C70" s="16">
        <v>16.8</v>
      </c>
      <c r="D70" s="16">
        <v>12</v>
      </c>
      <c r="E70" s="16">
        <f>=B70*22.05</f>
      </c>
      <c r="F70" s="16">
        <f>=C70*22.05</f>
      </c>
      <c r="G70" s="16">
        <f>=D70*22.05</f>
      </c>
      <c r="H70" s="10">
        <f>=B70/4.8</f>
      </c>
      <c r="I70" s="10">
        <f>=C70/2.4</f>
      </c>
      <c r="J70" s="10">
        <f>=D70/3</f>
      </c>
      <c r="K70" s="10">
        <f>=SUM(H70:J70)</f>
      </c>
      <c r="L70" s="10">
        <f>=(K70-3)/5</f>
      </c>
      <c r="M70" s="10" t="s">
        <v>180</v>
      </c>
    </row>
    <row r="71" spans="1:13">
      <c r="A71" s="10" t="s">
        <v>549</v>
      </c>
      <c r="B71" s="16">
        <v>33.6</v>
      </c>
      <c r="C71" s="16">
        <v>16.8</v>
      </c>
      <c r="D71" s="16">
        <v>12</v>
      </c>
      <c r="E71" s="16">
        <f>=B71*22.05</f>
      </c>
      <c r="F71" s="16">
        <f>=C71*22.05</f>
      </c>
      <c r="G71" s="16">
        <f>=D71*22.05</f>
      </c>
      <c r="H71" s="10">
        <f>=B71/4.8</f>
      </c>
      <c r="I71" s="10">
        <f>=C71/2.4</f>
      </c>
      <c r="J71" s="10">
        <f>=D71/3</f>
      </c>
      <c r="K71" s="10">
        <f>=SUM(H71:J71)</f>
      </c>
      <c r="L71" s="10">
        <f>=(K71-3)/5</f>
      </c>
      <c r="M71" s="10" t="s">
        <v>106</v>
      </c>
    </row>
    <row r="72" spans="1:13">
      <c r="A72" s="10" t="s">
        <v>573</v>
      </c>
      <c r="B72" s="16">
        <v>43.2</v>
      </c>
      <c r="C72" s="16">
        <v>14.4</v>
      </c>
      <c r="D72" s="16">
        <v>9</v>
      </c>
      <c r="E72" s="16">
        <f>=B72*22.05</f>
      </c>
      <c r="F72" s="16">
        <f>=C72*22.05</f>
      </c>
      <c r="G72" s="16">
        <f>=D72*22.05</f>
      </c>
      <c r="H72" s="10">
        <f>=B72/4.8</f>
      </c>
      <c r="I72" s="10">
        <f>=C72/2.4</f>
      </c>
      <c r="J72" s="10">
        <f>=D72/3</f>
      </c>
      <c r="K72" s="10">
        <f>=SUM(H72:J72)</f>
      </c>
      <c r="L72" s="10">
        <f>=(K72-3)/5</f>
      </c>
      <c r="M72" s="10" t="s">
        <v>53</v>
      </c>
    </row>
    <row r="73" spans="1:13">
      <c r="A73" s="10" t="s">
        <v>567</v>
      </c>
      <c r="B73" s="16">
        <v>38.4</v>
      </c>
      <c r="C73" s="16">
        <v>16.8</v>
      </c>
      <c r="D73" s="16">
        <v>9</v>
      </c>
      <c r="E73" s="16">
        <f>=B73*22.05</f>
      </c>
      <c r="F73" s="16">
        <f>=C73*22.05</f>
      </c>
      <c r="G73" s="16">
        <f>=D73*22.05</f>
      </c>
      <c r="H73" s="10">
        <f>=B73/4.8</f>
      </c>
      <c r="I73" s="10">
        <f>=C73/2.4</f>
      </c>
      <c r="J73" s="10">
        <f>=D73/3</f>
      </c>
      <c r="K73" s="10">
        <f>=SUM(H73:J73)</f>
      </c>
      <c r="L73" s="10">
        <f>=(K73-3)/5</f>
      </c>
      <c r="M73" s="10" t="s">
        <v>131</v>
      </c>
    </row>
    <row r="74" spans="1:13">
      <c r="A74" s="10" t="s">
        <v>580</v>
      </c>
      <c r="B74" s="16">
        <v>43.2</v>
      </c>
      <c r="C74" s="16">
        <v>12</v>
      </c>
      <c r="D74" s="16">
        <v>12</v>
      </c>
      <c r="E74" s="16">
        <f>=B74*22.05</f>
      </c>
      <c r="F74" s="16">
        <f>=C74*22.05</f>
      </c>
      <c r="G74" s="16">
        <f>=D74*22.05</f>
      </c>
      <c r="H74" s="10">
        <f>=B74/4.8</f>
      </c>
      <c r="I74" s="10">
        <f>=C74/2.4</f>
      </c>
      <c r="J74" s="10">
        <f>=D74/3</f>
      </c>
      <c r="K74" s="10">
        <f>=SUM(H74:J74)</f>
      </c>
      <c r="L74" s="10">
        <f>=(K74-3)/5</f>
      </c>
      <c r="M74" s="10" t="s">
        <v>15</v>
      </c>
    </row>
    <row r="75" spans="1:13">
      <c r="A75" s="10" t="s">
        <v>954</v>
      </c>
      <c r="B75" s="16">
        <v>38.4</v>
      </c>
      <c r="C75" s="16">
        <v>14.4</v>
      </c>
      <c r="D75" s="16">
        <v>12</v>
      </c>
      <c r="E75" s="16">
        <f>=B75*22.05</f>
      </c>
      <c r="F75" s="16">
        <f>=C75*22.05</f>
      </c>
      <c r="G75" s="16">
        <f>=D75*22.05</f>
      </c>
      <c r="H75" s="10">
        <f>=B75/4.8</f>
      </c>
      <c r="I75" s="10">
        <f>=C75/2.4</f>
      </c>
      <c r="J75" s="10">
        <f>=D75/3</f>
      </c>
      <c r="K75" s="10">
        <f>=SUM(H75:J75)</f>
      </c>
      <c r="L75" s="10">
        <f>=(K75-3)/5</f>
      </c>
      <c r="M75" s="10" t="s">
        <v>158</v>
      </c>
    </row>
    <row r="76" spans="1:13">
      <c r="A76" s="10" t="s">
        <v>561</v>
      </c>
      <c r="B76" s="16">
        <v>38.4</v>
      </c>
      <c r="C76" s="16">
        <v>14.4</v>
      </c>
      <c r="D76" s="16">
        <v>12</v>
      </c>
      <c r="E76" s="16">
        <f>=B76*22.05</f>
      </c>
      <c r="F76" s="16">
        <f>=C76*22.05</f>
      </c>
      <c r="G76" s="16">
        <f>=D76*22.05</f>
      </c>
      <c r="H76" s="10">
        <f>=B76/4.8</f>
      </c>
      <c r="I76" s="10">
        <f>=C76/2.4</f>
      </c>
      <c r="J76" s="10">
        <f>=D76/3</f>
      </c>
      <c r="K76" s="10">
        <f>=SUM(H76:J76)</f>
      </c>
      <c r="L76" s="10">
        <f>=(K76-3)/5</f>
      </c>
      <c r="M76" s="10" t="s">
        <v>75</v>
      </c>
    </row>
    <row r="77" spans="1:13">
      <c r="A77" s="10" t="s">
        <v>543</v>
      </c>
      <c r="B77" s="16">
        <v>33.6</v>
      </c>
      <c r="C77" s="16">
        <v>16.8</v>
      </c>
      <c r="D77" s="16">
        <v>12</v>
      </c>
      <c r="E77" s="16">
        <f>=B77*22.05</f>
      </c>
      <c r="F77" s="16">
        <f>=C77*22.05</f>
      </c>
      <c r="G77" s="16">
        <f>=D77*22.05</f>
      </c>
      <c r="H77" s="10">
        <f>=B77/4.8</f>
      </c>
      <c r="I77" s="10">
        <f>=C77/2.4</f>
      </c>
      <c r="J77" s="10">
        <f>=D77/3</f>
      </c>
      <c r="K77" s="10">
        <f>=SUM(H77:J77)</f>
      </c>
      <c r="L77" s="10">
        <f>=(K77-3)/5</f>
      </c>
      <c r="M77" s="10" t="s">
        <v>180</v>
      </c>
    </row>
  </sheetData>
  <autoFilter ref="A1:M77">
    <sortState ref="A2:M77">
      <sortCondition descending="true" ref="L1:L77"/>
    </sortState>
  </autoFilter>
</worksheet>
</file>

<file path=xl/worksheets/sheet4.xml><?xml version="1.0" encoding="utf-8"?>
<worksheet xmlns="http://schemas.openxmlformats.org/spreadsheetml/2006/main">
  <sheetPr codeName="基础属性系数" state="visible">
    <tabColor rgb="FFFFFFFF"/>
  </sheetPr>
  <dimension ref="C87"/>
  <sheetViews>
    <sheetView showGridLines="true" workbookViewId="0">
      <pane ySplit="1" topLeftCell="A2" state="frozen"/>
    </sheetView>
  </sheetViews>
  <cols>
    <col min="1" max="1" width="9.71094" style="1" customWidth="true"/>
    <col min="2" max="3" width="9.71094" customWidth="true"/>
  </cols>
  <sheetData>
    <row r="1" spans="1:3">
      <c r="A1" s="10" t="s">
        <v>371</v>
      </c>
      <c r="B1" s="11" t="s">
        <v>372</v>
      </c>
      <c r="C1" s="11" t="s">
        <v>373</v>
      </c>
    </row>
    <row r="2" spans="1:3">
      <c r="A2" s="12">
        <v>1</v>
      </c>
      <c r="B2" s="11">
        <v>1</v>
      </c>
      <c r="C2" s="11">
        <v>1</v>
      </c>
    </row>
    <row r="3" spans="1:3">
      <c r="A3" s="12">
        <v>2</v>
      </c>
      <c r="B3" s="11">
        <v>1.05</v>
      </c>
      <c r="C3" s="11">
        <v>1.15</v>
      </c>
    </row>
    <row r="4" spans="1:3">
      <c r="A4" s="12">
        <v>3</v>
      </c>
      <c r="B4" s="11">
        <v>1.1</v>
      </c>
      <c r="C4" s="11">
        <v>1.3</v>
      </c>
    </row>
    <row r="5" spans="1:3">
      <c r="A5" s="12">
        <v>4</v>
      </c>
      <c r="B5" s="11">
        <v>1.15</v>
      </c>
      <c r="C5" s="11">
        <v>1.45</v>
      </c>
    </row>
    <row r="6" spans="1:3">
      <c r="A6" s="12">
        <v>5</v>
      </c>
      <c r="B6" s="11">
        <v>1.2</v>
      </c>
      <c r="C6" s="11">
        <v>1.6</v>
      </c>
    </row>
    <row r="7" spans="1:3">
      <c r="A7" s="12">
        <v>6</v>
      </c>
      <c r="B7" s="11">
        <v>1.25</v>
      </c>
      <c r="C7" s="11">
        <v>1.75</v>
      </c>
    </row>
    <row r="8" spans="1:3">
      <c r="A8" s="12">
        <v>7</v>
      </c>
      <c r="B8" s="11">
        <v>1.3</v>
      </c>
      <c r="C8" s="11">
        <v>1.9</v>
      </c>
    </row>
    <row r="9" spans="1:3">
      <c r="A9" s="12">
        <v>8</v>
      </c>
      <c r="B9" s="11">
        <v>1.35</v>
      </c>
      <c r="C9" s="11">
        <v>2.05</v>
      </c>
    </row>
    <row r="10" spans="1:3">
      <c r="A10" s="12">
        <v>9</v>
      </c>
      <c r="B10" s="11">
        <v>1.4</v>
      </c>
      <c r="C10" s="11">
        <v>2.2</v>
      </c>
    </row>
    <row r="11" spans="1:3">
      <c r="A11" s="12">
        <v>10</v>
      </c>
      <c r="B11" s="11">
        <v>1.45</v>
      </c>
      <c r="C11" s="11">
        <v>2.35</v>
      </c>
    </row>
    <row r="12" spans="1:3">
      <c r="A12" s="12">
        <v>11</v>
      </c>
      <c r="B12" s="11">
        <v>1.5</v>
      </c>
      <c r="C12" s="11">
        <v>2.5</v>
      </c>
    </row>
    <row r="13" spans="1:3">
      <c r="A13" s="12">
        <v>12</v>
      </c>
      <c r="B13" s="11">
        <v>1.55</v>
      </c>
      <c r="C13" s="11">
        <v>2.65</v>
      </c>
    </row>
    <row r="14" spans="1:3">
      <c r="A14" s="12">
        <v>13</v>
      </c>
      <c r="B14" s="11">
        <v>1.6</v>
      </c>
      <c r="C14" s="11">
        <v>2.8</v>
      </c>
    </row>
    <row r="15" spans="1:3">
      <c r="A15" s="12">
        <v>14</v>
      </c>
      <c r="B15" s="11">
        <v>1.65</v>
      </c>
      <c r="C15" s="11">
        <v>2.95</v>
      </c>
    </row>
    <row r="16" spans="1:3">
      <c r="A16" s="12">
        <v>15</v>
      </c>
      <c r="B16" s="11">
        <v>1.7</v>
      </c>
      <c r="C16" s="11">
        <v>3.1</v>
      </c>
    </row>
    <row r="17" spans="1:3">
      <c r="A17" s="12">
        <v>16</v>
      </c>
      <c r="B17" s="11">
        <v>1.75</v>
      </c>
      <c r="C17" s="11">
        <v>3.25</v>
      </c>
    </row>
    <row r="18" spans="1:3">
      <c r="A18" s="12">
        <v>17</v>
      </c>
      <c r="B18" s="11">
        <v>1.8</v>
      </c>
      <c r="C18" s="11">
        <v>3.4</v>
      </c>
    </row>
    <row r="19" spans="1:3">
      <c r="A19" s="12">
        <v>18</v>
      </c>
      <c r="B19" s="11">
        <v>1.85</v>
      </c>
      <c r="C19" s="11">
        <v>3.55</v>
      </c>
    </row>
    <row r="20" spans="1:3">
      <c r="A20" s="12">
        <v>19</v>
      </c>
      <c r="B20" s="11">
        <v>1.9</v>
      </c>
      <c r="C20" s="11">
        <v>3.7</v>
      </c>
    </row>
    <row r="21" spans="1:3">
      <c r="A21" s="12">
        <v>20</v>
      </c>
      <c r="B21" s="11">
        <v>1.95</v>
      </c>
      <c r="C21" s="11">
        <v>3.85</v>
      </c>
    </row>
    <row r="22" spans="1:3">
      <c r="A22" s="12">
        <v>20</v>
      </c>
      <c r="B22" s="11">
        <v>2.35</v>
      </c>
      <c r="C22" s="11">
        <v>5.05</v>
      </c>
    </row>
    <row r="23" spans="1:3">
      <c r="A23" s="12">
        <v>21</v>
      </c>
      <c r="B23" s="11">
        <v>2.4</v>
      </c>
      <c r="C23" s="11">
        <v>5.2</v>
      </c>
    </row>
    <row r="24" spans="1:3">
      <c r="A24" s="12">
        <v>22</v>
      </c>
      <c r="B24" s="11">
        <v>2.45</v>
      </c>
      <c r="C24" s="11">
        <v>5.35</v>
      </c>
    </row>
    <row r="25" spans="1:3">
      <c r="A25" s="12">
        <v>23</v>
      </c>
      <c r="B25" s="11">
        <v>2.5</v>
      </c>
      <c r="C25" s="11">
        <v>5.5</v>
      </c>
    </row>
    <row r="26" spans="1:3">
      <c r="A26" s="12">
        <v>24</v>
      </c>
      <c r="B26" s="11">
        <v>2.55</v>
      </c>
      <c r="C26" s="11">
        <v>5.65</v>
      </c>
    </row>
    <row r="27" spans="1:3">
      <c r="A27" s="12">
        <v>25</v>
      </c>
      <c r="B27" s="11">
        <v>2.6</v>
      </c>
      <c r="C27" s="11">
        <v>5.8</v>
      </c>
    </row>
    <row r="28" spans="1:3">
      <c r="A28" s="12">
        <v>26</v>
      </c>
      <c r="B28" s="11">
        <v>2.65</v>
      </c>
      <c r="C28" s="11">
        <v>5.95</v>
      </c>
    </row>
    <row r="29" spans="1:3">
      <c r="A29" s="12">
        <v>27</v>
      </c>
      <c r="B29" s="11">
        <v>2.7</v>
      </c>
      <c r="C29" s="11">
        <v>6.1</v>
      </c>
    </row>
    <row r="30" spans="1:3">
      <c r="A30" s="12">
        <v>28</v>
      </c>
      <c r="B30" s="11">
        <v>2.75</v>
      </c>
      <c r="C30" s="11">
        <v>6.25</v>
      </c>
    </row>
    <row r="31" spans="1:3">
      <c r="A31" s="12">
        <v>29</v>
      </c>
      <c r="B31" s="11">
        <v>2.8</v>
      </c>
      <c r="C31" s="11">
        <v>6.4</v>
      </c>
    </row>
    <row r="32" spans="1:3">
      <c r="A32" s="12">
        <v>30</v>
      </c>
      <c r="B32" s="11">
        <v>2.85</v>
      </c>
      <c r="C32" s="11">
        <v>6.55</v>
      </c>
    </row>
    <row r="33" spans="1:3">
      <c r="A33" s="12">
        <v>30</v>
      </c>
      <c r="B33" s="11">
        <v>3.25</v>
      </c>
      <c r="C33" s="11">
        <v>8.15</v>
      </c>
    </row>
    <row r="34" spans="1:3">
      <c r="A34" s="12">
        <v>31</v>
      </c>
      <c r="B34" s="11">
        <v>3.3</v>
      </c>
      <c r="C34" s="11">
        <v>8.3</v>
      </c>
    </row>
    <row r="35" spans="1:3">
      <c r="A35" s="12">
        <v>32</v>
      </c>
      <c r="B35" s="11">
        <v>3.35</v>
      </c>
      <c r="C35" s="11">
        <v>8.45</v>
      </c>
    </row>
    <row r="36" spans="1:3">
      <c r="A36" s="12">
        <v>33</v>
      </c>
      <c r="B36" s="11">
        <v>3.4</v>
      </c>
      <c r="C36" s="11">
        <v>8.6</v>
      </c>
    </row>
    <row r="37" spans="1:3">
      <c r="A37" s="12">
        <v>34</v>
      </c>
      <c r="B37" s="11">
        <v>3.45</v>
      </c>
      <c r="C37" s="11">
        <v>8.75</v>
      </c>
    </row>
    <row r="38" spans="1:3">
      <c r="A38" s="12">
        <v>35</v>
      </c>
      <c r="B38" s="11">
        <v>3.5</v>
      </c>
      <c r="C38" s="11">
        <v>8.9</v>
      </c>
    </row>
    <row r="39" spans="1:3">
      <c r="A39" s="12">
        <v>36</v>
      </c>
      <c r="B39" s="11">
        <v>3.55</v>
      </c>
      <c r="C39" s="11">
        <v>9.05</v>
      </c>
    </row>
    <row r="40" spans="1:3">
      <c r="A40" s="12">
        <v>37</v>
      </c>
      <c r="B40" s="11">
        <v>3.6</v>
      </c>
      <c r="C40" s="11">
        <v>9.2</v>
      </c>
    </row>
    <row r="41" spans="1:3">
      <c r="A41" s="12">
        <v>38</v>
      </c>
      <c r="B41" s="11">
        <v>3.65</v>
      </c>
      <c r="C41" s="11">
        <v>9.35</v>
      </c>
    </row>
    <row r="42" spans="1:3">
      <c r="A42" s="12">
        <v>39</v>
      </c>
      <c r="B42" s="11">
        <v>3.7</v>
      </c>
      <c r="C42" s="11">
        <v>9.5</v>
      </c>
    </row>
    <row r="43" spans="1:3">
      <c r="A43" s="12">
        <v>40</v>
      </c>
      <c r="B43" s="11">
        <v>3.75</v>
      </c>
      <c r="C43" s="11">
        <v>9.65</v>
      </c>
    </row>
    <row r="44" spans="1:3">
      <c r="A44" s="12">
        <v>40</v>
      </c>
      <c r="B44" s="11">
        <v>4.15</v>
      </c>
      <c r="C44" s="11">
        <v>11.25</v>
      </c>
    </row>
    <row r="45" spans="1:3">
      <c r="A45" s="12">
        <v>41</v>
      </c>
      <c r="B45" s="11">
        <v>4.2</v>
      </c>
      <c r="C45" s="11">
        <v>11.4</v>
      </c>
    </row>
    <row r="46" spans="1:3">
      <c r="A46" s="12">
        <v>42</v>
      </c>
      <c r="B46" s="11">
        <v>4.25</v>
      </c>
      <c r="C46" s="11">
        <v>11.55</v>
      </c>
    </row>
    <row r="47" spans="1:3">
      <c r="A47" s="12">
        <v>43</v>
      </c>
      <c r="B47" s="11">
        <v>4.3</v>
      </c>
      <c r="C47" s="11">
        <v>11.7</v>
      </c>
    </row>
    <row r="48" spans="1:3">
      <c r="A48" s="12">
        <v>44</v>
      </c>
      <c r="B48" s="11">
        <v>4.35</v>
      </c>
      <c r="C48" s="11">
        <v>11.85</v>
      </c>
    </row>
    <row r="49" spans="1:3">
      <c r="A49" s="12">
        <v>45</v>
      </c>
      <c r="B49" s="11">
        <v>4.4</v>
      </c>
      <c r="C49" s="11">
        <v>12</v>
      </c>
    </row>
    <row r="50" spans="1:3">
      <c r="A50" s="12">
        <v>46</v>
      </c>
      <c r="B50" s="11">
        <v>4.45</v>
      </c>
      <c r="C50" s="11">
        <v>12.15</v>
      </c>
    </row>
    <row r="51" spans="1:3">
      <c r="A51" s="12">
        <v>47</v>
      </c>
      <c r="B51" s="11">
        <v>4.5</v>
      </c>
      <c r="C51" s="11">
        <v>12.3</v>
      </c>
    </row>
    <row r="52" spans="1:3">
      <c r="A52" s="12">
        <v>48</v>
      </c>
      <c r="B52" s="11">
        <v>4.55</v>
      </c>
      <c r="C52" s="11">
        <v>12.45</v>
      </c>
    </row>
    <row r="53" spans="1:3">
      <c r="A53" s="12">
        <v>49</v>
      </c>
      <c r="B53" s="11">
        <v>4.6</v>
      </c>
      <c r="C53" s="11">
        <v>12.6</v>
      </c>
    </row>
    <row r="54" spans="1:3">
      <c r="A54" s="12">
        <v>50</v>
      </c>
      <c r="B54" s="11">
        <v>4.65</v>
      </c>
      <c r="C54" s="11">
        <v>12.75</v>
      </c>
    </row>
    <row r="55" spans="1:3">
      <c r="A55" s="12">
        <v>50</v>
      </c>
      <c r="B55" s="11">
        <v>5.05</v>
      </c>
      <c r="C55" s="11">
        <v>14.35</v>
      </c>
    </row>
    <row r="56" spans="1:3">
      <c r="A56" s="12">
        <v>51</v>
      </c>
      <c r="B56" s="11">
        <v>5.1</v>
      </c>
      <c r="C56" s="11">
        <v>14.5</v>
      </c>
    </row>
    <row r="57" spans="1:3">
      <c r="A57" s="12">
        <v>52</v>
      </c>
      <c r="B57" s="11">
        <v>5.15</v>
      </c>
      <c r="C57" s="11">
        <v>14.65</v>
      </c>
    </row>
    <row r="58" spans="1:3">
      <c r="A58" s="12">
        <v>53</v>
      </c>
      <c r="B58" s="11">
        <v>5.2</v>
      </c>
      <c r="C58" s="11">
        <v>14.8</v>
      </c>
    </row>
    <row r="59" spans="1:3">
      <c r="A59" s="12">
        <v>54</v>
      </c>
      <c r="B59" s="11">
        <v>5.25</v>
      </c>
      <c r="C59" s="11">
        <v>14.95</v>
      </c>
    </row>
    <row r="60" spans="1:3">
      <c r="A60" s="12">
        <v>55</v>
      </c>
      <c r="B60" s="11">
        <v>5.3</v>
      </c>
      <c r="C60" s="11">
        <v>15.1</v>
      </c>
    </row>
    <row r="61" spans="1:3">
      <c r="A61" s="12">
        <v>56</v>
      </c>
      <c r="B61" s="11">
        <v>5.35</v>
      </c>
      <c r="C61" s="11">
        <v>15.25</v>
      </c>
    </row>
    <row r="62" spans="1:3">
      <c r="A62" s="12">
        <v>57</v>
      </c>
      <c r="B62" s="11">
        <v>5.4</v>
      </c>
      <c r="C62" s="11">
        <v>15.4</v>
      </c>
    </row>
    <row r="63" spans="1:3">
      <c r="A63" s="12">
        <v>58</v>
      </c>
      <c r="B63" s="11">
        <v>5.45</v>
      </c>
      <c r="C63" s="11">
        <v>15.55</v>
      </c>
    </row>
    <row r="64" spans="1:3">
      <c r="A64" s="12">
        <v>59</v>
      </c>
      <c r="B64" s="11">
        <v>5.5</v>
      </c>
      <c r="C64" s="11">
        <v>15.7</v>
      </c>
    </row>
    <row r="65" spans="1:3">
      <c r="A65" s="12">
        <v>60</v>
      </c>
      <c r="B65" s="11">
        <v>5.55</v>
      </c>
      <c r="C65" s="11">
        <v>15.85</v>
      </c>
    </row>
    <row r="66" spans="1:3">
      <c r="A66" s="12">
        <v>60</v>
      </c>
      <c r="B66" s="11">
        <v>5.95</v>
      </c>
      <c r="C66" s="11">
        <v>17.45</v>
      </c>
    </row>
    <row r="67" spans="1:3">
      <c r="A67" s="10">
        <v>61</v>
      </c>
      <c r="B67" s="11">
        <v>6</v>
      </c>
      <c r="C67" s="11">
        <v>17.6</v>
      </c>
    </row>
    <row r="68" spans="1:3">
      <c r="A68" s="12">
        <v>62</v>
      </c>
      <c r="B68" s="11">
        <v>6.05</v>
      </c>
      <c r="C68" s="11">
        <v>17.75</v>
      </c>
    </row>
    <row r="69" spans="1:3">
      <c r="A69" s="12">
        <v>63</v>
      </c>
      <c r="B69" s="11">
        <v>6.1</v>
      </c>
      <c r="C69" s="11">
        <v>17.9</v>
      </c>
    </row>
    <row r="70" spans="1:3">
      <c r="A70" s="12">
        <v>64</v>
      </c>
      <c r="B70" s="11">
        <v>6.15</v>
      </c>
      <c r="C70" s="11">
        <v>18.05</v>
      </c>
    </row>
    <row r="71" spans="1:3">
      <c r="A71" s="12">
        <v>65</v>
      </c>
      <c r="B71" s="11">
        <v>6.2</v>
      </c>
      <c r="C71" s="11">
        <v>18.2</v>
      </c>
    </row>
    <row r="72" spans="1:3">
      <c r="A72" s="12">
        <v>66</v>
      </c>
      <c r="B72" s="11">
        <v>6.25</v>
      </c>
      <c r="C72" s="11">
        <v>18.35</v>
      </c>
    </row>
    <row r="73" spans="1:3">
      <c r="A73" s="12">
        <v>67</v>
      </c>
      <c r="B73" s="11">
        <v>6.3</v>
      </c>
      <c r="C73" s="11">
        <v>18.5</v>
      </c>
    </row>
    <row r="74" spans="1:3">
      <c r="A74" s="12">
        <v>68</v>
      </c>
      <c r="B74" s="11">
        <v>6.35</v>
      </c>
      <c r="C74" s="11">
        <v>18.65</v>
      </c>
    </row>
    <row r="75" spans="1:3">
      <c r="A75" s="12">
        <v>69</v>
      </c>
      <c r="B75" s="11">
        <v>6.4</v>
      </c>
      <c r="C75" s="11">
        <v>18.8</v>
      </c>
    </row>
    <row r="76" spans="1:3">
      <c r="A76" s="12">
        <v>70</v>
      </c>
      <c r="B76" s="11">
        <v>6.45</v>
      </c>
      <c r="C76" s="11">
        <v>18.95</v>
      </c>
    </row>
    <row r="77" spans="1:3">
      <c r="A77" s="12">
        <v>70</v>
      </c>
      <c r="B77" s="11">
        <v>6.85</v>
      </c>
      <c r="C77" s="11">
        <v>20.55</v>
      </c>
    </row>
    <row r="78" spans="1:3">
      <c r="A78" s="12">
        <v>71</v>
      </c>
      <c r="B78" s="11">
        <v>6.9</v>
      </c>
      <c r="C78" s="11">
        <v>20.7</v>
      </c>
    </row>
    <row r="79" spans="1:3">
      <c r="A79" s="12">
        <v>72</v>
      </c>
      <c r="B79" s="11">
        <v>6.95</v>
      </c>
      <c r="C79" s="11">
        <v>20.85</v>
      </c>
    </row>
    <row r="80" spans="1:3">
      <c r="A80" s="12">
        <v>73</v>
      </c>
      <c r="B80" s="11">
        <v>7</v>
      </c>
      <c r="C80" s="11">
        <v>21</v>
      </c>
    </row>
    <row r="81" spans="1:3">
      <c r="A81" s="12">
        <v>74</v>
      </c>
      <c r="B81" s="11">
        <v>7.05</v>
      </c>
      <c r="C81" s="11">
        <v>21.15</v>
      </c>
    </row>
    <row r="82" spans="1:3">
      <c r="A82" s="12">
        <v>75</v>
      </c>
      <c r="B82" s="11">
        <v>7.1</v>
      </c>
      <c r="C82" s="11">
        <v>21.3</v>
      </c>
    </row>
    <row r="83" spans="1:3">
      <c r="A83" s="12">
        <v>76</v>
      </c>
      <c r="B83" s="11">
        <v>7.15</v>
      </c>
      <c r="C83" s="11">
        <v>21.45</v>
      </c>
    </row>
    <row r="84" spans="1:3">
      <c r="A84" s="12">
        <v>77</v>
      </c>
      <c r="B84" s="11">
        <v>7.2</v>
      </c>
      <c r="C84" s="11">
        <v>21.6</v>
      </c>
    </row>
    <row r="85" spans="1:3">
      <c r="A85" s="12">
        <v>78</v>
      </c>
      <c r="B85" s="11">
        <v>7.25</v>
      </c>
      <c r="C85" s="11">
        <v>21.75</v>
      </c>
    </row>
    <row r="86" spans="1:3">
      <c r="A86" s="12">
        <v>79</v>
      </c>
      <c r="B86" s="11">
        <v>7.3</v>
      </c>
      <c r="C86" s="11">
        <v>21.9</v>
      </c>
    </row>
    <row r="87" spans="1:3">
      <c r="A87" s="12">
        <v>80</v>
      </c>
      <c r="B87" s="11">
        <v>7.35</v>
      </c>
      <c r="C87" s="11">
        <v>22.05</v>
      </c>
    </row>
  </sheetData>
</worksheet>
</file>

<file path=xl/worksheets/sheet5.xml><?xml version="1.0" encoding="utf-8"?>
<worksheet xmlns="http://schemas.openxmlformats.org/spreadsheetml/2006/main">
  <sheetPr codeName="角色技能破韧和回能" state="visible">
    <tabColor rgb="FFFFFFFF"/>
  </sheetPr>
  <dimension ref="J115"/>
  <sheetViews>
    <sheetView showGridLines="true" workbookViewId="0">
      <pane xSplit="1" ySplit="1" topLeftCell="B2" state="frozen"/>
    </sheetView>
  </sheetViews>
  <cols>
    <col min="1" max="1" width="10.8008" style="2" customWidth="true"/>
    <col min="2" max="4" width="9.71094" style="2" customWidth="true"/>
    <col min="5" max="5" width="18.7109" style="2" customWidth="true"/>
    <col min="7" max="7" width="15.2031" style="2" customWidth="true"/>
    <col min="10" max="10" width="48.9609" style="2" customWidth="true"/>
  </cols>
  <sheetData>
    <row r="1" spans="1:10">
      <c r="A1" s="8" t="s">
        <v>1</v>
      </c>
      <c r="B1" s="8" t="s">
        <v>2</v>
      </c>
      <c r="C1" s="8" t="s">
        <v>3</v>
      </c>
      <c r="D1" s="8" t="s">
        <v>4</v>
      </c>
      <c r="E1" s="8" t="s">
        <v>5</v>
      </c>
      <c r="F1" s="2" t="s">
        <v>955</v>
      </c>
      <c r="G1" s="2" t="s">
        <v>956</v>
      </c>
      <c r="H1" s="2" t="s">
        <v>957</v>
      </c>
      <c r="I1" s="2" t="s">
        <v>172</v>
      </c>
      <c r="J1" s="2" t="s">
        <v>293</v>
      </c>
    </row>
    <row r="2" spans="1:10">
      <c r="A2" s="8" t="s">
        <v>88</v>
      </c>
      <c r="B2" s="8" t="s">
        <v>75</v>
      </c>
      <c r="C2" s="8" t="s">
        <v>39</v>
      </c>
      <c r="D2" s="8" t="s">
        <v>24</v>
      </c>
      <c r="E2" s="8" t="s">
        <v>91</v>
      </c>
      <c r="F2" s="2" t="s">
        <v>306</v>
      </c>
      <c r="G2" s="2">
        <v>0</v>
      </c>
      <c r="H2" s="2">
        <f>=G2/30</f>
      </c>
      <c r="I2" s="2">
        <v>5</v>
      </c>
      <c r="J2" s="2" t="s"/>
    </row>
    <row r="3" spans="1:10">
      <c r="A3" s="8" t="s">
        <v>88</v>
      </c>
      <c r="B3" s="8" t="s">
        <v>75</v>
      </c>
      <c r="C3" s="8" t="s">
        <v>39</v>
      </c>
      <c r="D3" s="8" t="s">
        <v>17</v>
      </c>
      <c r="E3" s="8" t="s">
        <v>89</v>
      </c>
      <c r="F3" s="2" t="s">
        <v>958</v>
      </c>
      <c r="G3" s="2" t="s">
        <v>959</v>
      </c>
      <c r="H3" s="2" t="s">
        <v>960</v>
      </c>
      <c r="I3" s="2">
        <v>6</v>
      </c>
      <c r="J3" s="2" t="s">
        <v>961</v>
      </c>
    </row>
    <row r="4" spans="1:10">
      <c r="A4" s="8" t="s">
        <v>88</v>
      </c>
      <c r="B4" s="8" t="s">
        <v>75</v>
      </c>
      <c r="C4" s="8" t="s">
        <v>39</v>
      </c>
      <c r="D4" s="8" t="s">
        <v>27</v>
      </c>
      <c r="E4" s="8" t="s">
        <v>94</v>
      </c>
      <c r="F4" s="2" t="s">
        <v>306</v>
      </c>
      <c r="G4" s="2">
        <v>0</v>
      </c>
      <c r="H4" s="2">
        <f>=G4/30</f>
      </c>
      <c r="I4" s="2">
        <v>0</v>
      </c>
      <c r="J4" s="2" t="s"/>
    </row>
    <row r="5" spans="1:10">
      <c r="A5" s="8" t="s">
        <v>52</v>
      </c>
      <c r="B5" s="8" t="s">
        <v>53</v>
      </c>
      <c r="C5" s="8" t="s">
        <v>54</v>
      </c>
      <c r="D5" s="8" t="s">
        <v>24</v>
      </c>
      <c r="E5" s="8" t="s">
        <v>58</v>
      </c>
      <c r="F5" s="2" t="s">
        <v>318</v>
      </c>
      <c r="G5" s="2">
        <v>0</v>
      </c>
      <c r="H5" s="2">
        <f>=G5/30</f>
      </c>
      <c r="I5" s="2">
        <v>5</v>
      </c>
      <c r="J5" s="2" t="s"/>
    </row>
    <row r="6" spans="1:10">
      <c r="A6" s="8" t="s">
        <v>52</v>
      </c>
      <c r="B6" s="8" t="s">
        <v>53</v>
      </c>
      <c r="C6" s="8" t="s">
        <v>54</v>
      </c>
      <c r="D6" s="8" t="s">
        <v>17</v>
      </c>
      <c r="E6" s="8" t="s">
        <v>55</v>
      </c>
      <c r="F6" s="2" t="s">
        <v>318</v>
      </c>
      <c r="G6" s="2">
        <v>0</v>
      </c>
      <c r="H6" s="2">
        <f>=G6/30</f>
      </c>
      <c r="I6" s="2">
        <v>30</v>
      </c>
      <c r="J6" s="2" t="s"/>
    </row>
    <row r="7" spans="1:10">
      <c r="A7" s="8" t="s">
        <v>52</v>
      </c>
      <c r="B7" s="8" t="s">
        <v>53</v>
      </c>
      <c r="C7" s="8" t="s">
        <v>54</v>
      </c>
      <c r="D7" s="8" t="s">
        <v>27</v>
      </c>
      <c r="E7" s="8" t="s">
        <v>59</v>
      </c>
      <c r="F7" s="2" t="s">
        <v>318</v>
      </c>
      <c r="G7" s="2">
        <v>0</v>
      </c>
      <c r="H7" s="2">
        <f>=G7/30</f>
      </c>
      <c r="I7" s="2">
        <v>0</v>
      </c>
      <c r="J7" s="2" t="s"/>
    </row>
    <row r="8" spans="1:10">
      <c r="A8" s="8" t="s">
        <v>74</v>
      </c>
      <c r="B8" s="8" t="s">
        <v>75</v>
      </c>
      <c r="C8" s="8" t="s">
        <v>76</v>
      </c>
      <c r="D8" s="8" t="s">
        <v>24</v>
      </c>
      <c r="E8" s="8" t="s">
        <v>79</v>
      </c>
      <c r="F8" s="2" t="s">
        <v>306</v>
      </c>
      <c r="G8" s="2">
        <v>0</v>
      </c>
      <c r="H8" s="2">
        <f>=G8/30</f>
      </c>
      <c r="I8" s="2">
        <v>5</v>
      </c>
      <c r="J8" s="2" t="s"/>
    </row>
    <row r="9" spans="1:10">
      <c r="A9" s="8" t="s">
        <v>74</v>
      </c>
      <c r="B9" s="8" t="s">
        <v>75</v>
      </c>
      <c r="C9" s="8" t="s">
        <v>76</v>
      </c>
      <c r="D9" s="8" t="s">
        <v>17</v>
      </c>
      <c r="E9" s="8" t="s">
        <v>77</v>
      </c>
      <c r="F9" s="2" t="s">
        <v>306</v>
      </c>
      <c r="G9" s="2">
        <v>0</v>
      </c>
      <c r="H9" s="2">
        <f>=G9/30</f>
      </c>
      <c r="I9" s="2">
        <v>30</v>
      </c>
      <c r="J9" s="2" t="s"/>
    </row>
    <row r="10" spans="1:10">
      <c r="A10" s="8" t="s">
        <v>74</v>
      </c>
      <c r="B10" s="8" t="s">
        <v>75</v>
      </c>
      <c r="C10" s="8" t="s">
        <v>76</v>
      </c>
      <c r="D10" s="8" t="s">
        <v>27</v>
      </c>
      <c r="E10" s="8" t="s">
        <v>86</v>
      </c>
      <c r="F10" s="2" t="s">
        <v>309</v>
      </c>
      <c r="G10" s="2">
        <v>0</v>
      </c>
      <c r="H10" s="2">
        <f>=G10/30</f>
      </c>
      <c r="I10" s="2">
        <v>0</v>
      </c>
      <c r="J10" s="2" t="s"/>
    </row>
    <row r="11" spans="1:10">
      <c r="A11" s="8" t="s">
        <v>74</v>
      </c>
      <c r="B11" s="8" t="s">
        <v>75</v>
      </c>
      <c r="C11" s="8" t="s">
        <v>76</v>
      </c>
      <c r="D11" s="8" t="s">
        <v>962</v>
      </c>
      <c r="E11" s="8" t="s">
        <v>640</v>
      </c>
      <c r="F11" s="2" t="s">
        <v>963</v>
      </c>
      <c r="G11" s="2">
        <v>30</v>
      </c>
      <c r="H11" s="2">
        <f>=G11/30</f>
      </c>
      <c r="I11" s="2">
        <v>5</v>
      </c>
      <c r="J11" s="2" t="s">
        <v>964</v>
      </c>
    </row>
    <row r="12" spans="1:10">
      <c r="A12" s="8" t="s">
        <v>118</v>
      </c>
      <c r="B12" s="8" t="s">
        <v>106</v>
      </c>
      <c r="C12" s="8" t="s">
        <v>76</v>
      </c>
      <c r="D12" s="8" t="s">
        <v>24</v>
      </c>
      <c r="E12" s="8" t="s">
        <v>120</v>
      </c>
      <c r="F12" s="2" t="s">
        <v>963</v>
      </c>
      <c r="G12" s="2">
        <v>90</v>
      </c>
      <c r="H12" s="2">
        <f>=G12/30</f>
      </c>
      <c r="I12" s="2">
        <v>5</v>
      </c>
      <c r="J12" s="2" t="s"/>
    </row>
    <row r="13" spans="1:10">
      <c r="A13" s="8" t="s">
        <v>118</v>
      </c>
      <c r="B13" s="8" t="s">
        <v>106</v>
      </c>
      <c r="C13" s="8" t="s">
        <v>76</v>
      </c>
      <c r="D13" s="8" t="s">
        <v>17</v>
      </c>
      <c r="E13" s="8" t="s">
        <v>119</v>
      </c>
      <c r="F13" s="2" t="s">
        <v>963</v>
      </c>
      <c r="G13" s="2">
        <v>60</v>
      </c>
      <c r="H13" s="2">
        <f>=G13/30</f>
      </c>
      <c r="I13" s="2">
        <v>30</v>
      </c>
      <c r="J13" s="2" t="s"/>
    </row>
    <row r="14" spans="1:10">
      <c r="A14" s="8" t="s">
        <v>118</v>
      </c>
      <c r="B14" s="8" t="s">
        <v>106</v>
      </c>
      <c r="C14" s="8" t="s">
        <v>76</v>
      </c>
      <c r="D14" s="8" t="s">
        <v>27</v>
      </c>
      <c r="E14" s="8" t="s">
        <v>122</v>
      </c>
      <c r="F14" s="2" t="s">
        <v>309</v>
      </c>
      <c r="G14" s="2">
        <v>0</v>
      </c>
      <c r="H14" s="2">
        <f>=G14/30</f>
      </c>
      <c r="I14" s="2">
        <v>0</v>
      </c>
      <c r="J14" s="2" t="s"/>
    </row>
    <row r="15" spans="1:10">
      <c r="A15" s="8" t="s">
        <v>264</v>
      </c>
      <c r="B15" s="8" t="s">
        <v>131</v>
      </c>
      <c r="C15" s="8" t="s">
        <v>159</v>
      </c>
      <c r="D15" s="8" t="s">
        <v>24</v>
      </c>
      <c r="E15" s="8" t="s">
        <v>270</v>
      </c>
      <c r="F15" s="2" t="s">
        <v>965</v>
      </c>
      <c r="G15" s="2">
        <v>60</v>
      </c>
      <c r="H15" s="2">
        <f>=G15/30</f>
      </c>
      <c r="I15" s="2">
        <v>5</v>
      </c>
      <c r="J15" s="2" t="s"/>
    </row>
    <row r="16" spans="1:10">
      <c r="A16" s="8" t="s">
        <v>264</v>
      </c>
      <c r="B16" s="8" t="s">
        <v>131</v>
      </c>
      <c r="C16" s="8" t="s">
        <v>159</v>
      </c>
      <c r="D16" s="8" t="s">
        <v>17</v>
      </c>
      <c r="E16" s="8" t="s">
        <v>265</v>
      </c>
      <c r="F16" s="2" t="s">
        <v>309</v>
      </c>
      <c r="G16" s="2">
        <v>0</v>
      </c>
      <c r="H16" s="2">
        <f>=G16/30</f>
      </c>
      <c r="I16" s="2">
        <v>0</v>
      </c>
      <c r="J16" s="2" t="s">
        <v>966</v>
      </c>
    </row>
    <row r="17" spans="1:10">
      <c r="A17" s="8" t="s">
        <v>264</v>
      </c>
      <c r="B17" s="8" t="s">
        <v>131</v>
      </c>
      <c r="C17" s="8" t="s">
        <v>159</v>
      </c>
      <c r="D17" s="8" t="s">
        <v>27</v>
      </c>
      <c r="E17" s="8" t="s">
        <v>271</v>
      </c>
      <c r="F17" s="2" t="s">
        <v>309</v>
      </c>
      <c r="G17" s="2">
        <v>0</v>
      </c>
      <c r="H17" s="2">
        <f>=G17/30</f>
      </c>
      <c r="I17" s="2">
        <v>0</v>
      </c>
      <c r="J17" s="2" t="s"/>
    </row>
    <row r="18" spans="1:10">
      <c r="A18" s="8" t="s">
        <v>264</v>
      </c>
      <c r="B18" s="8" t="s">
        <v>131</v>
      </c>
      <c r="C18" s="8" t="s">
        <v>159</v>
      </c>
      <c r="D18" s="8" t="s">
        <v>40</v>
      </c>
      <c r="E18" s="8" t="s">
        <v>267</v>
      </c>
      <c r="F18" s="2" t="s">
        <v>963</v>
      </c>
      <c r="G18" s="2">
        <v>60</v>
      </c>
      <c r="H18" s="2">
        <f>=G18/30</f>
      </c>
      <c r="I18" s="2">
        <v>30</v>
      </c>
      <c r="J18" s="2" t="s">
        <v>967</v>
      </c>
    </row>
    <row r="19" spans="1:10">
      <c r="A19" s="8" t="s">
        <v>264</v>
      </c>
      <c r="B19" s="8" t="s">
        <v>131</v>
      </c>
      <c r="C19" s="8" t="s">
        <v>159</v>
      </c>
      <c r="D19" s="8" t="s">
        <v>40</v>
      </c>
      <c r="E19" s="8" t="s">
        <v>268</v>
      </c>
      <c r="F19" s="2" t="s">
        <v>968</v>
      </c>
      <c r="G19" s="2" t="s">
        <v>969</v>
      </c>
      <c r="H19" s="2" t="s">
        <v>970</v>
      </c>
      <c r="I19" s="2">
        <v>35</v>
      </c>
      <c r="J19" s="2" t="s">
        <v>971</v>
      </c>
    </row>
    <row r="20" spans="1:10">
      <c r="A20" s="8" t="s">
        <v>264</v>
      </c>
      <c r="B20" s="8" t="s">
        <v>131</v>
      </c>
      <c r="C20" s="8" t="s">
        <v>159</v>
      </c>
      <c r="D20" s="8" t="s">
        <v>40</v>
      </c>
      <c r="E20" s="8" t="s">
        <v>269</v>
      </c>
      <c r="F20" s="2" t="s">
        <v>968</v>
      </c>
      <c r="G20" s="2" t="s">
        <v>972</v>
      </c>
      <c r="H20" s="2" t="s">
        <v>973</v>
      </c>
      <c r="I20" s="2">
        <v>40</v>
      </c>
      <c r="J20" s="2" t="s">
        <v>974</v>
      </c>
    </row>
    <row r="21" spans="1:10">
      <c r="A21" s="8" t="s">
        <v>144</v>
      </c>
      <c r="B21" s="8" t="s">
        <v>131</v>
      </c>
      <c r="C21" s="8" t="s">
        <v>54</v>
      </c>
      <c r="D21" s="8" t="s">
        <v>24</v>
      </c>
      <c r="E21" s="8" t="s">
        <v>146</v>
      </c>
      <c r="F21" s="2" t="s">
        <v>968</v>
      </c>
      <c r="G21" s="2" t="s">
        <v>975</v>
      </c>
      <c r="H21" s="2" t="s">
        <v>976</v>
      </c>
      <c r="I21" s="2">
        <v>5</v>
      </c>
      <c r="J21" s="2" t="s"/>
    </row>
    <row r="22" spans="1:10">
      <c r="A22" s="8" t="s">
        <v>144</v>
      </c>
      <c r="B22" s="8" t="s">
        <v>131</v>
      </c>
      <c r="C22" s="8" t="s">
        <v>54</v>
      </c>
      <c r="D22" s="8" t="s">
        <v>17</v>
      </c>
      <c r="E22" s="8" t="s">
        <v>145</v>
      </c>
      <c r="F22" s="2" t="s">
        <v>963</v>
      </c>
      <c r="G22" s="2">
        <v>60</v>
      </c>
      <c r="H22" s="2">
        <f>=G22/30</f>
      </c>
      <c r="I22" s="2">
        <v>30</v>
      </c>
      <c r="J22" s="2" t="s"/>
    </row>
    <row r="23" spans="1:10">
      <c r="A23" s="8" t="s">
        <v>144</v>
      </c>
      <c r="B23" s="8" t="s">
        <v>131</v>
      </c>
      <c r="C23" s="8" t="s">
        <v>54</v>
      </c>
      <c r="D23" s="8" t="s">
        <v>27</v>
      </c>
      <c r="E23" s="8" t="s">
        <v>147</v>
      </c>
      <c r="F23" s="2" t="s">
        <v>309</v>
      </c>
      <c r="G23" s="2">
        <v>0</v>
      </c>
      <c r="H23" s="2">
        <f>=G23/30</f>
      </c>
      <c r="I23" s="2">
        <v>0</v>
      </c>
      <c r="J23" s="2" t="s"/>
    </row>
    <row r="24" spans="1:10">
      <c r="A24" s="8" t="s">
        <v>273</v>
      </c>
      <c r="B24" s="8" t="s">
        <v>15</v>
      </c>
      <c r="C24" s="8" t="s">
        <v>107</v>
      </c>
      <c r="D24" s="8" t="s">
        <v>24</v>
      </c>
      <c r="E24" s="8" t="s">
        <v>277</v>
      </c>
      <c r="F24" s="2" t="s">
        <v>965</v>
      </c>
      <c r="G24" s="2">
        <v>60</v>
      </c>
      <c r="H24" s="2">
        <f>=G24/30</f>
      </c>
      <c r="I24" s="2">
        <v>5</v>
      </c>
      <c r="J24" s="2" t="s"/>
    </row>
    <row r="25" spans="1:10">
      <c r="A25" s="8" t="s">
        <v>273</v>
      </c>
      <c r="B25" s="8" t="s">
        <v>15</v>
      </c>
      <c r="C25" s="8" t="s">
        <v>107</v>
      </c>
      <c r="D25" s="8" t="s">
        <v>17</v>
      </c>
      <c r="E25" s="8" t="s">
        <v>274</v>
      </c>
      <c r="F25" s="2" t="s">
        <v>312</v>
      </c>
      <c r="G25" s="2">
        <v>0</v>
      </c>
      <c r="H25" s="2">
        <f>=G25/30</f>
      </c>
      <c r="I25" s="2">
        <v>30</v>
      </c>
      <c r="J25" s="2" t="s"/>
    </row>
    <row r="26" spans="1:10">
      <c r="A26" s="8" t="s">
        <v>273</v>
      </c>
      <c r="B26" s="8" t="s">
        <v>15</v>
      </c>
      <c r="C26" s="8" t="s">
        <v>107</v>
      </c>
      <c r="D26" s="8" t="s">
        <v>27</v>
      </c>
      <c r="E26" s="8" t="s">
        <v>278</v>
      </c>
      <c r="F26" s="2" t="s">
        <v>318</v>
      </c>
      <c r="G26" s="2">
        <v>0</v>
      </c>
      <c r="H26" s="2">
        <f>=G26/30</f>
      </c>
      <c r="I26" s="2">
        <v>0</v>
      </c>
      <c r="J26" s="2" t="s"/>
    </row>
    <row r="27" spans="1:10">
      <c r="A27" s="8" t="s">
        <v>191</v>
      </c>
      <c r="B27" s="8" t="s">
        <v>180</v>
      </c>
      <c r="C27" s="8" t="s">
        <v>16</v>
      </c>
      <c r="D27" s="8" t="s">
        <v>24</v>
      </c>
      <c r="E27" s="8" t="s">
        <v>193</v>
      </c>
      <c r="F27" s="2" t="s">
        <v>965</v>
      </c>
      <c r="G27" s="2">
        <v>60</v>
      </c>
      <c r="H27" s="2">
        <f>=G27/30</f>
      </c>
      <c r="I27" s="2">
        <v>5</v>
      </c>
      <c r="J27" s="2" t="s"/>
    </row>
    <row r="28" spans="1:10">
      <c r="A28" s="8" t="s">
        <v>191</v>
      </c>
      <c r="B28" s="8" t="s">
        <v>180</v>
      </c>
      <c r="C28" s="8" t="s">
        <v>16</v>
      </c>
      <c r="D28" s="8" t="s">
        <v>17</v>
      </c>
      <c r="E28" s="8" t="s">
        <v>192</v>
      </c>
      <c r="F28" s="2" t="s">
        <v>965</v>
      </c>
      <c r="G28" s="2">
        <v>30</v>
      </c>
      <c r="H28" s="2">
        <f>=G28/30</f>
      </c>
      <c r="I28" s="2">
        <v>30</v>
      </c>
      <c r="J28" s="2" t="s"/>
    </row>
    <row r="29" spans="1:10">
      <c r="A29" s="8" t="s">
        <v>191</v>
      </c>
      <c r="B29" s="8" t="s">
        <v>180</v>
      </c>
      <c r="C29" s="8" t="s">
        <v>16</v>
      </c>
      <c r="D29" s="8" t="s">
        <v>27</v>
      </c>
      <c r="E29" s="8" t="s">
        <v>194</v>
      </c>
      <c r="F29" s="2" t="s">
        <v>965</v>
      </c>
      <c r="G29" s="2">
        <v>15</v>
      </c>
      <c r="H29" s="2">
        <f>=G29/30</f>
      </c>
      <c r="I29" s="2">
        <v>5</v>
      </c>
      <c r="J29" s="2" t="s">
        <v>964</v>
      </c>
    </row>
    <row r="30" spans="1:10">
      <c r="A30" s="8" t="s">
        <v>149</v>
      </c>
      <c r="B30" s="8" t="s">
        <v>131</v>
      </c>
      <c r="C30" s="8" t="s">
        <v>39</v>
      </c>
      <c r="D30" s="8" t="s">
        <v>24</v>
      </c>
      <c r="E30" s="8" t="s">
        <v>155</v>
      </c>
      <c r="F30" s="2" t="s">
        <v>963</v>
      </c>
      <c r="G30" s="2">
        <v>90</v>
      </c>
      <c r="H30" s="2">
        <f>=G30/30</f>
      </c>
      <c r="I30" s="2">
        <v>5</v>
      </c>
      <c r="J30" s="2" t="s"/>
    </row>
    <row r="31" spans="1:10">
      <c r="A31" s="8" t="s">
        <v>149</v>
      </c>
      <c r="B31" s="8" t="s">
        <v>131</v>
      </c>
      <c r="C31" s="8" t="s">
        <v>39</v>
      </c>
      <c r="D31" s="8" t="s">
        <v>17</v>
      </c>
      <c r="E31" s="8" t="s">
        <v>150</v>
      </c>
      <c r="F31" s="2" t="s">
        <v>963</v>
      </c>
      <c r="G31" s="2">
        <v>60</v>
      </c>
      <c r="H31" s="2">
        <f>=G31/30</f>
      </c>
      <c r="I31" s="2">
        <v>30</v>
      </c>
      <c r="J31" s="2" t="s"/>
    </row>
    <row r="32" spans="1:10">
      <c r="A32" s="8" t="s">
        <v>149</v>
      </c>
      <c r="B32" s="8" t="s">
        <v>131</v>
      </c>
      <c r="C32" s="8" t="s">
        <v>39</v>
      </c>
      <c r="D32" s="8" t="s">
        <v>27</v>
      </c>
      <c r="E32" s="8" t="s">
        <v>156</v>
      </c>
      <c r="F32" s="2" t="s">
        <v>309</v>
      </c>
      <c r="G32" s="2">
        <v>0</v>
      </c>
      <c r="H32" s="2">
        <f>=G32/30</f>
      </c>
      <c r="I32" s="2">
        <v>0</v>
      </c>
      <c r="J32" s="2" t="s"/>
    </row>
    <row r="33" spans="1:10">
      <c r="A33" s="8" t="s">
        <v>149</v>
      </c>
      <c r="B33" s="8" t="s">
        <v>131</v>
      </c>
      <c r="C33" s="8" t="s">
        <v>39</v>
      </c>
      <c r="D33" s="8" t="s">
        <v>152</v>
      </c>
      <c r="E33" s="8" t="s">
        <v>150</v>
      </c>
      <c r="F33" s="2" t="s">
        <v>968</v>
      </c>
      <c r="G33" s="2" t="s">
        <v>977</v>
      </c>
      <c r="H33" s="2" t="s">
        <v>978</v>
      </c>
      <c r="I33" s="2">
        <v>30</v>
      </c>
      <c r="J33" s="2" t="s"/>
    </row>
    <row r="34" spans="1:10">
      <c r="A34" s="8" t="s">
        <v>179</v>
      </c>
      <c r="B34" s="8" t="s">
        <v>180</v>
      </c>
      <c r="C34" s="8" t="s">
        <v>39</v>
      </c>
      <c r="D34" s="8" t="s">
        <v>24</v>
      </c>
      <c r="E34" s="8" t="s">
        <v>184</v>
      </c>
      <c r="F34" s="2" t="s">
        <v>965</v>
      </c>
      <c r="G34" s="2">
        <v>60</v>
      </c>
      <c r="H34" s="2">
        <f>=G34/30</f>
      </c>
      <c r="I34" s="2">
        <v>5</v>
      </c>
      <c r="J34" s="2" t="s"/>
    </row>
    <row r="35" spans="1:10">
      <c r="A35" s="8" t="s">
        <v>179</v>
      </c>
      <c r="B35" s="8" t="s">
        <v>180</v>
      </c>
      <c r="C35" s="8" t="s">
        <v>39</v>
      </c>
      <c r="D35" s="8" t="s">
        <v>17</v>
      </c>
      <c r="E35" s="8" t="s">
        <v>181</v>
      </c>
      <c r="F35" s="2" t="s">
        <v>968</v>
      </c>
      <c r="G35" s="2" t="s">
        <v>977</v>
      </c>
      <c r="H35" s="2" t="s">
        <v>978</v>
      </c>
      <c r="I35" s="2">
        <v>30</v>
      </c>
      <c r="J35" s="2" t="s"/>
    </row>
    <row r="36" spans="1:10">
      <c r="A36" s="8" t="s">
        <v>179</v>
      </c>
      <c r="B36" s="8" t="s">
        <v>180</v>
      </c>
      <c r="C36" s="8" t="s">
        <v>39</v>
      </c>
      <c r="D36" s="8" t="s">
        <v>27</v>
      </c>
      <c r="E36" s="8" t="s">
        <v>185</v>
      </c>
      <c r="F36" s="2" t="s">
        <v>965</v>
      </c>
      <c r="G36" s="2">
        <v>30</v>
      </c>
      <c r="H36" s="2">
        <f>=G36/30</f>
      </c>
      <c r="I36" s="2">
        <v>10</v>
      </c>
      <c r="J36" s="2" t="s">
        <v>964</v>
      </c>
    </row>
    <row r="37" spans="1:10">
      <c r="A37" s="8" t="s">
        <v>30</v>
      </c>
      <c r="B37" s="8" t="s">
        <v>15</v>
      </c>
      <c r="C37" s="8" t="s">
        <v>16</v>
      </c>
      <c r="D37" s="8" t="s">
        <v>24</v>
      </c>
      <c r="E37" s="8" t="s">
        <v>34</v>
      </c>
      <c r="F37" s="2" t="s">
        <v>312</v>
      </c>
      <c r="G37" s="2">
        <v>0</v>
      </c>
      <c r="H37" s="2">
        <f>=G37/30</f>
      </c>
      <c r="I37" s="2">
        <v>5</v>
      </c>
      <c r="J37" s="2" t="s"/>
    </row>
    <row r="38" spans="1:10">
      <c r="A38" s="8" t="s">
        <v>30</v>
      </c>
      <c r="B38" s="8" t="s">
        <v>15</v>
      </c>
      <c r="C38" s="8" t="s">
        <v>16</v>
      </c>
      <c r="D38" s="8" t="s">
        <v>17</v>
      </c>
      <c r="E38" s="8" t="s">
        <v>31</v>
      </c>
      <c r="F38" s="2" t="s">
        <v>295</v>
      </c>
      <c r="G38" s="2">
        <v>60</v>
      </c>
      <c r="H38" s="2">
        <f>=G38/30</f>
      </c>
      <c r="I38" s="2">
        <v>30</v>
      </c>
      <c r="J38" s="2" t="s"/>
    </row>
    <row r="39" spans="1:10">
      <c r="A39" s="8" t="s">
        <v>30</v>
      </c>
      <c r="B39" s="8" t="s">
        <v>15</v>
      </c>
      <c r="C39" s="8" t="s">
        <v>16</v>
      </c>
      <c r="D39" s="8" t="s">
        <v>27</v>
      </c>
      <c r="E39" s="8" t="s">
        <v>35</v>
      </c>
      <c r="F39" s="2" t="s">
        <v>318</v>
      </c>
      <c r="G39" s="2">
        <v>0</v>
      </c>
      <c r="H39" s="2">
        <f>=G39/30</f>
      </c>
      <c r="I39" s="2">
        <v>0</v>
      </c>
      <c r="J39" s="2" t="s"/>
    </row>
    <row r="40" spans="1:10">
      <c r="A40" s="8" t="s">
        <v>186</v>
      </c>
      <c r="B40" s="8" t="s">
        <v>180</v>
      </c>
      <c r="C40" s="8" t="s">
        <v>54</v>
      </c>
      <c r="D40" s="8" t="s">
        <v>24</v>
      </c>
      <c r="E40" s="8" t="s">
        <v>188</v>
      </c>
      <c r="F40" s="2" t="s">
        <v>965</v>
      </c>
      <c r="G40" s="2">
        <v>60</v>
      </c>
      <c r="H40" s="2">
        <f>=G40/30</f>
      </c>
      <c r="I40" s="2">
        <v>5</v>
      </c>
      <c r="J40" s="2" t="s"/>
    </row>
    <row r="41" spans="1:10">
      <c r="A41" s="8" t="s">
        <v>186</v>
      </c>
      <c r="B41" s="8" t="s">
        <v>180</v>
      </c>
      <c r="C41" s="8" t="s">
        <v>54</v>
      </c>
      <c r="D41" s="8" t="s">
        <v>17</v>
      </c>
      <c r="E41" s="8" t="s">
        <v>187</v>
      </c>
      <c r="F41" s="2" t="s">
        <v>965</v>
      </c>
      <c r="G41" s="2">
        <v>30</v>
      </c>
      <c r="H41" s="2">
        <f>=G41/30</f>
      </c>
      <c r="I41" s="2">
        <v>30</v>
      </c>
      <c r="J41" s="2" t="s"/>
    </row>
    <row r="42" spans="1:10">
      <c r="A42" s="8" t="s">
        <v>186</v>
      </c>
      <c r="B42" s="8" t="s">
        <v>180</v>
      </c>
      <c r="C42" s="8" t="s">
        <v>54</v>
      </c>
      <c r="D42" s="8" t="s">
        <v>27</v>
      </c>
      <c r="E42" s="8" t="s">
        <v>189</v>
      </c>
      <c r="F42" s="2" t="s">
        <v>979</v>
      </c>
      <c r="G42" s="2" t="s">
        <v>980</v>
      </c>
      <c r="H42" s="2" t="s">
        <v>981</v>
      </c>
      <c r="I42" s="2">
        <v>0</v>
      </c>
      <c r="J42" s="2" t="s">
        <v>982</v>
      </c>
    </row>
    <row r="43" spans="1:10">
      <c r="A43" s="8" t="s">
        <v>247</v>
      </c>
      <c r="B43" s="8" t="s">
        <v>158</v>
      </c>
      <c r="C43" s="8" t="s">
        <v>54</v>
      </c>
      <c r="D43" s="8" t="s">
        <v>24</v>
      </c>
      <c r="E43" s="8" t="s">
        <v>250</v>
      </c>
      <c r="F43" s="2" t="s">
        <v>965</v>
      </c>
      <c r="G43" s="2">
        <v>60</v>
      </c>
      <c r="H43" s="2">
        <f>=G43/30</f>
      </c>
      <c r="I43" s="2">
        <v>5</v>
      </c>
      <c r="J43" s="2" t="s"/>
    </row>
    <row r="44" spans="1:10">
      <c r="A44" s="8" t="s">
        <v>247</v>
      </c>
      <c r="B44" s="8" t="s">
        <v>158</v>
      </c>
      <c r="C44" s="8" t="s">
        <v>54</v>
      </c>
      <c r="D44" s="8" t="s">
        <v>17</v>
      </c>
      <c r="E44" s="8" t="s">
        <v>248</v>
      </c>
      <c r="F44" s="2" t="s">
        <v>968</v>
      </c>
      <c r="G44" s="2" t="s">
        <v>977</v>
      </c>
      <c r="H44" s="2" t="s">
        <v>978</v>
      </c>
      <c r="I44" s="2">
        <v>30</v>
      </c>
      <c r="J44" s="2" t="s"/>
    </row>
    <row r="45" spans="1:10">
      <c r="A45" s="8" t="s">
        <v>247</v>
      </c>
      <c r="B45" s="8" t="s">
        <v>158</v>
      </c>
      <c r="C45" s="8" t="s">
        <v>54</v>
      </c>
      <c r="D45" s="8" t="s">
        <v>27</v>
      </c>
      <c r="E45" s="8" t="s">
        <v>253</v>
      </c>
      <c r="F45" s="2" t="s">
        <v>963</v>
      </c>
      <c r="G45" s="2">
        <v>30</v>
      </c>
      <c r="H45" s="2">
        <f>=G45/30</f>
      </c>
      <c r="I45" s="2">
        <v>10</v>
      </c>
      <c r="J45" s="2" t="s">
        <v>964</v>
      </c>
    </row>
    <row r="46" spans="1:10">
      <c r="A46" s="8" t="s">
        <v>38</v>
      </c>
      <c r="B46" s="8" t="s">
        <v>15</v>
      </c>
      <c r="C46" s="8" t="s">
        <v>39</v>
      </c>
      <c r="D46" s="8" t="s">
        <v>24</v>
      </c>
      <c r="E46" s="8" t="s">
        <v>48</v>
      </c>
      <c r="F46" s="2" t="s">
        <v>965</v>
      </c>
      <c r="G46" s="2">
        <v>60</v>
      </c>
      <c r="H46" s="2">
        <f>=G46/30</f>
      </c>
      <c r="I46" s="2">
        <v>5</v>
      </c>
      <c r="J46" s="2" t="s"/>
    </row>
    <row r="47" spans="1:10">
      <c r="A47" s="8" t="s">
        <v>38</v>
      </c>
      <c r="B47" s="8" t="s">
        <v>15</v>
      </c>
      <c r="C47" s="8" t="s">
        <v>39</v>
      </c>
      <c r="D47" s="8" t="s">
        <v>17</v>
      </c>
      <c r="E47" s="8" t="s">
        <v>45</v>
      </c>
      <c r="F47" s="2" t="s">
        <v>312</v>
      </c>
      <c r="G47" s="2">
        <v>0</v>
      </c>
      <c r="H47" s="2">
        <f>=G47/30</f>
      </c>
      <c r="I47" s="2">
        <v>30</v>
      </c>
      <c r="J47" s="2" t="s"/>
    </row>
    <row r="48" spans="1:10">
      <c r="A48" s="8" t="s">
        <v>38</v>
      </c>
      <c r="B48" s="8" t="s">
        <v>15</v>
      </c>
      <c r="C48" s="8" t="s">
        <v>39</v>
      </c>
      <c r="D48" s="8" t="s">
        <v>27</v>
      </c>
      <c r="E48" s="8" t="s">
        <v>51</v>
      </c>
      <c r="F48" s="2" t="s">
        <v>309</v>
      </c>
      <c r="G48" s="2">
        <v>0</v>
      </c>
      <c r="H48" s="2">
        <f>=G48/30</f>
      </c>
      <c r="I48" s="2">
        <v>0</v>
      </c>
      <c r="J48" s="2" t="s"/>
    </row>
    <row r="49" spans="1:10">
      <c r="A49" s="8" t="s">
        <v>38</v>
      </c>
      <c r="B49" s="8" t="s">
        <v>15</v>
      </c>
      <c r="C49" s="8" t="s">
        <v>39</v>
      </c>
      <c r="D49" s="8" t="s">
        <v>40</v>
      </c>
      <c r="E49" s="8" t="s">
        <v>41</v>
      </c>
      <c r="F49" s="2" t="s">
        <v>968</v>
      </c>
      <c r="G49" s="2" t="s">
        <v>977</v>
      </c>
      <c r="H49" s="2" t="s">
        <v>978</v>
      </c>
      <c r="I49" s="2">
        <v>30</v>
      </c>
      <c r="J49" s="2" t="s"/>
    </row>
    <row r="50" spans="1:10">
      <c r="A50" s="8" t="s">
        <v>136</v>
      </c>
      <c r="B50" s="8" t="s">
        <v>131</v>
      </c>
      <c r="C50" s="8" t="s">
        <v>65</v>
      </c>
      <c r="D50" s="8" t="s">
        <v>24</v>
      </c>
      <c r="E50" s="8" t="s">
        <v>138</v>
      </c>
      <c r="F50" s="2" t="s">
        <v>309</v>
      </c>
      <c r="G50" s="2">
        <v>0</v>
      </c>
      <c r="H50" s="2">
        <f>=G50/30</f>
      </c>
      <c r="I50" s="2">
        <v>5</v>
      </c>
      <c r="J50" s="2" t="s"/>
    </row>
    <row r="51" spans="1:10">
      <c r="A51" s="8" t="s">
        <v>136</v>
      </c>
      <c r="B51" s="8" t="s">
        <v>131</v>
      </c>
      <c r="C51" s="8" t="s">
        <v>65</v>
      </c>
      <c r="D51" s="8" t="s">
        <v>24</v>
      </c>
      <c r="E51" s="8" t="s">
        <v>983</v>
      </c>
      <c r="F51" s="2" t="s">
        <v>963</v>
      </c>
      <c r="G51" s="2">
        <v>90</v>
      </c>
      <c r="H51" s="2">
        <f>=G51/30</f>
      </c>
      <c r="I51" s="2">
        <v>5</v>
      </c>
      <c r="J51" s="2" t="s"/>
    </row>
    <row r="52" spans="1:10">
      <c r="A52" s="8" t="s">
        <v>136</v>
      </c>
      <c r="B52" s="8" t="s">
        <v>131</v>
      </c>
      <c r="C52" s="8" t="s">
        <v>65</v>
      </c>
      <c r="D52" s="8" t="s">
        <v>24</v>
      </c>
      <c r="E52" s="8" t="s">
        <v>984</v>
      </c>
      <c r="F52" s="2" t="s">
        <v>968</v>
      </c>
      <c r="G52" s="2" t="s">
        <v>975</v>
      </c>
      <c r="H52" s="2" t="s">
        <v>976</v>
      </c>
      <c r="I52" s="2">
        <v>5</v>
      </c>
      <c r="J52" s="2" t="s"/>
    </row>
    <row r="53" spans="1:10">
      <c r="A53" s="8" t="s">
        <v>136</v>
      </c>
      <c r="B53" s="8" t="s">
        <v>131</v>
      </c>
      <c r="C53" s="8" t="s">
        <v>65</v>
      </c>
      <c r="D53" s="8" t="s">
        <v>17</v>
      </c>
      <c r="E53" s="8" t="s">
        <v>137</v>
      </c>
      <c r="F53" s="2" t="s">
        <v>968</v>
      </c>
      <c r="G53" s="2" t="s">
        <v>977</v>
      </c>
      <c r="H53" s="2" t="s">
        <v>978</v>
      </c>
      <c r="I53" s="2">
        <v>30</v>
      </c>
      <c r="J53" s="2" t="s"/>
    </row>
    <row r="54" spans="1:10">
      <c r="A54" s="8" t="s">
        <v>136</v>
      </c>
      <c r="B54" s="8" t="s">
        <v>131</v>
      </c>
      <c r="C54" s="8" t="s">
        <v>65</v>
      </c>
      <c r="D54" s="8" t="s">
        <v>27</v>
      </c>
      <c r="E54" s="8" t="s">
        <v>143</v>
      </c>
      <c r="F54" s="2" t="s">
        <v>309</v>
      </c>
      <c r="G54" s="2">
        <v>0</v>
      </c>
      <c r="H54" s="2">
        <f>=G54/30</f>
      </c>
      <c r="I54" s="2">
        <v>0</v>
      </c>
      <c r="J54" s="2" t="s"/>
    </row>
    <row r="55" spans="1:10">
      <c r="A55" s="8" t="s">
        <v>130</v>
      </c>
      <c r="B55" s="8" t="s">
        <v>131</v>
      </c>
      <c r="C55" s="8" t="s">
        <v>65</v>
      </c>
      <c r="D55" s="8" t="s">
        <v>24</v>
      </c>
      <c r="E55" s="8" t="s">
        <v>134</v>
      </c>
      <c r="F55" s="2" t="s">
        <v>309</v>
      </c>
      <c r="G55" s="2">
        <v>0</v>
      </c>
      <c r="H55" s="2">
        <f>=G55/30</f>
      </c>
      <c r="I55" s="2">
        <v>5</v>
      </c>
      <c r="J55" s="2" t="s">
        <v>316</v>
      </c>
    </row>
    <row r="56" spans="1:10">
      <c r="A56" s="8" t="s">
        <v>130</v>
      </c>
      <c r="B56" s="8" t="s">
        <v>131</v>
      </c>
      <c r="C56" s="8" t="s">
        <v>65</v>
      </c>
      <c r="D56" s="8" t="s">
        <v>17</v>
      </c>
      <c r="E56" s="8" t="s">
        <v>132</v>
      </c>
      <c r="F56" s="2" t="s">
        <v>965</v>
      </c>
      <c r="G56" s="2">
        <v>30</v>
      </c>
      <c r="H56" s="2">
        <f>=G56/30</f>
      </c>
      <c r="I56" s="2">
        <v>30</v>
      </c>
      <c r="J56" s="2" t="s"/>
    </row>
    <row r="57" spans="1:10">
      <c r="A57" s="8" t="s">
        <v>130</v>
      </c>
      <c r="B57" s="8" t="s">
        <v>131</v>
      </c>
      <c r="C57" s="8" t="s">
        <v>65</v>
      </c>
      <c r="D57" s="8" t="s">
        <v>27</v>
      </c>
      <c r="E57" s="8" t="s">
        <v>135</v>
      </c>
      <c r="F57" s="2" t="s">
        <v>963</v>
      </c>
      <c r="G57" s="2">
        <v>30</v>
      </c>
      <c r="H57" s="2">
        <f>=G57/30</f>
      </c>
      <c r="I57" s="2">
        <v>5</v>
      </c>
      <c r="J57" s="2" t="s">
        <v>985</v>
      </c>
    </row>
    <row r="58" spans="1:10">
      <c r="A58" s="8" t="s">
        <v>130</v>
      </c>
      <c r="B58" s="8" t="s">
        <v>131</v>
      </c>
      <c r="C58" s="8" t="s">
        <v>65</v>
      </c>
      <c r="D58" s="8" t="s">
        <v>27</v>
      </c>
      <c r="E58" s="8" t="s">
        <v>135</v>
      </c>
      <c r="F58" s="2" t="s">
        <v>968</v>
      </c>
      <c r="G58" s="2" t="s">
        <v>986</v>
      </c>
      <c r="H58" s="2" t="s">
        <v>987</v>
      </c>
      <c r="I58" s="2">
        <v>5</v>
      </c>
      <c r="J58" s="2" t="s">
        <v>988</v>
      </c>
    </row>
    <row r="59" spans="1:10">
      <c r="A59" s="8" t="s">
        <v>280</v>
      </c>
      <c r="B59" s="8" t="s">
        <v>53</v>
      </c>
      <c r="C59" s="8" t="s">
        <v>107</v>
      </c>
      <c r="D59" s="8" t="s">
        <v>24</v>
      </c>
      <c r="E59" s="8" t="s">
        <v>285</v>
      </c>
      <c r="F59" s="2" t="s">
        <v>318</v>
      </c>
      <c r="G59" s="2">
        <v>0</v>
      </c>
      <c r="H59" s="2">
        <f>=G59/30</f>
      </c>
      <c r="I59" s="2">
        <v>5</v>
      </c>
      <c r="J59" s="2" t="s"/>
    </row>
    <row r="60" spans="1:10">
      <c r="A60" s="8" t="s">
        <v>280</v>
      </c>
      <c r="B60" s="8" t="s">
        <v>53</v>
      </c>
      <c r="C60" s="8" t="s">
        <v>107</v>
      </c>
      <c r="D60" s="8" t="s">
        <v>17</v>
      </c>
      <c r="E60" s="8" t="s">
        <v>282</v>
      </c>
      <c r="F60" s="2" t="s">
        <v>318</v>
      </c>
      <c r="G60" s="2">
        <v>0</v>
      </c>
      <c r="H60" s="2">
        <f>=G60/30</f>
      </c>
      <c r="I60" s="2">
        <v>30</v>
      </c>
      <c r="J60" s="2" t="s">
        <v>989</v>
      </c>
    </row>
    <row r="61" spans="1:10">
      <c r="A61" s="8" t="s">
        <v>280</v>
      </c>
      <c r="B61" s="8" t="s">
        <v>53</v>
      </c>
      <c r="C61" s="8" t="s">
        <v>107</v>
      </c>
      <c r="D61" s="8" t="s">
        <v>27</v>
      </c>
      <c r="E61" s="8" t="s">
        <v>286</v>
      </c>
      <c r="F61" s="2" t="s">
        <v>318</v>
      </c>
      <c r="G61" s="2">
        <v>0</v>
      </c>
      <c r="H61" s="2">
        <f>=G61/30</f>
      </c>
      <c r="I61" s="2">
        <v>0</v>
      </c>
      <c r="J61" s="2" t="s"/>
    </row>
    <row r="62" spans="1:10">
      <c r="A62" s="8" t="s">
        <v>254</v>
      </c>
      <c r="B62" s="8" t="s">
        <v>158</v>
      </c>
      <c r="C62" s="8" t="s">
        <v>65</v>
      </c>
      <c r="D62" s="8" t="s">
        <v>24</v>
      </c>
      <c r="E62" s="8" t="s">
        <v>260</v>
      </c>
      <c r="F62" s="2" t="s">
        <v>963</v>
      </c>
      <c r="G62" s="2">
        <v>90</v>
      </c>
      <c r="H62" s="2">
        <f>=G62/30</f>
      </c>
      <c r="I62" s="2">
        <v>5</v>
      </c>
      <c r="J62" s="2" t="s"/>
    </row>
    <row r="63" spans="1:10">
      <c r="A63" s="8" t="s">
        <v>254</v>
      </c>
      <c r="B63" s="8" t="s">
        <v>158</v>
      </c>
      <c r="C63" s="8" t="s">
        <v>65</v>
      </c>
      <c r="D63" s="8" t="s">
        <v>17</v>
      </c>
      <c r="E63" s="8" t="s">
        <v>258</v>
      </c>
      <c r="F63" s="2" t="s">
        <v>963</v>
      </c>
      <c r="G63" s="2">
        <v>60</v>
      </c>
      <c r="H63" s="2">
        <f>=G63/30</f>
      </c>
      <c r="I63" s="2">
        <v>30</v>
      </c>
      <c r="J63" s="2" t="s"/>
    </row>
    <row r="64" spans="1:10">
      <c r="A64" s="8" t="s">
        <v>254</v>
      </c>
      <c r="B64" s="8" t="s">
        <v>158</v>
      </c>
      <c r="C64" s="8" t="s">
        <v>65</v>
      </c>
      <c r="D64" s="8" t="s">
        <v>27</v>
      </c>
      <c r="E64" s="8" t="s">
        <v>262</v>
      </c>
      <c r="F64" s="2" t="s">
        <v>309</v>
      </c>
      <c r="G64" s="2">
        <v>0</v>
      </c>
      <c r="H64" s="2">
        <f>=G64/30</f>
      </c>
      <c r="I64" s="2">
        <v>0</v>
      </c>
      <c r="J64" s="2" t="s"/>
    </row>
    <row r="65" spans="1:10">
      <c r="A65" s="8" t="s">
        <v>254</v>
      </c>
      <c r="B65" s="8" t="s">
        <v>158</v>
      </c>
      <c r="C65" s="8" t="s">
        <v>65</v>
      </c>
      <c r="D65" s="8" t="s">
        <v>40</v>
      </c>
      <c r="E65" s="8" t="s">
        <v>255</v>
      </c>
      <c r="F65" s="2" t="s">
        <v>963</v>
      </c>
      <c r="G65" s="2">
        <v>60</v>
      </c>
      <c r="H65" s="2">
        <f>=G65/30</f>
      </c>
      <c r="I65" s="2">
        <v>20</v>
      </c>
      <c r="J65" s="2" t="s"/>
    </row>
    <row r="66" spans="1:10">
      <c r="A66" s="8" t="s">
        <v>210</v>
      </c>
      <c r="B66" s="8" t="s">
        <v>53</v>
      </c>
      <c r="C66" s="8" t="s">
        <v>159</v>
      </c>
      <c r="D66" s="8" t="s">
        <v>24</v>
      </c>
      <c r="E66" s="8" t="s">
        <v>212</v>
      </c>
      <c r="F66" s="2" t="s">
        <v>965</v>
      </c>
      <c r="G66" s="2">
        <v>0</v>
      </c>
      <c r="H66" s="2">
        <f>=G66/30</f>
      </c>
      <c r="I66" s="2">
        <v>5</v>
      </c>
      <c r="J66" s="2" t="s"/>
    </row>
    <row r="67" spans="1:10">
      <c r="A67" s="8" t="s">
        <v>210</v>
      </c>
      <c r="B67" s="8" t="s">
        <v>53</v>
      </c>
      <c r="C67" s="8" t="s">
        <v>159</v>
      </c>
      <c r="D67" s="8" t="s">
        <v>17</v>
      </c>
      <c r="E67" s="8" t="s">
        <v>211</v>
      </c>
      <c r="F67" s="2" t="s">
        <v>318</v>
      </c>
      <c r="G67" s="2">
        <v>0</v>
      </c>
      <c r="H67" s="2">
        <f>=G67/30</f>
      </c>
      <c r="I67" s="2">
        <v>30</v>
      </c>
      <c r="J67" s="2" t="s"/>
    </row>
    <row r="68" spans="1:10">
      <c r="A68" s="8" t="s">
        <v>210</v>
      </c>
      <c r="B68" s="8" t="s">
        <v>53</v>
      </c>
      <c r="C68" s="8" t="s">
        <v>159</v>
      </c>
      <c r="D68" s="8" t="s">
        <v>27</v>
      </c>
      <c r="E68" s="8" t="s">
        <v>213</v>
      </c>
      <c r="F68" s="2" t="s">
        <v>318</v>
      </c>
      <c r="G68" s="2">
        <v>0</v>
      </c>
      <c r="H68" s="2">
        <f>=G68/30</f>
      </c>
      <c r="I68" s="2">
        <v>0</v>
      </c>
      <c r="J68" s="2" t="s"/>
    </row>
    <row r="69" spans="1:10">
      <c r="A69" s="8" t="s">
        <v>64</v>
      </c>
      <c r="B69" s="8" t="s">
        <v>53</v>
      </c>
      <c r="C69" s="8" t="s">
        <v>65</v>
      </c>
      <c r="D69" s="8" t="s">
        <v>24</v>
      </c>
      <c r="E69" s="8" t="s">
        <v>71</v>
      </c>
      <c r="F69" s="2" t="s">
        <v>318</v>
      </c>
      <c r="G69" s="2">
        <v>0</v>
      </c>
      <c r="H69" s="2">
        <f>=G69/30</f>
      </c>
      <c r="I69" s="2">
        <v>5</v>
      </c>
      <c r="J69" s="2" t="s"/>
    </row>
    <row r="70" spans="1:10">
      <c r="A70" s="8" t="s">
        <v>64</v>
      </c>
      <c r="B70" s="8" t="s">
        <v>53</v>
      </c>
      <c r="C70" s="8" t="s">
        <v>65</v>
      </c>
      <c r="D70" s="8" t="s">
        <v>17</v>
      </c>
      <c r="E70" s="8" t="s">
        <v>66</v>
      </c>
      <c r="F70" s="2" t="s">
        <v>318</v>
      </c>
      <c r="G70" s="2">
        <v>0</v>
      </c>
      <c r="H70" s="2">
        <f>=G70/30</f>
      </c>
      <c r="I70" s="2">
        <v>30</v>
      </c>
      <c r="J70" s="2" t="s"/>
    </row>
    <row r="71" spans="1:10">
      <c r="A71" s="8" t="s">
        <v>64</v>
      </c>
      <c r="B71" s="8" t="s">
        <v>53</v>
      </c>
      <c r="C71" s="8" t="s">
        <v>65</v>
      </c>
      <c r="D71" s="8" t="s">
        <v>27</v>
      </c>
      <c r="E71" s="8" t="s">
        <v>72</v>
      </c>
      <c r="F71" s="2" t="s">
        <v>318</v>
      </c>
      <c r="G71" s="2">
        <v>0</v>
      </c>
      <c r="H71" s="2">
        <f>=G71/30</f>
      </c>
      <c r="I71" s="2">
        <v>0</v>
      </c>
      <c r="J71" s="2" t="s"/>
    </row>
    <row r="72" spans="1:10">
      <c r="A72" s="8" t="s">
        <v>166</v>
      </c>
      <c r="B72" s="8" t="s">
        <v>158</v>
      </c>
      <c r="C72" s="8" t="s">
        <v>16</v>
      </c>
      <c r="D72" s="8" t="s">
        <v>24</v>
      </c>
      <c r="E72" s="8" t="s">
        <v>168</v>
      </c>
      <c r="F72" s="2" t="s">
        <v>965</v>
      </c>
      <c r="G72" s="2">
        <v>60</v>
      </c>
      <c r="H72" s="2">
        <f>=G72/30</f>
      </c>
      <c r="I72" s="2">
        <v>5</v>
      </c>
      <c r="J72" s="2" t="s"/>
    </row>
    <row r="73" spans="1:10">
      <c r="A73" s="8" t="s">
        <v>166</v>
      </c>
      <c r="B73" s="8" t="s">
        <v>158</v>
      </c>
      <c r="C73" s="8" t="s">
        <v>16</v>
      </c>
      <c r="D73" s="8" t="s">
        <v>17</v>
      </c>
      <c r="E73" s="8" t="s">
        <v>167</v>
      </c>
      <c r="F73" s="2" t="s">
        <v>963</v>
      </c>
      <c r="G73" s="2">
        <v>60</v>
      </c>
      <c r="H73" s="2">
        <f>=G73/30</f>
      </c>
      <c r="I73" s="2">
        <v>30</v>
      </c>
      <c r="J73" s="2" t="s"/>
    </row>
    <row r="74" spans="1:10">
      <c r="A74" s="8" t="s">
        <v>166</v>
      </c>
      <c r="B74" s="8" t="s">
        <v>158</v>
      </c>
      <c r="C74" s="8" t="s">
        <v>16</v>
      </c>
      <c r="D74" s="8" t="s">
        <v>27</v>
      </c>
      <c r="E74" s="8" t="s">
        <v>171</v>
      </c>
      <c r="F74" s="2" t="s">
        <v>306</v>
      </c>
      <c r="G74" s="2">
        <v>0</v>
      </c>
      <c r="H74" s="2">
        <f>=G74/30</f>
      </c>
      <c r="I74" s="2" t="s">
        <v>990</v>
      </c>
      <c r="J74" s="2" t="s">
        <v>991</v>
      </c>
    </row>
    <row r="75" spans="1:10">
      <c r="A75" s="8" t="s">
        <v>202</v>
      </c>
      <c r="B75" s="8" t="s">
        <v>180</v>
      </c>
      <c r="C75" s="8" t="s">
        <v>107</v>
      </c>
      <c r="D75" s="8" t="s">
        <v>24</v>
      </c>
      <c r="E75" s="8" t="s">
        <v>208</v>
      </c>
      <c r="F75" s="2" t="s">
        <v>965</v>
      </c>
      <c r="G75" s="2">
        <v>60</v>
      </c>
      <c r="H75" s="2">
        <f>=G75/30</f>
      </c>
      <c r="I75" s="2">
        <v>5</v>
      </c>
      <c r="J75" s="2" t="s"/>
    </row>
    <row r="76" spans="1:10">
      <c r="A76" s="8" t="s">
        <v>202</v>
      </c>
      <c r="B76" s="8" t="s">
        <v>180</v>
      </c>
      <c r="C76" s="8" t="s">
        <v>107</v>
      </c>
      <c r="D76" s="8" t="s">
        <v>17</v>
      </c>
      <c r="E76" s="8" t="s">
        <v>207</v>
      </c>
      <c r="F76" s="2" t="s">
        <v>309</v>
      </c>
      <c r="G76" s="2">
        <v>0</v>
      </c>
      <c r="H76" s="2">
        <f>=G76/30</f>
      </c>
      <c r="I76" s="2">
        <v>0</v>
      </c>
      <c r="J76" s="2" t="s"/>
    </row>
    <row r="77" spans="1:10">
      <c r="A77" s="8" t="s">
        <v>202</v>
      </c>
      <c r="B77" s="8" t="s">
        <v>180</v>
      </c>
      <c r="C77" s="8" t="s">
        <v>107</v>
      </c>
      <c r="D77" s="8" t="s">
        <v>27</v>
      </c>
      <c r="E77" s="8" t="s">
        <v>209</v>
      </c>
      <c r="F77" s="2" t="s">
        <v>309</v>
      </c>
      <c r="G77" s="2">
        <v>0</v>
      </c>
      <c r="H77" s="2">
        <f>=G77/30</f>
      </c>
      <c r="I77" s="2">
        <v>0</v>
      </c>
      <c r="J77" s="2" t="s"/>
    </row>
    <row r="78" spans="1:10">
      <c r="A78" s="8" t="s">
        <v>202</v>
      </c>
      <c r="B78" s="8" t="s">
        <v>180</v>
      </c>
      <c r="C78" s="8" t="s">
        <v>107</v>
      </c>
      <c r="D78" s="8" t="s">
        <v>40</v>
      </c>
      <c r="E78" s="8" t="s">
        <v>203</v>
      </c>
      <c r="F78" s="2" t="s">
        <v>968</v>
      </c>
      <c r="G78" s="2" t="s">
        <v>977</v>
      </c>
      <c r="H78" s="2" t="s">
        <v>978</v>
      </c>
      <c r="I78" s="2">
        <v>20</v>
      </c>
      <c r="J78" s="2" t="s"/>
    </row>
    <row r="79" spans="1:10">
      <c r="A79" s="8" t="s">
        <v>202</v>
      </c>
      <c r="B79" s="8" t="s">
        <v>180</v>
      </c>
      <c r="C79" s="8" t="s">
        <v>107</v>
      </c>
      <c r="D79" s="8" t="s">
        <v>962</v>
      </c>
      <c r="E79" s="8" t="s">
        <v>889</v>
      </c>
      <c r="F79" s="2" t="s">
        <v>963</v>
      </c>
      <c r="G79" s="2">
        <v>30</v>
      </c>
      <c r="H79" s="2">
        <f>=G79/30</f>
      </c>
      <c r="I79" s="2">
        <v>0</v>
      </c>
      <c r="J79" s="2" t="s">
        <v>992</v>
      </c>
    </row>
    <row r="80" spans="1:10">
      <c r="A80" s="8" t="s">
        <v>202</v>
      </c>
      <c r="B80" s="8" t="s">
        <v>180</v>
      </c>
      <c r="C80" s="8" t="s">
        <v>107</v>
      </c>
      <c r="D80" s="8" t="s">
        <v>962</v>
      </c>
      <c r="E80" s="8" t="s">
        <v>889</v>
      </c>
      <c r="F80" s="2" t="s">
        <v>968</v>
      </c>
      <c r="G80" s="2" t="s">
        <v>977</v>
      </c>
      <c r="H80" s="2" t="s">
        <v>978</v>
      </c>
      <c r="I80" s="2">
        <v>0</v>
      </c>
      <c r="J80" s="2" t="s">
        <v>993</v>
      </c>
    </row>
    <row r="81" spans="1:10">
      <c r="A81" s="8" t="s">
        <v>232</v>
      </c>
      <c r="B81" s="8" t="s">
        <v>131</v>
      </c>
      <c r="C81" s="8" t="s">
        <v>76</v>
      </c>
      <c r="D81" s="8" t="s">
        <v>24</v>
      </c>
      <c r="E81" s="8" t="s">
        <v>241</v>
      </c>
      <c r="F81" s="2" t="s">
        <v>968</v>
      </c>
      <c r="G81" s="2" t="s">
        <v>975</v>
      </c>
      <c r="H81" s="2" t="s">
        <v>976</v>
      </c>
      <c r="I81" s="2">
        <v>5</v>
      </c>
      <c r="J81" s="2" t="s"/>
    </row>
    <row r="82" spans="1:10">
      <c r="A82" s="8" t="s">
        <v>232</v>
      </c>
      <c r="B82" s="8" t="s">
        <v>131</v>
      </c>
      <c r="C82" s="8" t="s">
        <v>76</v>
      </c>
      <c r="D82" s="8" t="s">
        <v>17</v>
      </c>
      <c r="E82" s="8" t="s">
        <v>233</v>
      </c>
      <c r="F82" s="2" t="s">
        <v>309</v>
      </c>
      <c r="G82" s="2">
        <v>0</v>
      </c>
      <c r="H82" s="2">
        <f>=G82/30</f>
      </c>
      <c r="I82" s="2">
        <v>0</v>
      </c>
      <c r="J82" s="2" t="s"/>
    </row>
    <row r="83" spans="1:10">
      <c r="A83" s="8" t="s">
        <v>232</v>
      </c>
      <c r="B83" s="8" t="s">
        <v>131</v>
      </c>
      <c r="C83" s="8" t="s">
        <v>76</v>
      </c>
      <c r="D83" s="8" t="s">
        <v>27</v>
      </c>
      <c r="E83" s="8" t="s">
        <v>245</v>
      </c>
      <c r="F83" s="2" t="s">
        <v>965</v>
      </c>
      <c r="G83" s="2">
        <v>30</v>
      </c>
      <c r="H83" s="2">
        <f>=G83/30</f>
      </c>
      <c r="I83" s="2">
        <v>10</v>
      </c>
      <c r="J83" s="2" t="s">
        <v>964</v>
      </c>
    </row>
    <row r="84" spans="1:10">
      <c r="A84" s="8" t="s">
        <v>232</v>
      </c>
      <c r="B84" s="8" t="s">
        <v>131</v>
      </c>
      <c r="C84" s="8" t="s">
        <v>76</v>
      </c>
      <c r="D84" s="8" t="s">
        <v>40</v>
      </c>
      <c r="E84" s="8" t="s">
        <v>235</v>
      </c>
      <c r="F84" s="2" t="s">
        <v>968</v>
      </c>
      <c r="G84" s="2" t="s">
        <v>977</v>
      </c>
      <c r="H84" s="2" t="s">
        <v>978</v>
      </c>
      <c r="I84" s="2">
        <v>30</v>
      </c>
      <c r="J84" s="2" t="s">
        <v>994</v>
      </c>
    </row>
    <row r="85" spans="1:10">
      <c r="A85" s="8" t="s">
        <v>14</v>
      </c>
      <c r="B85" s="8" t="s">
        <v>15</v>
      </c>
      <c r="C85" s="8" t="s">
        <v>16</v>
      </c>
      <c r="D85" s="8" t="s">
        <v>24</v>
      </c>
      <c r="E85" s="8" t="s">
        <v>25</v>
      </c>
      <c r="F85" s="2" t="s">
        <v>965</v>
      </c>
      <c r="G85" s="2">
        <v>60</v>
      </c>
      <c r="H85" s="2">
        <f>=G85/30</f>
      </c>
      <c r="I85" s="2">
        <v>5</v>
      </c>
      <c r="J85" s="2" t="s"/>
    </row>
    <row r="86" spans="1:10">
      <c r="A86" s="8" t="s">
        <v>14</v>
      </c>
      <c r="B86" s="8" t="s">
        <v>15</v>
      </c>
      <c r="C86" s="8" t="s">
        <v>16</v>
      </c>
      <c r="D86" s="8" t="s">
        <v>17</v>
      </c>
      <c r="E86" s="8" t="s">
        <v>18</v>
      </c>
      <c r="F86" s="2" t="s">
        <v>312</v>
      </c>
      <c r="G86" s="2">
        <v>0</v>
      </c>
      <c r="H86" s="2">
        <f>=G86/30</f>
      </c>
      <c r="I86" s="2">
        <v>30</v>
      </c>
      <c r="J86" s="2" t="s">
        <v>995</v>
      </c>
    </row>
    <row r="87" spans="1:10">
      <c r="A87" s="8" t="s">
        <v>14</v>
      </c>
      <c r="B87" s="8" t="s">
        <v>15</v>
      </c>
      <c r="C87" s="8" t="s">
        <v>16</v>
      </c>
      <c r="D87" s="8" t="s">
        <v>27</v>
      </c>
      <c r="E87" s="8" t="s">
        <v>28</v>
      </c>
      <c r="F87" s="2" t="s">
        <v>963</v>
      </c>
      <c r="G87" s="2">
        <v>30</v>
      </c>
      <c r="H87" s="2">
        <f>=G87/30</f>
      </c>
      <c r="I87" s="2">
        <v>10</v>
      </c>
      <c r="J87" s="2" t="s">
        <v>964</v>
      </c>
    </row>
    <row r="88" spans="1:10">
      <c r="A88" s="8" t="s">
        <v>173</v>
      </c>
      <c r="B88" s="8" t="s">
        <v>158</v>
      </c>
      <c r="C88" s="8" t="s">
        <v>76</v>
      </c>
      <c r="D88" s="8" t="s">
        <v>24</v>
      </c>
      <c r="E88" s="8" t="s">
        <v>175</v>
      </c>
      <c r="F88" s="2" t="s">
        <v>996</v>
      </c>
      <c r="G88" s="2">
        <v>60</v>
      </c>
      <c r="H88" s="2">
        <f>=G88/30</f>
      </c>
      <c r="I88" s="2">
        <v>5</v>
      </c>
      <c r="J88" s="2" t="s"/>
    </row>
    <row r="89" spans="1:10">
      <c r="A89" s="8" t="s">
        <v>173</v>
      </c>
      <c r="B89" s="8" t="s">
        <v>158</v>
      </c>
      <c r="C89" s="8" t="s">
        <v>76</v>
      </c>
      <c r="D89" s="8" t="s">
        <v>17</v>
      </c>
      <c r="E89" s="8" t="s">
        <v>174</v>
      </c>
      <c r="F89" s="2" t="s">
        <v>958</v>
      </c>
      <c r="G89" s="2" t="s">
        <v>959</v>
      </c>
      <c r="H89" s="2" t="s">
        <v>960</v>
      </c>
      <c r="I89" s="2">
        <v>6</v>
      </c>
      <c r="J89" s="2" t="s">
        <v>961</v>
      </c>
    </row>
    <row r="90" spans="1:10">
      <c r="A90" s="8" t="s">
        <v>173</v>
      </c>
      <c r="B90" s="8" t="s">
        <v>158</v>
      </c>
      <c r="C90" s="8" t="s">
        <v>76</v>
      </c>
      <c r="D90" s="8" t="s">
        <v>27</v>
      </c>
      <c r="E90" s="8" t="s">
        <v>177</v>
      </c>
      <c r="F90" s="2" t="s">
        <v>309</v>
      </c>
      <c r="G90" s="2">
        <v>0</v>
      </c>
      <c r="H90" s="2">
        <f>=G90/30</f>
      </c>
      <c r="I90" s="2">
        <v>0</v>
      </c>
      <c r="J90" s="2" t="s"/>
    </row>
    <row r="91" spans="1:10">
      <c r="A91" s="8" t="s">
        <v>124</v>
      </c>
      <c r="B91" s="8" t="s">
        <v>106</v>
      </c>
      <c r="C91" s="8" t="s">
        <v>65</v>
      </c>
      <c r="D91" s="8" t="s">
        <v>24</v>
      </c>
      <c r="E91" s="8" t="s">
        <v>127</v>
      </c>
      <c r="F91" s="2" t="s">
        <v>963</v>
      </c>
      <c r="G91" s="2">
        <v>90</v>
      </c>
      <c r="H91" s="2">
        <f>=G91/30</f>
      </c>
      <c r="I91" s="2">
        <v>5</v>
      </c>
      <c r="J91" s="2" t="s"/>
    </row>
    <row r="92" spans="1:10">
      <c r="A92" s="8" t="s">
        <v>124</v>
      </c>
      <c r="B92" s="8" t="s">
        <v>106</v>
      </c>
      <c r="C92" s="8" t="s">
        <v>65</v>
      </c>
      <c r="D92" s="8" t="s">
        <v>17</v>
      </c>
      <c r="E92" s="8" t="s">
        <v>125</v>
      </c>
      <c r="F92" s="2" t="s">
        <v>963</v>
      </c>
      <c r="G92" s="2">
        <v>60</v>
      </c>
      <c r="H92" s="2">
        <f>=G92/30</f>
      </c>
      <c r="I92" s="2">
        <v>30</v>
      </c>
      <c r="J92" s="2" t="s"/>
    </row>
    <row r="93" spans="1:10">
      <c r="A93" s="8" t="s">
        <v>124</v>
      </c>
      <c r="B93" s="8" t="s">
        <v>106</v>
      </c>
      <c r="C93" s="8" t="s">
        <v>65</v>
      </c>
      <c r="D93" s="8" t="s">
        <v>27</v>
      </c>
      <c r="E93" s="8" t="s">
        <v>128</v>
      </c>
      <c r="F93" s="2" t="s">
        <v>309</v>
      </c>
      <c r="G93" s="2">
        <v>0</v>
      </c>
      <c r="H93" s="2">
        <f>=G93/30</f>
      </c>
      <c r="I93" s="2">
        <v>0</v>
      </c>
      <c r="J93" s="2" t="s"/>
    </row>
    <row r="94" spans="1:10">
      <c r="A94" s="8" t="s">
        <v>96</v>
      </c>
      <c r="B94" s="8" t="s">
        <v>75</v>
      </c>
      <c r="C94" s="8" t="s">
        <v>54</v>
      </c>
      <c r="D94" s="8" t="s">
        <v>24</v>
      </c>
      <c r="E94" s="8" t="s">
        <v>101</v>
      </c>
      <c r="F94" s="2" t="s">
        <v>306</v>
      </c>
      <c r="G94" s="2">
        <v>0</v>
      </c>
      <c r="H94" s="2">
        <f>=G94/30</f>
      </c>
      <c r="I94" s="2">
        <v>5</v>
      </c>
      <c r="J94" s="2" t="s"/>
    </row>
    <row r="95" spans="1:10">
      <c r="A95" s="8" t="s">
        <v>96</v>
      </c>
      <c r="B95" s="8" t="s">
        <v>75</v>
      </c>
      <c r="C95" s="8" t="s">
        <v>54</v>
      </c>
      <c r="D95" s="8" t="s">
        <v>17</v>
      </c>
      <c r="E95" s="8" t="s">
        <v>97</v>
      </c>
      <c r="F95" s="2" t="s">
        <v>306</v>
      </c>
      <c r="G95" s="2">
        <v>0</v>
      </c>
      <c r="H95" s="2">
        <f>=G95/30</f>
      </c>
      <c r="I95" s="2">
        <v>30</v>
      </c>
      <c r="J95" s="2" t="s"/>
    </row>
    <row r="96" spans="1:10">
      <c r="A96" s="8" t="s">
        <v>96</v>
      </c>
      <c r="B96" s="8" t="s">
        <v>75</v>
      </c>
      <c r="C96" s="8" t="s">
        <v>54</v>
      </c>
      <c r="D96" s="8" t="s">
        <v>27</v>
      </c>
      <c r="E96" s="8" t="s">
        <v>104</v>
      </c>
      <c r="F96" s="2" t="s">
        <v>309</v>
      </c>
      <c r="G96" s="2">
        <v>0</v>
      </c>
      <c r="H96" s="2">
        <f>=G96/30</f>
      </c>
      <c r="I96" s="2">
        <v>0</v>
      </c>
      <c r="J96" s="2" t="s"/>
    </row>
    <row r="97" spans="1:10">
      <c r="A97" s="8" t="s">
        <v>8</v>
      </c>
      <c r="B97" s="8" t="s">
        <v>8</v>
      </c>
      <c r="C97" s="8" t="s">
        <v>8</v>
      </c>
      <c r="D97" s="8" t="s">
        <v>9</v>
      </c>
      <c r="E97" s="8" t="s">
        <v>10</v>
      </c>
      <c r="F97" s="2" t="s">
        <v>10</v>
      </c>
      <c r="G97" s="2">
        <v>30</v>
      </c>
      <c r="H97" s="2">
        <f>=G97/30</f>
      </c>
      <c r="I97" s="2">
        <v>20</v>
      </c>
      <c r="J97" s="2" t="s">
        <v>997</v>
      </c>
    </row>
    <row r="98" spans="1:10">
      <c r="A98" s="8" t="s">
        <v>157</v>
      </c>
      <c r="B98" s="8" t="s">
        <v>158</v>
      </c>
      <c r="C98" s="8" t="s">
        <v>159</v>
      </c>
      <c r="D98" s="8" t="s">
        <v>24</v>
      </c>
      <c r="E98" s="8" t="s">
        <v>163</v>
      </c>
      <c r="F98" s="2" t="s">
        <v>965</v>
      </c>
      <c r="G98" s="2">
        <v>60</v>
      </c>
      <c r="H98" s="2">
        <f>=G98/30</f>
      </c>
      <c r="I98" s="2">
        <v>5</v>
      </c>
      <c r="J98" s="2" t="s"/>
    </row>
    <row r="99" spans="1:10">
      <c r="A99" s="8" t="s">
        <v>157</v>
      </c>
      <c r="B99" s="8" t="s">
        <v>158</v>
      </c>
      <c r="C99" s="8" t="s">
        <v>159</v>
      </c>
      <c r="D99" s="8" t="s">
        <v>17</v>
      </c>
      <c r="E99" s="8" t="s">
        <v>160</v>
      </c>
      <c r="F99" s="2" t="s">
        <v>958</v>
      </c>
      <c r="G99" s="2" t="s">
        <v>998</v>
      </c>
      <c r="H99" s="2" t="s">
        <v>999</v>
      </c>
      <c r="I99" s="2">
        <v>10</v>
      </c>
      <c r="J99" s="2" t="s">
        <v>1000</v>
      </c>
    </row>
    <row r="100" spans="1:10">
      <c r="A100" s="8" t="s">
        <v>157</v>
      </c>
      <c r="B100" s="8" t="s">
        <v>158</v>
      </c>
      <c r="C100" s="8" t="s">
        <v>159</v>
      </c>
      <c r="D100" s="8" t="s">
        <v>27</v>
      </c>
      <c r="E100" s="8" t="s">
        <v>165</v>
      </c>
      <c r="F100" s="2" t="s">
        <v>309</v>
      </c>
      <c r="G100" s="2">
        <v>0</v>
      </c>
      <c r="H100" s="2">
        <f>=G100/30</f>
      </c>
      <c r="I100" s="2">
        <v>0</v>
      </c>
      <c r="J100" s="2" t="s"/>
    </row>
    <row r="101" spans="1:10">
      <c r="A101" s="8" t="s">
        <v>105</v>
      </c>
      <c r="B101" s="8" t="s">
        <v>106</v>
      </c>
      <c r="C101" s="8" t="s">
        <v>107</v>
      </c>
      <c r="D101" s="8" t="s">
        <v>24</v>
      </c>
      <c r="E101" s="8" t="s">
        <v>109</v>
      </c>
      <c r="F101" s="2" t="s">
        <v>963</v>
      </c>
      <c r="G101" s="2">
        <v>90</v>
      </c>
      <c r="H101" s="2">
        <f>=G101/30</f>
      </c>
      <c r="I101" s="2">
        <v>5</v>
      </c>
      <c r="J101" s="2" t="s"/>
    </row>
    <row r="102" spans="1:10">
      <c r="A102" s="8" t="s">
        <v>105</v>
      </c>
      <c r="B102" s="8" t="s">
        <v>106</v>
      </c>
      <c r="C102" s="8" t="s">
        <v>107</v>
      </c>
      <c r="D102" s="8" t="s">
        <v>17</v>
      </c>
      <c r="E102" s="8" t="s">
        <v>108</v>
      </c>
      <c r="F102" s="2" t="s">
        <v>963</v>
      </c>
      <c r="G102" s="2">
        <v>60</v>
      </c>
      <c r="H102" s="2">
        <f>=G102/30</f>
      </c>
      <c r="I102" s="2">
        <v>30</v>
      </c>
      <c r="J102" s="2" t="s"/>
    </row>
    <row r="103" spans="1:10">
      <c r="A103" s="8" t="s">
        <v>105</v>
      </c>
      <c r="B103" s="8" t="s">
        <v>106</v>
      </c>
      <c r="C103" s="8" t="s">
        <v>107</v>
      </c>
      <c r="D103" s="8" t="s">
        <v>27</v>
      </c>
      <c r="E103" s="8" t="s">
        <v>110</v>
      </c>
      <c r="F103" s="2" t="s">
        <v>309</v>
      </c>
      <c r="G103" s="2">
        <v>0</v>
      </c>
      <c r="H103" s="2">
        <f>=G103/30</f>
      </c>
      <c r="I103" s="2">
        <v>0</v>
      </c>
      <c r="J103" s="2" t="s"/>
    </row>
    <row r="104" spans="1:10">
      <c r="A104" s="8" t="s">
        <v>196</v>
      </c>
      <c r="B104" s="8" t="s">
        <v>180</v>
      </c>
      <c r="C104" s="8" t="s">
        <v>54</v>
      </c>
      <c r="D104" s="8" t="s">
        <v>24</v>
      </c>
      <c r="E104" s="8" t="s">
        <v>200</v>
      </c>
      <c r="F104" s="2" t="s">
        <v>965</v>
      </c>
      <c r="G104" s="2">
        <v>60</v>
      </c>
      <c r="H104" s="2">
        <f>=G104/30</f>
      </c>
      <c r="I104" s="2">
        <v>5</v>
      </c>
      <c r="J104" s="2" t="s"/>
    </row>
    <row r="105" spans="1:10">
      <c r="A105" s="8" t="s">
        <v>196</v>
      </c>
      <c r="B105" s="8" t="s">
        <v>180</v>
      </c>
      <c r="C105" s="8" t="s">
        <v>54</v>
      </c>
      <c r="D105" s="8" t="s">
        <v>17</v>
      </c>
      <c r="E105" s="8" t="s">
        <v>197</v>
      </c>
      <c r="F105" s="2" t="s">
        <v>968</v>
      </c>
      <c r="G105" s="2" t="s">
        <v>977</v>
      </c>
      <c r="H105" s="2" t="s">
        <v>978</v>
      </c>
      <c r="I105" s="2">
        <v>30</v>
      </c>
      <c r="J105" s="2" t="s"/>
    </row>
    <row r="106" spans="1:10">
      <c r="A106" s="8" t="s">
        <v>196</v>
      </c>
      <c r="B106" s="8" t="s">
        <v>180</v>
      </c>
      <c r="C106" s="8" t="s">
        <v>54</v>
      </c>
      <c r="D106" s="8" t="s">
        <v>27</v>
      </c>
      <c r="E106" s="8" t="s">
        <v>201</v>
      </c>
      <c r="F106" s="2" t="s">
        <v>309</v>
      </c>
      <c r="G106" s="2">
        <v>0</v>
      </c>
      <c r="H106" s="2">
        <f>=G106/30</f>
      </c>
      <c r="I106" s="2">
        <v>0</v>
      </c>
      <c r="J106" s="2" t="s"/>
    </row>
    <row r="107" spans="1:10">
      <c r="A107" s="8" t="s">
        <v>111</v>
      </c>
      <c r="B107" s="8" t="s">
        <v>106</v>
      </c>
      <c r="C107" s="8" t="s">
        <v>16</v>
      </c>
      <c r="D107" s="8" t="s">
        <v>24</v>
      </c>
      <c r="E107" s="8" t="s">
        <v>113</v>
      </c>
      <c r="F107" s="2" t="s">
        <v>963</v>
      </c>
      <c r="G107" s="2">
        <v>90</v>
      </c>
      <c r="H107" s="2">
        <f>=G107/30</f>
      </c>
      <c r="I107" s="2">
        <v>5</v>
      </c>
      <c r="J107" s="2" t="s"/>
    </row>
    <row r="108" spans="1:10">
      <c r="A108" s="8" t="s">
        <v>111</v>
      </c>
      <c r="B108" s="8" t="s">
        <v>106</v>
      </c>
      <c r="C108" s="8" t="s">
        <v>16</v>
      </c>
      <c r="D108" s="8" t="s">
        <v>17</v>
      </c>
      <c r="E108" s="8" t="s">
        <v>112</v>
      </c>
      <c r="F108" s="2" t="s">
        <v>963</v>
      </c>
      <c r="G108" s="2">
        <v>60</v>
      </c>
      <c r="H108" s="2">
        <f>=G108/30</f>
      </c>
      <c r="I108" s="2">
        <v>30</v>
      </c>
      <c r="J108" s="2" t="s"/>
    </row>
    <row r="109" spans="1:10">
      <c r="A109" s="8" t="s">
        <v>111</v>
      </c>
      <c r="B109" s="8" t="s">
        <v>106</v>
      </c>
      <c r="C109" s="8" t="s">
        <v>16</v>
      </c>
      <c r="D109" s="8" t="s">
        <v>27</v>
      </c>
      <c r="E109" s="8" t="s">
        <v>115</v>
      </c>
      <c r="F109" s="2" t="s">
        <v>963</v>
      </c>
      <c r="G109" s="2">
        <v>30</v>
      </c>
      <c r="H109" s="2">
        <f>=G109/30</f>
      </c>
      <c r="I109" s="2">
        <v>10</v>
      </c>
      <c r="J109" s="2" t="s">
        <v>1001</v>
      </c>
    </row>
    <row r="110" spans="1:10">
      <c r="A110" s="8" t="s">
        <v>214</v>
      </c>
      <c r="B110" s="8" t="s">
        <v>158</v>
      </c>
      <c r="C110" s="8" t="s">
        <v>107</v>
      </c>
      <c r="D110" s="8" t="s">
        <v>24</v>
      </c>
      <c r="E110" s="8" t="s">
        <v>218</v>
      </c>
      <c r="F110" s="2" t="s">
        <v>1002</v>
      </c>
      <c r="G110" s="2">
        <v>90</v>
      </c>
      <c r="H110" s="2">
        <f>=G110/30</f>
      </c>
      <c r="I110" s="2">
        <v>5</v>
      </c>
      <c r="J110" s="2" t="s"/>
    </row>
    <row r="111" spans="1:10">
      <c r="A111" s="8" t="s">
        <v>214</v>
      </c>
      <c r="B111" s="8" t="s">
        <v>158</v>
      </c>
      <c r="C111" s="8" t="s">
        <v>107</v>
      </c>
      <c r="D111" s="8" t="s">
        <v>17</v>
      </c>
      <c r="E111" s="8" t="s">
        <v>215</v>
      </c>
      <c r="F111" s="2" t="s">
        <v>1002</v>
      </c>
      <c r="G111" s="2">
        <v>60</v>
      </c>
      <c r="H111" s="2">
        <f>=G111/30</f>
      </c>
      <c r="I111" s="2">
        <v>30</v>
      </c>
      <c r="J111" s="2" t="s"/>
    </row>
    <row r="112" spans="1:10">
      <c r="A112" s="8" t="s">
        <v>214</v>
      </c>
      <c r="B112" s="8" t="s">
        <v>158</v>
      </c>
      <c r="C112" s="8" t="s">
        <v>107</v>
      </c>
      <c r="D112" s="8" t="s">
        <v>27</v>
      </c>
      <c r="E112" s="8" t="s">
        <v>223</v>
      </c>
      <c r="F112" s="2" t="s">
        <v>295</v>
      </c>
      <c r="G112" s="2">
        <v>0</v>
      </c>
      <c r="H112" s="2">
        <f>=G112/30</f>
      </c>
      <c r="I112" s="2">
        <v>0</v>
      </c>
      <c r="J112" s="2" t="s"/>
    </row>
    <row r="113" spans="1:10">
      <c r="A113" s="8" t="s">
        <v>228</v>
      </c>
      <c r="B113" s="8" t="s">
        <v>75</v>
      </c>
      <c r="C113" s="8" t="s">
        <v>159</v>
      </c>
      <c r="D113" s="8" t="s">
        <v>24</v>
      </c>
      <c r="E113" s="8" t="s">
        <v>230</v>
      </c>
      <c r="F113" s="2" t="s">
        <v>963</v>
      </c>
      <c r="G113" s="2">
        <v>90</v>
      </c>
      <c r="H113" s="2">
        <f>=G113/30</f>
      </c>
      <c r="I113" s="2">
        <v>5</v>
      </c>
      <c r="J113" s="2" t="s"/>
    </row>
    <row r="114" spans="1:10">
      <c r="A114" s="8" t="s">
        <v>228</v>
      </c>
      <c r="B114" s="8" t="s">
        <v>75</v>
      </c>
      <c r="C114" s="8" t="s">
        <v>159</v>
      </c>
      <c r="D114" s="8" t="s">
        <v>17</v>
      </c>
      <c r="E114" s="8" t="s">
        <v>229</v>
      </c>
      <c r="F114" s="2" t="s">
        <v>306</v>
      </c>
      <c r="G114" s="2">
        <v>0</v>
      </c>
      <c r="H114" s="2">
        <f>=G114/30</f>
      </c>
      <c r="I114" s="2">
        <v>30</v>
      </c>
      <c r="J114" s="2" t="s"/>
    </row>
    <row r="115" spans="1:10">
      <c r="A115" s="8" t="s">
        <v>228</v>
      </c>
      <c r="B115" s="8" t="s">
        <v>75</v>
      </c>
      <c r="C115" s="8" t="s">
        <v>159</v>
      </c>
      <c r="D115" s="8" t="s">
        <v>27</v>
      </c>
      <c r="E115" s="8" t="s">
        <v>231</v>
      </c>
      <c r="F115" s="2" t="s">
        <v>309</v>
      </c>
      <c r="G115" s="2">
        <v>0</v>
      </c>
      <c r="H115" s="2">
        <f>=G115/30</f>
      </c>
      <c r="I115" s="2">
        <v>0</v>
      </c>
      <c r="J115" s="2" t="s"/>
    </row>
  </sheetData>
  <autoFilter ref="A1:J115">
    <sortState ref="A2:J115">
      <sortCondition descending="false" ref="A1:A115"/>
    </sortState>
  </autoFilter>
</worksheet>
</file>

<file path=xl/worksheets/sheet6.xml><?xml version="1.0" encoding="utf-8"?>
<worksheet xmlns="http://schemas.openxmlformats.org/spreadsheetml/2006/main">
  <sheetPr codeName="角色技能分裂比" state="visible">
    <tabColor rgb="FFFFFFFF"/>
  </sheetPr>
  <dimension ref="E137"/>
  <sheetViews>
    <sheetView showGridLines="true" workbookViewId="0">
      <pane xSplit="1" ySplit="1" topLeftCell="B2" state="frozen"/>
    </sheetView>
  </sheetViews>
  <cols>
    <col min="1" max="1" width="10.8008" style="10" customWidth="true"/>
    <col min="3" max="3" width="7.77344" style="10" customWidth="true"/>
    <col min="4" max="4" width="19.3906" style="10" customWidth="true"/>
    <col min="5" max="5" width="13.1719" style="17" customWidth="true"/>
  </cols>
  <sheetData>
    <row r="1" spans="1:5">
      <c r="A1" s="10" t="s">
        <v>1</v>
      </c>
      <c r="B1" s="10" t="s">
        <v>2</v>
      </c>
      <c r="C1" s="10" t="s">
        <v>3</v>
      </c>
      <c r="D1" s="10" t="s">
        <v>1003</v>
      </c>
      <c r="E1" s="17" t="s">
        <v>1004</v>
      </c>
    </row>
    <row r="2" spans="1:5">
      <c r="A2" s="10" t="s">
        <v>157</v>
      </c>
      <c r="B2" s="10" t="s">
        <v>158</v>
      </c>
      <c r="C2" s="10" t="s">
        <v>159</v>
      </c>
      <c r="D2" s="10" t="s">
        <v>1005</v>
      </c>
      <c r="E2" s="17">
        <v>0.1</v>
      </c>
    </row>
    <row r="3" spans="1:5">
      <c r="A3" s="10" t="s">
        <v>157</v>
      </c>
      <c r="B3" s="10" t="s">
        <v>158</v>
      </c>
      <c r="C3" s="10" t="s">
        <v>159</v>
      </c>
      <c r="D3" s="10" t="s">
        <v>1006</v>
      </c>
      <c r="E3" s="17">
        <v>0.9</v>
      </c>
    </row>
    <row r="4" spans="1:5">
      <c r="A4" s="10" t="s">
        <v>228</v>
      </c>
      <c r="B4" s="10" t="s">
        <v>75</v>
      </c>
      <c r="C4" s="10" t="s">
        <v>159</v>
      </c>
      <c r="D4" s="10" t="s">
        <v>1007</v>
      </c>
      <c r="E4" s="17">
        <v>0.2</v>
      </c>
    </row>
    <row r="5" spans="1:5">
      <c r="A5" s="10" t="s">
        <v>228</v>
      </c>
      <c r="B5" s="10" t="s">
        <v>75</v>
      </c>
      <c r="C5" s="10" t="s">
        <v>159</v>
      </c>
      <c r="D5" s="10" t="s">
        <v>1008</v>
      </c>
      <c r="E5" s="17">
        <v>0.2</v>
      </c>
    </row>
    <row r="6" spans="1:5">
      <c r="A6" s="10" t="s">
        <v>228</v>
      </c>
      <c r="B6" s="10" t="s">
        <v>75</v>
      </c>
      <c r="C6" s="10" t="s">
        <v>159</v>
      </c>
      <c r="D6" s="10" t="s">
        <v>1009</v>
      </c>
      <c r="E6" s="17">
        <v>0.6</v>
      </c>
    </row>
    <row r="7" spans="1:5">
      <c r="A7" s="10" t="s">
        <v>210</v>
      </c>
      <c r="B7" s="10" t="s">
        <v>53</v>
      </c>
      <c r="C7" s="10" t="s">
        <v>159</v>
      </c>
      <c r="D7" s="10" t="s">
        <v>1007</v>
      </c>
      <c r="E7" s="17">
        <v>0.3</v>
      </c>
    </row>
    <row r="8" spans="1:5">
      <c r="A8" s="10" t="s">
        <v>210</v>
      </c>
      <c r="B8" s="10" t="s">
        <v>53</v>
      </c>
      <c r="C8" s="10" t="s">
        <v>159</v>
      </c>
      <c r="D8" s="10" t="s">
        <v>1008</v>
      </c>
      <c r="E8" s="17">
        <v>0.3</v>
      </c>
    </row>
    <row r="9" spans="1:5">
      <c r="A9" s="10" t="s">
        <v>210</v>
      </c>
      <c r="B9" s="10" t="s">
        <v>53</v>
      </c>
      <c r="C9" s="10" t="s">
        <v>159</v>
      </c>
      <c r="D9" s="10" t="s">
        <v>1009</v>
      </c>
      <c r="E9" s="17">
        <v>0.4</v>
      </c>
    </row>
    <row r="10" spans="1:5">
      <c r="A10" s="10" t="s">
        <v>130</v>
      </c>
      <c r="B10" s="10" t="s">
        <v>131</v>
      </c>
      <c r="C10" s="10" t="s">
        <v>65</v>
      </c>
      <c r="D10" s="10" t="s">
        <v>1010</v>
      </c>
      <c r="E10" s="17">
        <v>0.25</v>
      </c>
    </row>
    <row r="11" spans="1:5">
      <c r="A11" s="10" t="s">
        <v>130</v>
      </c>
      <c r="B11" s="10" t="s">
        <v>131</v>
      </c>
      <c r="C11" s="10" t="s">
        <v>65</v>
      </c>
      <c r="D11" s="10" t="s">
        <v>1011</v>
      </c>
      <c r="E11" s="17">
        <v>0.25</v>
      </c>
    </row>
    <row r="12" spans="1:5">
      <c r="A12" s="10" t="s">
        <v>130</v>
      </c>
      <c r="B12" s="10" t="s">
        <v>131</v>
      </c>
      <c r="C12" s="10" t="s">
        <v>65</v>
      </c>
      <c r="D12" s="10" t="s">
        <v>1012</v>
      </c>
      <c r="E12" s="17">
        <v>0.25</v>
      </c>
    </row>
    <row r="13" spans="1:5">
      <c r="A13" s="10" t="s">
        <v>130</v>
      </c>
      <c r="B13" s="10" t="s">
        <v>131</v>
      </c>
      <c r="C13" s="10" t="s">
        <v>65</v>
      </c>
      <c r="D13" s="10" t="s">
        <v>1013</v>
      </c>
      <c r="E13" s="17">
        <v>0.25</v>
      </c>
    </row>
    <row r="14" spans="1:5">
      <c r="A14" s="10" t="s">
        <v>124</v>
      </c>
      <c r="B14" s="10" t="s">
        <v>106</v>
      </c>
      <c r="C14" s="10" t="s">
        <v>65</v>
      </c>
      <c r="D14" s="10" t="s">
        <v>1014</v>
      </c>
      <c r="E14" s="17">
        <v>0.3</v>
      </c>
    </row>
    <row r="15" spans="1:5">
      <c r="A15" s="10" t="s">
        <v>124</v>
      </c>
      <c r="B15" s="10" t="s">
        <v>106</v>
      </c>
      <c r="C15" s="10" t="s">
        <v>65</v>
      </c>
      <c r="D15" s="10" t="s">
        <v>1015</v>
      </c>
      <c r="E15" s="17">
        <v>0.7</v>
      </c>
    </row>
    <row r="16" spans="1:5">
      <c r="A16" s="10" t="s">
        <v>105</v>
      </c>
      <c r="B16" s="10" t="s">
        <v>106</v>
      </c>
      <c r="C16" s="10" t="s">
        <v>107</v>
      </c>
      <c r="D16" s="10" t="s">
        <v>1007</v>
      </c>
      <c r="E16" s="17">
        <v>0.3</v>
      </c>
    </row>
    <row r="17" spans="1:5">
      <c r="A17" s="10" t="s">
        <v>105</v>
      </c>
      <c r="B17" s="10" t="s">
        <v>106</v>
      </c>
      <c r="C17" s="10" t="s">
        <v>107</v>
      </c>
      <c r="D17" s="10" t="s">
        <v>1008</v>
      </c>
      <c r="E17" s="17">
        <v>0.7</v>
      </c>
    </row>
    <row r="18" spans="1:5">
      <c r="A18" s="10" t="s">
        <v>105</v>
      </c>
      <c r="B18" s="10" t="s">
        <v>106</v>
      </c>
      <c r="C18" s="10" t="s">
        <v>107</v>
      </c>
      <c r="D18" s="10" t="s">
        <v>1014</v>
      </c>
      <c r="E18" s="17">
        <v>0.2</v>
      </c>
    </row>
    <row r="19" spans="1:5">
      <c r="A19" s="10" t="s">
        <v>105</v>
      </c>
      <c r="B19" s="10" t="s">
        <v>106</v>
      </c>
      <c r="C19" s="10" t="s">
        <v>107</v>
      </c>
      <c r="D19" s="10" t="s">
        <v>1015</v>
      </c>
      <c r="E19" s="17">
        <v>0.1</v>
      </c>
    </row>
    <row r="20" spans="1:5">
      <c r="A20" s="10" t="s">
        <v>105</v>
      </c>
      <c r="B20" s="10" t="s">
        <v>106</v>
      </c>
      <c r="C20" s="10" t="s">
        <v>107</v>
      </c>
      <c r="D20" s="10" t="s">
        <v>1016</v>
      </c>
      <c r="E20" s="17">
        <v>0.1</v>
      </c>
    </row>
    <row r="21" spans="1:5">
      <c r="A21" s="10" t="s">
        <v>105</v>
      </c>
      <c r="B21" s="10" t="s">
        <v>106</v>
      </c>
      <c r="C21" s="10" t="s">
        <v>107</v>
      </c>
      <c r="D21" s="10" t="s">
        <v>1017</v>
      </c>
      <c r="E21" s="17">
        <v>0.6</v>
      </c>
    </row>
    <row r="22" spans="1:5">
      <c r="A22" s="10" t="s">
        <v>214</v>
      </c>
      <c r="B22" s="10" t="s">
        <v>158</v>
      </c>
      <c r="C22" s="10" t="s">
        <v>107</v>
      </c>
      <c r="D22" s="10" t="s">
        <v>1007</v>
      </c>
      <c r="E22" s="17">
        <v>0.25</v>
      </c>
    </row>
    <row r="23" spans="1:5">
      <c r="A23" s="10" t="s">
        <v>214</v>
      </c>
      <c r="B23" s="10" t="s">
        <v>158</v>
      </c>
      <c r="C23" s="10" t="s">
        <v>107</v>
      </c>
      <c r="D23" s="10" t="s">
        <v>1008</v>
      </c>
      <c r="E23" s="17">
        <v>0.25</v>
      </c>
    </row>
    <row r="24" spans="1:5">
      <c r="A24" s="10" t="s">
        <v>214</v>
      </c>
      <c r="B24" s="10" t="s">
        <v>158</v>
      </c>
      <c r="C24" s="10" t="s">
        <v>107</v>
      </c>
      <c r="D24" s="10" t="s">
        <v>1009</v>
      </c>
      <c r="E24" s="17">
        <v>0.5</v>
      </c>
    </row>
    <row r="25" spans="1:5">
      <c r="A25" s="18" t="s">
        <v>144</v>
      </c>
      <c r="B25" s="10" t="s">
        <v>131</v>
      </c>
      <c r="C25" s="10" t="s">
        <v>54</v>
      </c>
      <c r="D25" s="18" t="s">
        <v>1007</v>
      </c>
      <c r="E25" s="19">
        <v>0.3</v>
      </c>
    </row>
    <row r="26" spans="1:5">
      <c r="A26" s="18" t="s">
        <v>144</v>
      </c>
      <c r="B26" s="10" t="s">
        <v>131</v>
      </c>
      <c r="C26" s="10" t="s">
        <v>54</v>
      </c>
      <c r="D26" s="18" t="s">
        <v>1008</v>
      </c>
      <c r="E26" s="19">
        <v>0.7</v>
      </c>
    </row>
    <row r="27" spans="1:5">
      <c r="A27" s="18" t="s">
        <v>144</v>
      </c>
      <c r="B27" s="10" t="s">
        <v>131</v>
      </c>
      <c r="C27" s="10" t="s">
        <v>54</v>
      </c>
      <c r="D27" s="18" t="s">
        <v>1018</v>
      </c>
      <c r="E27" s="19">
        <v>0.3</v>
      </c>
    </row>
    <row r="28" spans="1:5">
      <c r="A28" s="18" t="s">
        <v>144</v>
      </c>
      <c r="B28" s="10" t="s">
        <v>131</v>
      </c>
      <c r="C28" s="10" t="s">
        <v>54</v>
      </c>
      <c r="D28" s="18" t="s">
        <v>1019</v>
      </c>
      <c r="E28" s="19">
        <v>0.1</v>
      </c>
    </row>
    <row r="29" spans="1:5">
      <c r="A29" s="18" t="s">
        <v>144</v>
      </c>
      <c r="B29" s="10" t="s">
        <v>131</v>
      </c>
      <c r="C29" s="10" t="s">
        <v>54</v>
      </c>
      <c r="D29" s="18" t="s">
        <v>1020</v>
      </c>
      <c r="E29" s="19">
        <v>0.6</v>
      </c>
    </row>
    <row r="30" spans="1:5">
      <c r="A30" s="10" t="s">
        <v>186</v>
      </c>
      <c r="B30" s="10" t="s">
        <v>180</v>
      </c>
      <c r="C30" s="10" t="s">
        <v>54</v>
      </c>
      <c r="D30" s="10" t="s">
        <v>1007</v>
      </c>
      <c r="E30" s="17">
        <v>0.45</v>
      </c>
    </row>
    <row r="31" spans="1:5">
      <c r="A31" s="10" t="s">
        <v>186</v>
      </c>
      <c r="B31" s="10" t="s">
        <v>180</v>
      </c>
      <c r="C31" s="10" t="s">
        <v>54</v>
      </c>
      <c r="D31" s="10" t="s">
        <v>1008</v>
      </c>
      <c r="E31" s="17">
        <v>0.55</v>
      </c>
    </row>
    <row r="32" spans="1:5">
      <c r="A32" s="10" t="s">
        <v>186</v>
      </c>
      <c r="B32" s="10" t="s">
        <v>180</v>
      </c>
      <c r="C32" s="10" t="s">
        <v>54</v>
      </c>
      <c r="D32" s="10" t="s">
        <v>1014</v>
      </c>
      <c r="E32" s="17">
        <v>0.4</v>
      </c>
    </row>
    <row r="33" spans="1:5">
      <c r="A33" s="10" t="s">
        <v>186</v>
      </c>
      <c r="B33" s="10" t="s">
        <v>180</v>
      </c>
      <c r="C33" s="10" t="s">
        <v>54</v>
      </c>
      <c r="D33" s="10" t="s">
        <v>1015</v>
      </c>
      <c r="E33" s="17">
        <v>0.3</v>
      </c>
    </row>
    <row r="34" spans="1:5">
      <c r="A34" s="10" t="s">
        <v>186</v>
      </c>
      <c r="B34" s="10" t="s">
        <v>180</v>
      </c>
      <c r="C34" s="10" t="s">
        <v>54</v>
      </c>
      <c r="D34" s="10" t="s">
        <v>1016</v>
      </c>
      <c r="E34" s="17">
        <v>0.3</v>
      </c>
    </row>
    <row r="35" spans="1:5">
      <c r="A35" s="10" t="s">
        <v>96</v>
      </c>
      <c r="B35" s="10" t="s">
        <v>75</v>
      </c>
      <c r="C35" s="10" t="s">
        <v>54</v>
      </c>
      <c r="D35" s="10" t="s">
        <v>1007</v>
      </c>
      <c r="E35" s="17">
        <v>0.3</v>
      </c>
    </row>
    <row r="36" spans="1:5">
      <c r="A36" s="10" t="s">
        <v>96</v>
      </c>
      <c r="B36" s="10" t="s">
        <v>75</v>
      </c>
      <c r="C36" s="10" t="s">
        <v>54</v>
      </c>
      <c r="D36" s="10" t="s">
        <v>1008</v>
      </c>
      <c r="E36" s="17">
        <v>0.7</v>
      </c>
    </row>
    <row r="37" spans="1:5">
      <c r="A37" s="10" t="s">
        <v>247</v>
      </c>
      <c r="B37" s="10" t="s">
        <v>158</v>
      </c>
      <c r="C37" s="10" t="s">
        <v>54</v>
      </c>
      <c r="D37" s="10" t="s">
        <v>1021</v>
      </c>
      <c r="E37" s="17">
        <v>0.2</v>
      </c>
    </row>
    <row r="38" spans="1:5">
      <c r="A38" s="10" t="s">
        <v>247</v>
      </c>
      <c r="B38" s="10" t="s">
        <v>158</v>
      </c>
      <c r="C38" s="10" t="s">
        <v>54</v>
      </c>
      <c r="D38" s="10" t="s">
        <v>1022</v>
      </c>
      <c r="E38" s="17">
        <v>0.3</v>
      </c>
    </row>
    <row r="39" spans="1:5">
      <c r="A39" s="10" t="s">
        <v>247</v>
      </c>
      <c r="B39" s="10" t="s">
        <v>158</v>
      </c>
      <c r="C39" s="10" t="s">
        <v>54</v>
      </c>
      <c r="D39" s="10" t="s">
        <v>1023</v>
      </c>
      <c r="E39" s="17">
        <v>0.5</v>
      </c>
    </row>
    <row r="40" spans="1:5">
      <c r="A40" s="10" t="s">
        <v>247</v>
      </c>
      <c r="B40" s="10" t="s">
        <v>158</v>
      </c>
      <c r="C40" s="10" t="s">
        <v>54</v>
      </c>
      <c r="D40" s="10" t="s">
        <v>1024</v>
      </c>
      <c r="E40" s="17">
        <v>0.15</v>
      </c>
    </row>
    <row r="41" spans="1:5">
      <c r="A41" s="10" t="s">
        <v>247</v>
      </c>
      <c r="B41" s="10" t="s">
        <v>158</v>
      </c>
      <c r="C41" s="10" t="s">
        <v>54</v>
      </c>
      <c r="D41" s="10" t="s">
        <v>1025</v>
      </c>
      <c r="E41" s="17">
        <v>0.15</v>
      </c>
    </row>
    <row r="42" spans="1:5">
      <c r="A42" s="10" t="s">
        <v>247</v>
      </c>
      <c r="B42" s="10" t="s">
        <v>158</v>
      </c>
      <c r="C42" s="10" t="s">
        <v>54</v>
      </c>
      <c r="D42" s="10" t="s">
        <v>1026</v>
      </c>
      <c r="E42" s="17">
        <v>0.15</v>
      </c>
    </row>
    <row r="43" spans="1:5">
      <c r="A43" s="10" t="s">
        <v>247</v>
      </c>
      <c r="B43" s="10" t="s">
        <v>158</v>
      </c>
      <c r="C43" s="10" t="s">
        <v>54</v>
      </c>
      <c r="D43" s="10" t="s">
        <v>1027</v>
      </c>
      <c r="E43" s="17">
        <v>0.15</v>
      </c>
    </row>
    <row r="44" spans="1:5">
      <c r="A44" s="10" t="s">
        <v>247</v>
      </c>
      <c r="B44" s="10" t="s">
        <v>158</v>
      </c>
      <c r="C44" s="10" t="s">
        <v>54</v>
      </c>
      <c r="D44" s="10" t="s">
        <v>1028</v>
      </c>
      <c r="E44" s="17">
        <v>0.15</v>
      </c>
    </row>
    <row r="45" spans="1:5">
      <c r="A45" s="10" t="s">
        <v>247</v>
      </c>
      <c r="B45" s="10" t="s">
        <v>158</v>
      </c>
      <c r="C45" s="10" t="s">
        <v>54</v>
      </c>
      <c r="D45" s="10" t="s">
        <v>1029</v>
      </c>
      <c r="E45" s="17">
        <v>0.25</v>
      </c>
    </row>
    <row r="46" spans="1:5">
      <c r="A46" s="10" t="s">
        <v>179</v>
      </c>
      <c r="B46" s="10" t="s">
        <v>180</v>
      </c>
      <c r="C46" s="10" t="s">
        <v>39</v>
      </c>
      <c r="D46" s="18" t="s">
        <v>1007</v>
      </c>
      <c r="E46" s="17">
        <v>0.4</v>
      </c>
    </row>
    <row r="47" spans="1:5">
      <c r="A47" s="10" t="s">
        <v>179</v>
      </c>
      <c r="B47" s="10" t="s">
        <v>180</v>
      </c>
      <c r="C47" s="10" t="s">
        <v>39</v>
      </c>
      <c r="D47" s="18" t="s">
        <v>1008</v>
      </c>
      <c r="E47" s="17">
        <v>0.6</v>
      </c>
    </row>
    <row r="48" spans="1:5">
      <c r="A48" s="10" t="s">
        <v>179</v>
      </c>
      <c r="B48" s="10" t="s">
        <v>180</v>
      </c>
      <c r="C48" s="10" t="s">
        <v>39</v>
      </c>
      <c r="D48" s="10" t="s">
        <v>1030</v>
      </c>
      <c r="E48" s="17">
        <v>0.2</v>
      </c>
    </row>
    <row r="49" spans="1:5">
      <c r="A49" s="10" t="s">
        <v>179</v>
      </c>
      <c r="B49" s="10" t="s">
        <v>180</v>
      </c>
      <c r="C49" s="10" t="s">
        <v>39</v>
      </c>
      <c r="D49" s="10" t="s">
        <v>1031</v>
      </c>
      <c r="E49" s="17">
        <v>0.2</v>
      </c>
    </row>
    <row r="50" spans="1:5">
      <c r="A50" s="10" t="s">
        <v>179</v>
      </c>
      <c r="B50" s="10" t="s">
        <v>180</v>
      </c>
      <c r="C50" s="10" t="s">
        <v>39</v>
      </c>
      <c r="D50" s="10" t="s">
        <v>1032</v>
      </c>
      <c r="E50" s="17">
        <v>0.05</v>
      </c>
    </row>
    <row r="51" spans="1:5">
      <c r="A51" s="10" t="s">
        <v>179</v>
      </c>
      <c r="B51" s="10" t="s">
        <v>180</v>
      </c>
      <c r="C51" s="10" t="s">
        <v>39</v>
      </c>
      <c r="D51" s="10" t="s">
        <v>1033</v>
      </c>
      <c r="E51" s="17">
        <v>0.05</v>
      </c>
    </row>
    <row r="52" spans="1:5">
      <c r="A52" s="10" t="s">
        <v>179</v>
      </c>
      <c r="B52" s="10" t="s">
        <v>180</v>
      </c>
      <c r="C52" s="10" t="s">
        <v>39</v>
      </c>
      <c r="D52" s="10" t="s">
        <v>1034</v>
      </c>
      <c r="E52" s="17">
        <v>0.05</v>
      </c>
    </row>
    <row r="53" spans="1:5">
      <c r="A53" s="10" t="s">
        <v>179</v>
      </c>
      <c r="B53" s="10" t="s">
        <v>180</v>
      </c>
      <c r="C53" s="10" t="s">
        <v>39</v>
      </c>
      <c r="D53" s="10" t="s">
        <v>1035</v>
      </c>
      <c r="E53" s="17">
        <v>0.05</v>
      </c>
    </row>
    <row r="54" spans="1:5">
      <c r="A54" s="10" t="s">
        <v>179</v>
      </c>
      <c r="B54" s="10" t="s">
        <v>180</v>
      </c>
      <c r="C54" s="10" t="s">
        <v>39</v>
      </c>
      <c r="D54" s="10" t="s">
        <v>1036</v>
      </c>
      <c r="E54" s="17">
        <v>0.4</v>
      </c>
    </row>
    <row r="55" spans="1:5">
      <c r="A55" s="10" t="s">
        <v>179</v>
      </c>
      <c r="B55" s="10" t="s">
        <v>180</v>
      </c>
      <c r="C55" s="10" t="s">
        <v>39</v>
      </c>
      <c r="D55" s="10" t="s">
        <v>1037</v>
      </c>
      <c r="E55" s="17">
        <v>0.2</v>
      </c>
    </row>
    <row r="56" spans="1:5">
      <c r="A56" s="10" t="s">
        <v>179</v>
      </c>
      <c r="B56" s="10" t="s">
        <v>180</v>
      </c>
      <c r="C56" s="10" t="s">
        <v>39</v>
      </c>
      <c r="D56" s="10" t="s">
        <v>1038</v>
      </c>
      <c r="E56" s="17">
        <v>0.2</v>
      </c>
    </row>
    <row r="57" spans="1:5">
      <c r="A57" s="10" t="s">
        <v>179</v>
      </c>
      <c r="B57" s="10" t="s">
        <v>180</v>
      </c>
      <c r="C57" s="10" t="s">
        <v>39</v>
      </c>
      <c r="D57" s="10" t="s">
        <v>1039</v>
      </c>
      <c r="E57" s="17">
        <v>0.6</v>
      </c>
    </row>
    <row r="58" spans="1:5">
      <c r="A58" s="10" t="s">
        <v>179</v>
      </c>
      <c r="B58" s="10" t="s">
        <v>180</v>
      </c>
      <c r="C58" s="10" t="s">
        <v>39</v>
      </c>
      <c r="D58" s="10" t="s">
        <v>1024</v>
      </c>
      <c r="E58" s="17">
        <v>0.2</v>
      </c>
    </row>
    <row r="59" spans="1:5" ht="23" customHeight="true">
      <c r="A59" s="10" t="s">
        <v>179</v>
      </c>
      <c r="B59" s="10" t="s">
        <v>180</v>
      </c>
      <c r="C59" s="10" t="s">
        <v>39</v>
      </c>
      <c r="D59" s="10" t="s">
        <v>1025</v>
      </c>
      <c r="E59" s="17">
        <v>0.2</v>
      </c>
    </row>
    <row r="60" spans="1:5">
      <c r="A60" s="10" t="s">
        <v>179</v>
      </c>
      <c r="B60" s="10" t="s">
        <v>180</v>
      </c>
      <c r="C60" s="10" t="s">
        <v>39</v>
      </c>
      <c r="D60" s="10" t="s">
        <v>1026</v>
      </c>
      <c r="E60" s="17">
        <v>0.2</v>
      </c>
    </row>
    <row r="61" spans="1:5">
      <c r="A61" s="10" t="s">
        <v>179</v>
      </c>
      <c r="B61" s="10" t="s">
        <v>180</v>
      </c>
      <c r="C61" s="10" t="s">
        <v>39</v>
      </c>
      <c r="D61" s="10" t="s">
        <v>1027</v>
      </c>
      <c r="E61" s="17">
        <v>0.4</v>
      </c>
    </row>
    <row r="62" spans="1:5">
      <c r="A62" s="10" t="s">
        <v>149</v>
      </c>
      <c r="B62" s="10" t="s">
        <v>131</v>
      </c>
      <c r="C62" s="10" t="s">
        <v>39</v>
      </c>
      <c r="D62" s="10" t="s">
        <v>1014</v>
      </c>
      <c r="E62" s="17">
        <v>0.3</v>
      </c>
    </row>
    <row r="63" spans="1:5">
      <c r="A63" s="10" t="s">
        <v>149</v>
      </c>
      <c r="B63" s="10" t="s">
        <v>131</v>
      </c>
      <c r="C63" s="10" t="s">
        <v>39</v>
      </c>
      <c r="D63" s="10" t="s">
        <v>1015</v>
      </c>
      <c r="E63" s="17">
        <v>0.7</v>
      </c>
    </row>
    <row r="64" spans="1:5">
      <c r="A64" s="10" t="s">
        <v>38</v>
      </c>
      <c r="B64" s="10" t="s">
        <v>15</v>
      </c>
      <c r="C64" s="10" t="s">
        <v>39</v>
      </c>
      <c r="D64" s="10" t="s">
        <v>1040</v>
      </c>
      <c r="E64" s="17">
        <v>0.5</v>
      </c>
    </row>
    <row r="65" spans="1:5">
      <c r="A65" s="10" t="s">
        <v>38</v>
      </c>
      <c r="B65" s="10" t="s">
        <v>15</v>
      </c>
      <c r="C65" s="10" t="s">
        <v>39</v>
      </c>
      <c r="D65" s="10" t="s">
        <v>1041</v>
      </c>
      <c r="E65" s="17">
        <v>0.5</v>
      </c>
    </row>
    <row r="66" spans="1:5">
      <c r="A66" s="18" t="s">
        <v>118</v>
      </c>
      <c r="B66" s="10" t="s">
        <v>106</v>
      </c>
      <c r="C66" s="10" t="s">
        <v>76</v>
      </c>
      <c r="D66" s="18" t="s">
        <v>1007</v>
      </c>
      <c r="E66" s="19">
        <v>0.45</v>
      </c>
    </row>
    <row r="67" spans="1:5">
      <c r="A67" s="18" t="s">
        <v>118</v>
      </c>
      <c r="B67" s="10" t="s">
        <v>106</v>
      </c>
      <c r="C67" s="10" t="s">
        <v>76</v>
      </c>
      <c r="D67" s="18" t="s">
        <v>1008</v>
      </c>
      <c r="E67" s="19">
        <v>0.55</v>
      </c>
    </row>
    <row r="68" spans="1:5">
      <c r="A68" s="18" t="s">
        <v>118</v>
      </c>
      <c r="B68" s="10" t="s">
        <v>106</v>
      </c>
      <c r="C68" s="10" t="s">
        <v>76</v>
      </c>
      <c r="D68" s="18" t="s">
        <v>1014</v>
      </c>
      <c r="E68" s="19">
        <v>0.3</v>
      </c>
    </row>
    <row r="69" spans="1:5">
      <c r="A69" s="18" t="s">
        <v>118</v>
      </c>
      <c r="B69" s="10" t="s">
        <v>106</v>
      </c>
      <c r="C69" s="10" t="s">
        <v>76</v>
      </c>
      <c r="D69" s="18" t="s">
        <v>1015</v>
      </c>
      <c r="E69" s="19">
        <v>0.15</v>
      </c>
    </row>
    <row r="70" spans="1:5">
      <c r="A70" s="18" t="s">
        <v>118</v>
      </c>
      <c r="B70" s="10" t="s">
        <v>106</v>
      </c>
      <c r="C70" s="10" t="s">
        <v>76</v>
      </c>
      <c r="D70" s="18" t="s">
        <v>1016</v>
      </c>
      <c r="E70" s="19">
        <v>0.15</v>
      </c>
    </row>
    <row r="71" spans="1:5">
      <c r="A71" s="18" t="s">
        <v>118</v>
      </c>
      <c r="B71" s="10" t="s">
        <v>106</v>
      </c>
      <c r="C71" s="10" t="s">
        <v>76</v>
      </c>
      <c r="D71" s="18" t="s">
        <v>1017</v>
      </c>
      <c r="E71" s="19">
        <v>0.4</v>
      </c>
    </row>
    <row r="72" spans="1:5">
      <c r="A72" s="10" t="s">
        <v>173</v>
      </c>
      <c r="B72" s="10" t="s">
        <v>158</v>
      </c>
      <c r="C72" s="10" t="s">
        <v>76</v>
      </c>
      <c r="D72" s="10" t="s">
        <v>1007</v>
      </c>
      <c r="E72" s="17">
        <v>0.3</v>
      </c>
    </row>
    <row r="73" spans="1:5">
      <c r="A73" s="10" t="s">
        <v>173</v>
      </c>
      <c r="B73" s="10" t="s">
        <v>158</v>
      </c>
      <c r="C73" s="10" t="s">
        <v>76</v>
      </c>
      <c r="D73" s="10" t="s">
        <v>1008</v>
      </c>
      <c r="E73" s="17">
        <v>0.3</v>
      </c>
    </row>
    <row r="74" spans="1:5">
      <c r="A74" s="10" t="s">
        <v>173</v>
      </c>
      <c r="B74" s="10" t="s">
        <v>158</v>
      </c>
      <c r="C74" s="10" t="s">
        <v>76</v>
      </c>
      <c r="D74" s="10" t="s">
        <v>1009</v>
      </c>
      <c r="E74" s="17">
        <v>0.4</v>
      </c>
    </row>
    <row r="75" spans="1:5">
      <c r="A75" s="10" t="s">
        <v>173</v>
      </c>
      <c r="B75" s="10" t="s">
        <v>158</v>
      </c>
      <c r="C75" s="10" t="s">
        <v>76</v>
      </c>
      <c r="D75" s="10" t="s">
        <v>1018</v>
      </c>
      <c r="E75" s="17">
        <v>0.25</v>
      </c>
    </row>
    <row r="76" spans="1:5">
      <c r="A76" s="10" t="s">
        <v>173</v>
      </c>
      <c r="B76" s="10" t="s">
        <v>158</v>
      </c>
      <c r="C76" s="10" t="s">
        <v>76</v>
      </c>
      <c r="D76" s="10" t="s">
        <v>1019</v>
      </c>
      <c r="E76" s="17">
        <v>0.25</v>
      </c>
    </row>
    <row r="77" spans="1:5">
      <c r="A77" s="10" t="s">
        <v>173</v>
      </c>
      <c r="B77" s="10" t="s">
        <v>158</v>
      </c>
      <c r="C77" s="10" t="s">
        <v>76</v>
      </c>
      <c r="D77" s="10" t="s">
        <v>1020</v>
      </c>
      <c r="E77" s="17">
        <v>0.25</v>
      </c>
    </row>
    <row r="78" spans="1:5">
      <c r="A78" s="10" t="s">
        <v>173</v>
      </c>
      <c r="B78" s="10" t="s">
        <v>158</v>
      </c>
      <c r="C78" s="10" t="s">
        <v>76</v>
      </c>
      <c r="D78" s="10" t="s">
        <v>1042</v>
      </c>
      <c r="E78" s="17">
        <v>0.25</v>
      </c>
    </row>
    <row r="79" spans="1:5">
      <c r="A79" s="10" t="s">
        <v>232</v>
      </c>
      <c r="B79" s="10" t="s">
        <v>131</v>
      </c>
      <c r="C79" s="10" t="s">
        <v>76</v>
      </c>
      <c r="D79" s="10" t="s">
        <v>1007</v>
      </c>
      <c r="E79" s="17">
        <v>0.5</v>
      </c>
    </row>
    <row r="80" spans="1:5">
      <c r="A80" s="10" t="s">
        <v>232</v>
      </c>
      <c r="B80" s="10" t="s">
        <v>131</v>
      </c>
      <c r="C80" s="10" t="s">
        <v>76</v>
      </c>
      <c r="D80" s="10" t="s">
        <v>1008</v>
      </c>
      <c r="E80" s="17">
        <v>0.5</v>
      </c>
    </row>
    <row r="81" spans="1:5">
      <c r="A81" s="10" t="s">
        <v>232</v>
      </c>
      <c r="B81" s="10" t="s">
        <v>131</v>
      </c>
      <c r="C81" s="10" t="s">
        <v>76</v>
      </c>
      <c r="D81" s="10" t="s">
        <v>1043</v>
      </c>
      <c r="E81" s="17">
        <v>0.5</v>
      </c>
    </row>
    <row r="82" spans="1:5">
      <c r="A82" s="10" t="s">
        <v>232</v>
      </c>
      <c r="B82" s="10" t="s">
        <v>131</v>
      </c>
      <c r="C82" s="10" t="s">
        <v>76</v>
      </c>
      <c r="D82" s="10" t="s">
        <v>1044</v>
      </c>
      <c r="E82" s="17">
        <v>0.5</v>
      </c>
    </row>
    <row r="83" spans="1:5">
      <c r="A83" s="10" t="s">
        <v>232</v>
      </c>
      <c r="B83" s="10" t="s">
        <v>131</v>
      </c>
      <c r="C83" s="10" t="s">
        <v>76</v>
      </c>
      <c r="D83" s="10" t="s">
        <v>1024</v>
      </c>
      <c r="E83" s="17">
        <v>0.33</v>
      </c>
    </row>
    <row r="84" spans="1:5">
      <c r="A84" s="10" t="s">
        <v>232</v>
      </c>
      <c r="B84" s="10" t="s">
        <v>131</v>
      </c>
      <c r="C84" s="10" t="s">
        <v>76</v>
      </c>
      <c r="D84" s="10" t="s">
        <v>1025</v>
      </c>
      <c r="E84" s="17">
        <v>0.33</v>
      </c>
    </row>
    <row r="85" spans="1:5">
      <c r="A85" s="10" t="s">
        <v>232</v>
      </c>
      <c r="B85" s="10" t="s">
        <v>131</v>
      </c>
      <c r="C85" s="10" t="s">
        <v>76</v>
      </c>
      <c r="D85" s="10" t="s">
        <v>1026</v>
      </c>
      <c r="E85" s="17">
        <v>0.34</v>
      </c>
    </row>
    <row r="86" spans="1:5">
      <c r="A86" s="10" t="s">
        <v>264</v>
      </c>
      <c r="B86" s="10" t="s">
        <v>131</v>
      </c>
      <c r="C86" s="10" t="s">
        <v>76</v>
      </c>
      <c r="D86" s="10" t="s">
        <v>1007</v>
      </c>
      <c r="E86" s="17">
        <v>0.3</v>
      </c>
    </row>
    <row r="87" spans="1:5">
      <c r="A87" s="10" t="s">
        <v>264</v>
      </c>
      <c r="B87" s="10" t="s">
        <v>131</v>
      </c>
      <c r="C87" s="10" t="s">
        <v>76</v>
      </c>
      <c r="D87" s="10" t="s">
        <v>1008</v>
      </c>
      <c r="E87" s="17">
        <v>0.7</v>
      </c>
    </row>
    <row r="88" spans="1:5">
      <c r="A88" s="10" t="s">
        <v>264</v>
      </c>
      <c r="B88" s="10" t="s">
        <v>131</v>
      </c>
      <c r="C88" s="10" t="s">
        <v>76</v>
      </c>
      <c r="D88" s="10" t="s">
        <v>1045</v>
      </c>
      <c r="E88" s="17">
        <v>0.33</v>
      </c>
    </row>
    <row r="89" spans="1:5">
      <c r="A89" s="10" t="s">
        <v>264</v>
      </c>
      <c r="B89" s="10" t="s">
        <v>131</v>
      </c>
      <c r="C89" s="10" t="s">
        <v>76</v>
      </c>
      <c r="D89" s="10" t="s">
        <v>1046</v>
      </c>
      <c r="E89" s="17">
        <v>0.33</v>
      </c>
    </row>
    <row r="90" spans="1:5">
      <c r="A90" s="10" t="s">
        <v>264</v>
      </c>
      <c r="B90" s="10" t="s">
        <v>131</v>
      </c>
      <c r="C90" s="10" t="s">
        <v>76</v>
      </c>
      <c r="D90" s="10" t="s">
        <v>1047</v>
      </c>
      <c r="E90" s="17">
        <v>0.34</v>
      </c>
    </row>
    <row r="91" spans="1:5">
      <c r="A91" s="10" t="s">
        <v>264</v>
      </c>
      <c r="B91" s="10" t="s">
        <v>131</v>
      </c>
      <c r="C91" s="10" t="s">
        <v>76</v>
      </c>
      <c r="D91" s="10" t="s">
        <v>1048</v>
      </c>
      <c r="E91" s="17">
        <v>0.2</v>
      </c>
    </row>
    <row r="92" spans="1:5">
      <c r="A92" s="10" t="s">
        <v>264</v>
      </c>
      <c r="B92" s="10" t="s">
        <v>131</v>
      </c>
      <c r="C92" s="10" t="s">
        <v>76</v>
      </c>
      <c r="D92" s="10" t="s">
        <v>1049</v>
      </c>
      <c r="E92" s="17">
        <v>0.2</v>
      </c>
    </row>
    <row r="93" spans="1:5">
      <c r="A93" s="10" t="s">
        <v>264</v>
      </c>
      <c r="B93" s="10" t="s">
        <v>131</v>
      </c>
      <c r="C93" s="10" t="s">
        <v>76</v>
      </c>
      <c r="D93" s="10" t="s">
        <v>1050</v>
      </c>
      <c r="E93" s="17">
        <v>0.2</v>
      </c>
    </row>
    <row r="94" spans="1:5">
      <c r="A94" s="10" t="s">
        <v>264</v>
      </c>
      <c r="B94" s="10" t="s">
        <v>131</v>
      </c>
      <c r="C94" s="10" t="s">
        <v>76</v>
      </c>
      <c r="D94" s="10" t="s">
        <v>1051</v>
      </c>
      <c r="E94" s="17">
        <v>0.2</v>
      </c>
    </row>
    <row r="95" spans="1:5">
      <c r="A95" s="10" t="s">
        <v>264</v>
      </c>
      <c r="B95" s="10" t="s">
        <v>131</v>
      </c>
      <c r="C95" s="10" t="s">
        <v>76</v>
      </c>
      <c r="D95" s="10" t="s">
        <v>1052</v>
      </c>
      <c r="E95" s="17">
        <v>0.2</v>
      </c>
    </row>
    <row r="96" spans="1:5">
      <c r="A96" s="10" t="s">
        <v>264</v>
      </c>
      <c r="B96" s="10" t="s">
        <v>131</v>
      </c>
      <c r="C96" s="10" t="s">
        <v>76</v>
      </c>
      <c r="D96" s="10" t="s">
        <v>1053</v>
      </c>
      <c r="E96" s="17">
        <v>0.5</v>
      </c>
    </row>
    <row r="97" spans="1:5">
      <c r="A97" s="10" t="s">
        <v>264</v>
      </c>
      <c r="B97" s="10" t="s">
        <v>131</v>
      </c>
      <c r="C97" s="10" t="s">
        <v>76</v>
      </c>
      <c r="D97" s="10" t="s">
        <v>1054</v>
      </c>
      <c r="E97" s="17">
        <v>0.5</v>
      </c>
    </row>
    <row r="98" spans="1:5">
      <c r="A98" s="10" t="s">
        <v>264</v>
      </c>
      <c r="B98" s="10" t="s">
        <v>131</v>
      </c>
      <c r="C98" s="10" t="s">
        <v>76</v>
      </c>
      <c r="D98" s="10" t="s">
        <v>1055</v>
      </c>
      <c r="E98" s="17">
        <v>0.142</v>
      </c>
    </row>
    <row r="99" spans="1:5">
      <c r="A99" s="10" t="s">
        <v>264</v>
      </c>
      <c r="B99" s="10" t="s">
        <v>131</v>
      </c>
      <c r="C99" s="10" t="s">
        <v>76</v>
      </c>
      <c r="D99" s="10" t="s">
        <v>1056</v>
      </c>
      <c r="E99" s="17">
        <v>0.142</v>
      </c>
    </row>
    <row r="100" spans="1:5">
      <c r="A100" s="10" t="s">
        <v>264</v>
      </c>
      <c r="B100" s="10" t="s">
        <v>131</v>
      </c>
      <c r="C100" s="10" t="s">
        <v>76</v>
      </c>
      <c r="D100" s="10" t="s">
        <v>1057</v>
      </c>
      <c r="E100" s="17">
        <v>0.142</v>
      </c>
    </row>
    <row r="101" spans="1:5">
      <c r="A101" s="10" t="s">
        <v>264</v>
      </c>
      <c r="B101" s="10" t="s">
        <v>131</v>
      </c>
      <c r="C101" s="10" t="s">
        <v>76</v>
      </c>
      <c r="D101" s="10" t="s">
        <v>1058</v>
      </c>
      <c r="E101" s="17">
        <v>0.142</v>
      </c>
    </row>
    <row r="102" spans="1:5">
      <c r="A102" s="10" t="s">
        <v>264</v>
      </c>
      <c r="B102" s="10" t="s">
        <v>131</v>
      </c>
      <c r="C102" s="10" t="s">
        <v>76</v>
      </c>
      <c r="D102" s="10" t="s">
        <v>1059</v>
      </c>
      <c r="E102" s="17">
        <v>0.142</v>
      </c>
    </row>
    <row r="103" spans="1:5">
      <c r="A103" s="10" t="s">
        <v>264</v>
      </c>
      <c r="B103" s="10" t="s">
        <v>131</v>
      </c>
      <c r="C103" s="10" t="s">
        <v>76</v>
      </c>
      <c r="D103" s="10" t="s">
        <v>1060</v>
      </c>
      <c r="E103" s="17">
        <v>0.142</v>
      </c>
    </row>
    <row r="104" spans="1:5">
      <c r="A104" s="10" t="s">
        <v>264</v>
      </c>
      <c r="B104" s="10" t="s">
        <v>131</v>
      </c>
      <c r="C104" s="10" t="s">
        <v>76</v>
      </c>
      <c r="D104" s="10" t="s">
        <v>1061</v>
      </c>
      <c r="E104" s="17">
        <v>0.148</v>
      </c>
    </row>
    <row r="105" spans="1:5">
      <c r="A105" s="10" t="s">
        <v>264</v>
      </c>
      <c r="B105" s="10" t="s">
        <v>131</v>
      </c>
      <c r="C105" s="10" t="s">
        <v>76</v>
      </c>
      <c r="D105" s="10" t="s">
        <v>1062</v>
      </c>
      <c r="E105" s="17">
        <v>0.25</v>
      </c>
    </row>
    <row r="106" spans="1:5">
      <c r="A106" s="10" t="s">
        <v>264</v>
      </c>
      <c r="B106" s="10" t="s">
        <v>131</v>
      </c>
      <c r="C106" s="10" t="s">
        <v>76</v>
      </c>
      <c r="D106" s="10" t="s">
        <v>1063</v>
      </c>
      <c r="E106" s="17">
        <v>0.25</v>
      </c>
    </row>
    <row r="107" spans="1:5">
      <c r="A107" s="10" t="s">
        <v>264</v>
      </c>
      <c r="B107" s="10" t="s">
        <v>131</v>
      </c>
      <c r="C107" s="10" t="s">
        <v>76</v>
      </c>
      <c r="D107" s="10" t="s">
        <v>1064</v>
      </c>
      <c r="E107" s="17">
        <v>0.25</v>
      </c>
    </row>
    <row r="108" spans="1:5">
      <c r="A108" s="10" t="s">
        <v>264</v>
      </c>
      <c r="B108" s="10" t="s">
        <v>131</v>
      </c>
      <c r="C108" s="10" t="s">
        <v>76</v>
      </c>
      <c r="D108" s="10" t="s">
        <v>1065</v>
      </c>
      <c r="E108" s="17">
        <v>0.25</v>
      </c>
    </row>
    <row r="109" spans="1:5">
      <c r="A109" s="10" t="s">
        <v>264</v>
      </c>
      <c r="B109" s="10" t="s">
        <v>131</v>
      </c>
      <c r="C109" s="10" t="s">
        <v>76</v>
      </c>
      <c r="D109" s="10" t="s">
        <v>1066</v>
      </c>
      <c r="E109" s="17">
        <v>0.3</v>
      </c>
    </row>
    <row r="110" spans="1:5">
      <c r="A110" s="10" t="s">
        <v>264</v>
      </c>
      <c r="B110" s="10" t="s">
        <v>131</v>
      </c>
      <c r="C110" s="10" t="s">
        <v>76</v>
      </c>
      <c r="D110" s="10" t="s">
        <v>1067</v>
      </c>
      <c r="E110" s="17">
        <v>0.3</v>
      </c>
    </row>
    <row r="111" spans="1:5">
      <c r="A111" s="10" t="s">
        <v>264</v>
      </c>
      <c r="B111" s="10" t="s">
        <v>131</v>
      </c>
      <c r="C111" s="10" t="s">
        <v>76</v>
      </c>
      <c r="D111" s="10" t="s">
        <v>1068</v>
      </c>
      <c r="E111" s="17">
        <v>0.4</v>
      </c>
    </row>
    <row r="112" spans="1:5">
      <c r="A112" s="10" t="s">
        <v>264</v>
      </c>
      <c r="B112" s="10" t="s">
        <v>131</v>
      </c>
      <c r="C112" s="10" t="s">
        <v>76</v>
      </c>
      <c r="D112" s="10" t="s">
        <v>1069</v>
      </c>
      <c r="E112" s="17">
        <v>0.3</v>
      </c>
    </row>
    <row r="113" spans="1:5">
      <c r="A113" s="10" t="s">
        <v>264</v>
      </c>
      <c r="B113" s="10" t="s">
        <v>131</v>
      </c>
      <c r="C113" s="10" t="s">
        <v>76</v>
      </c>
      <c r="D113" s="10" t="s">
        <v>1070</v>
      </c>
      <c r="E113" s="17">
        <v>0.3</v>
      </c>
    </row>
    <row r="114" spans="1:5">
      <c r="A114" s="10" t="s">
        <v>264</v>
      </c>
      <c r="B114" s="10" t="s">
        <v>131</v>
      </c>
      <c r="C114" s="10" t="s">
        <v>76</v>
      </c>
      <c r="D114" s="10" t="s">
        <v>1071</v>
      </c>
      <c r="E114" s="17">
        <v>0.4</v>
      </c>
    </row>
    <row r="115" spans="1:5">
      <c r="A115" s="18" t="s">
        <v>191</v>
      </c>
      <c r="B115" s="10" t="s">
        <v>180</v>
      </c>
      <c r="C115" s="10" t="s">
        <v>16</v>
      </c>
      <c r="D115" s="18" t="s">
        <v>1014</v>
      </c>
      <c r="E115" s="19">
        <v>0.3</v>
      </c>
    </row>
    <row r="116" spans="1:5">
      <c r="A116" s="18" t="s">
        <v>191</v>
      </c>
      <c r="B116" s="10" t="s">
        <v>180</v>
      </c>
      <c r="C116" s="10" t="s">
        <v>16</v>
      </c>
      <c r="D116" s="18" t="s">
        <v>1015</v>
      </c>
      <c r="E116" s="19">
        <v>0.7</v>
      </c>
    </row>
    <row r="117" spans="1:5">
      <c r="A117" s="10" t="s">
        <v>14</v>
      </c>
      <c r="B117" s="10" t="s">
        <v>15</v>
      </c>
      <c r="C117" s="10" t="s">
        <v>16</v>
      </c>
      <c r="D117" s="10" t="s">
        <v>1018</v>
      </c>
      <c r="E117" s="17">
        <v>0.25</v>
      </c>
    </row>
    <row r="118" spans="1:5">
      <c r="A118" s="10" t="s">
        <v>14</v>
      </c>
      <c r="B118" s="10" t="s">
        <v>15</v>
      </c>
      <c r="C118" s="10" t="s">
        <v>16</v>
      </c>
      <c r="D118" s="10" t="s">
        <v>1019</v>
      </c>
      <c r="E118" s="17">
        <v>0.25</v>
      </c>
    </row>
    <row r="119" spans="1:5">
      <c r="A119" s="10" t="s">
        <v>14</v>
      </c>
      <c r="B119" s="10" t="s">
        <v>15</v>
      </c>
      <c r="C119" s="10" t="s">
        <v>16</v>
      </c>
      <c r="D119" s="10" t="s">
        <v>1020</v>
      </c>
      <c r="E119" s="17">
        <v>0.25</v>
      </c>
    </row>
    <row r="120" spans="1:5">
      <c r="A120" s="10" t="s">
        <v>14</v>
      </c>
      <c r="B120" s="10" t="s">
        <v>15</v>
      </c>
      <c r="C120" s="10" t="s">
        <v>16</v>
      </c>
      <c r="D120" s="10" t="s">
        <v>1042</v>
      </c>
      <c r="E120" s="17">
        <v>0.25</v>
      </c>
    </row>
    <row r="121" spans="1:5">
      <c r="A121" s="10" t="s">
        <v>166</v>
      </c>
      <c r="B121" s="10" t="s">
        <v>158</v>
      </c>
      <c r="C121" s="10" t="s">
        <v>16</v>
      </c>
      <c r="D121" s="10" t="s">
        <v>1007</v>
      </c>
      <c r="E121" s="17">
        <v>0.5</v>
      </c>
    </row>
    <row r="122" spans="1:5">
      <c r="A122" s="10" t="s">
        <v>166</v>
      </c>
      <c r="B122" s="10" t="s">
        <v>158</v>
      </c>
      <c r="C122" s="10" t="s">
        <v>16</v>
      </c>
      <c r="D122" s="10" t="s">
        <v>1008</v>
      </c>
      <c r="E122" s="17">
        <v>0.5</v>
      </c>
    </row>
    <row r="123" spans="1:5">
      <c r="A123" s="10" t="s">
        <v>111</v>
      </c>
      <c r="B123" s="10" t="s">
        <v>106</v>
      </c>
      <c r="C123" s="10" t="s">
        <v>16</v>
      </c>
      <c r="D123" s="10" t="s">
        <v>1007</v>
      </c>
      <c r="E123" s="17">
        <v>0.5</v>
      </c>
    </row>
    <row r="124" spans="1:5">
      <c r="A124" s="10" t="s">
        <v>111</v>
      </c>
      <c r="B124" s="10" t="s">
        <v>106</v>
      </c>
      <c r="C124" s="10" t="s">
        <v>16</v>
      </c>
      <c r="D124" s="10" t="s">
        <v>1008</v>
      </c>
      <c r="E124" s="17">
        <v>0.25</v>
      </c>
    </row>
    <row r="125" spans="1:5">
      <c r="A125" s="10" t="s">
        <v>111</v>
      </c>
      <c r="B125" s="10" t="s">
        <v>106</v>
      </c>
      <c r="C125" s="10" t="s">
        <v>16</v>
      </c>
      <c r="D125" s="10" t="s">
        <v>1009</v>
      </c>
      <c r="E125" s="17">
        <v>0.25</v>
      </c>
    </row>
    <row r="126" spans="1:5">
      <c r="A126" s="10" t="s">
        <v>111</v>
      </c>
      <c r="B126" s="10" t="s">
        <v>106</v>
      </c>
      <c r="C126" s="10" t="s">
        <v>16</v>
      </c>
      <c r="D126" s="10" t="s">
        <v>1014</v>
      </c>
      <c r="E126" s="17">
        <v>0.25</v>
      </c>
    </row>
    <row r="127" spans="1:5">
      <c r="A127" s="10" t="s">
        <v>111</v>
      </c>
      <c r="B127" s="10" t="s">
        <v>106</v>
      </c>
      <c r="C127" s="10" t="s">
        <v>16</v>
      </c>
      <c r="D127" s="10" t="s">
        <v>1015</v>
      </c>
      <c r="E127" s="17">
        <v>0.25</v>
      </c>
    </row>
    <row r="128" spans="1:5">
      <c r="A128" s="10" t="s">
        <v>111</v>
      </c>
      <c r="B128" s="10" t="s">
        <v>106</v>
      </c>
      <c r="C128" s="10" t="s">
        <v>16</v>
      </c>
      <c r="D128" s="10" t="s">
        <v>1016</v>
      </c>
      <c r="E128" s="17">
        <v>0.25</v>
      </c>
    </row>
    <row r="129" spans="1:5">
      <c r="A129" s="10" t="s">
        <v>111</v>
      </c>
      <c r="B129" s="10" t="s">
        <v>106</v>
      </c>
      <c r="C129" s="10" t="s">
        <v>16</v>
      </c>
      <c r="D129" s="10" t="s">
        <v>1017</v>
      </c>
      <c r="E129" s="17">
        <v>0.25</v>
      </c>
    </row>
    <row r="130" spans="1:5">
      <c r="A130" s="10" t="s">
        <v>1072</v>
      </c>
      <c r="B130" s="10" t="s">
        <v>131</v>
      </c>
      <c r="C130" s="10" t="s">
        <v>16</v>
      </c>
      <c r="D130" s="10" t="s">
        <v>1007</v>
      </c>
      <c r="E130" s="17">
        <v>0.3</v>
      </c>
    </row>
    <row r="131" spans="1:5">
      <c r="A131" s="10" t="s">
        <v>1072</v>
      </c>
      <c r="B131" s="10" t="s">
        <v>131</v>
      </c>
      <c r="C131" s="10" t="s">
        <v>16</v>
      </c>
      <c r="D131" s="10" t="s">
        <v>1008</v>
      </c>
      <c r="E131" s="17">
        <v>0.7</v>
      </c>
    </row>
    <row r="132" spans="1:5">
      <c r="A132" s="10" t="s">
        <v>1073</v>
      </c>
      <c r="B132" s="10" t="s">
        <v>131</v>
      </c>
      <c r="C132" s="2" t="s">
        <v>107</v>
      </c>
      <c r="D132" s="10" t="s">
        <v>1007</v>
      </c>
      <c r="E132" s="17">
        <v>0.4</v>
      </c>
    </row>
    <row r="133" spans="1:5">
      <c r="A133" s="10" t="s">
        <v>1073</v>
      </c>
      <c r="B133" s="10" t="s">
        <v>131</v>
      </c>
      <c r="C133" s="2" t="s">
        <v>107</v>
      </c>
      <c r="D133" s="10" t="s">
        <v>1008</v>
      </c>
      <c r="E133" s="17">
        <v>0.6</v>
      </c>
    </row>
    <row r="134" spans="1:5">
      <c r="A134" s="10" t="s">
        <v>1074</v>
      </c>
      <c r="B134" s="10" t="s">
        <v>180</v>
      </c>
      <c r="C134" s="10" t="s">
        <v>159</v>
      </c>
      <c r="D134" s="10" t="s">
        <v>1014</v>
      </c>
      <c r="E134" s="17">
        <v>0.1</v>
      </c>
    </row>
    <row r="135" spans="1:5">
      <c r="A135" s="10" t="s">
        <v>1074</v>
      </c>
      <c r="B135" s="10" t="s">
        <v>180</v>
      </c>
      <c r="C135" s="10" t="s">
        <v>159</v>
      </c>
      <c r="D135" s="10" t="s">
        <v>1015</v>
      </c>
      <c r="E135" s="17">
        <v>0.1</v>
      </c>
    </row>
    <row r="136" spans="1:5">
      <c r="A136" s="10" t="s">
        <v>1074</v>
      </c>
      <c r="B136" s="10" t="s">
        <v>180</v>
      </c>
      <c r="C136" s="10" t="s">
        <v>159</v>
      </c>
      <c r="D136" s="10" t="s">
        <v>1016</v>
      </c>
      <c r="E136" s="17">
        <v>0.4</v>
      </c>
    </row>
    <row r="137" spans="1:5">
      <c r="A137" s="10" t="s">
        <v>1074</v>
      </c>
      <c r="B137" s="10" t="s">
        <v>180</v>
      </c>
      <c r="C137" s="10" t="s">
        <v>159</v>
      </c>
      <c r="D137" s="10" t="s">
        <v>1017</v>
      </c>
      <c r="E137" s="17">
        <v>0.4</v>
      </c>
    </row>
  </sheetData>
  <autoFilter ref="A1:E137">
    <sortState ref="A2:E137">
      <sortCondition descending="true" ref="C1:C137"/>
    </sortState>
  </autoFilter>
</worksheet>
</file>

<file path=xl/worksheets/sheet7.xml><?xml version="1.0" encoding="utf-8"?>
<worksheet xmlns="http://schemas.openxmlformats.org/spreadsheetml/2006/main">
  <sheetPr codeName="角色技能倍率表" state="visible">
    <tabColor rgb="FFFFFFFF"/>
  </sheetPr>
  <dimension ref="W190"/>
  <sheetViews>
    <sheetView showGridLines="true" rightToLeft="false" workbookViewId="0">
      <pane xSplit="1" ySplit="1" topLeftCell="B2" state="frozen"/>
    </sheetView>
  </sheetViews>
  <cols>
    <col min="1" max="1" width="10.8008" style="2" customWidth="true"/>
    <col min="2" max="3" width="7.77344" style="2" customWidth="true"/>
    <col min="4" max="4" width="8.40234" style="2" customWidth="true"/>
    <col min="5" max="5" width="17.3906" style="2" customWidth="true"/>
    <col min="6" max="6" width="19.1914" style="2" customWidth="true"/>
    <col min="7" max="7" width="15.5938" style="2" customWidth="true"/>
    <col min="8" max="8" width="20.9922" style="2" customWidth="true"/>
    <col min="9" max="9" width="10.1719" style="2" customWidth="true"/>
    <col min="10" max="23" width="10.3125" style="2" customWidth="true"/>
  </cols>
  <sheetData>
    <row r="1" spans="1:23">
      <c r="A1" s="2" t="s">
        <v>1</v>
      </c>
      <c r="B1" s="2" t="s">
        <v>2</v>
      </c>
      <c r="C1" s="2" t="s">
        <v>3</v>
      </c>
      <c r="D1" s="2" t="s">
        <v>4</v>
      </c>
      <c r="E1" s="2" t="s">
        <v>5</v>
      </c>
      <c r="F1" s="2" t="s">
        <v>6</v>
      </c>
      <c r="G1" s="2" t="s">
        <v>7</v>
      </c>
      <c r="H1" s="2" t="s">
        <v>3</v>
      </c>
      <c r="I1" s="2">
        <v>1</v>
      </c>
      <c r="J1" s="2">
        <v>2</v>
      </c>
      <c r="K1" s="2">
        <v>3</v>
      </c>
      <c r="L1" s="2">
        <v>4</v>
      </c>
      <c r="M1" s="2">
        <v>5</v>
      </c>
      <c r="N1" s="2">
        <v>6</v>
      </c>
      <c r="O1" s="2">
        <v>7</v>
      </c>
      <c r="P1" s="2">
        <v>8</v>
      </c>
      <c r="Q1" s="2">
        <v>9</v>
      </c>
      <c r="R1" s="2">
        <v>10</v>
      </c>
      <c r="S1" s="2">
        <v>11</v>
      </c>
      <c r="T1" s="2">
        <v>12</v>
      </c>
      <c r="U1" s="2">
        <v>13</v>
      </c>
      <c r="V1" s="2">
        <v>14</v>
      </c>
      <c r="W1" s="2">
        <v>15</v>
      </c>
    </row>
    <row r="2" spans="1:23" ht="24" customHeight="true">
      <c r="A2" s="2" t="s">
        <v>8</v>
      </c>
      <c r="B2" s="2" t="s">
        <v>8</v>
      </c>
      <c r="C2" s="2" t="s">
        <v>8</v>
      </c>
      <c r="D2" s="2" t="s">
        <v>9</v>
      </c>
      <c r="E2" s="2" t="s">
        <v>10</v>
      </c>
      <c r="F2" s="2" t="s">
        <v>11</v>
      </c>
      <c r="G2" s="2" t="s">
        <v>12</v>
      </c>
      <c r="H2" s="3" t="s">
        <v>13</v>
      </c>
      <c r="I2" s="3">
        <v>0.5</v>
      </c>
      <c r="J2" s="3">
        <f>=1.2*I2</f>
        <v>0.6</v>
      </c>
      <c r="K2" s="3">
        <f>=1.4*I2</f>
        <v>0.7</v>
      </c>
      <c r="L2" s="3">
        <f>=1.6*I2</f>
        <v>0.8</v>
      </c>
      <c r="M2" s="3">
        <f>=1.8*I2</f>
        <v>0.9</v>
      </c>
      <c r="N2" s="3">
        <f>=2*I2</f>
        <v>1</v>
      </c>
      <c r="O2" s="3">
        <f>=2.2*I2</f>
        <v>1.1</v>
      </c>
      <c r="P2" s="3">
        <f>=2.4*I2</f>
        <v>1.2</v>
      </c>
      <c r="Q2" s="3">
        <f>=2.6*I2</f>
        <v>1.3</v>
      </c>
      <c r="R2" s="4" t="s"/>
      <c r="S2" s="4" t="s"/>
      <c r="T2" s="4" t="s"/>
      <c r="U2" s="4" t="s"/>
      <c r="V2" s="4" t="s"/>
      <c r="W2" s="4" t="s"/>
    </row>
    <row r="3" spans="1:23" ht="24" customHeight="true">
      <c r="A3" s="2" t="s">
        <v>14</v>
      </c>
      <c r="B3" s="2" t="s">
        <v>15</v>
      </c>
      <c r="C3" s="2" t="s">
        <v>16</v>
      </c>
      <c r="D3" s="2" t="s">
        <v>17</v>
      </c>
      <c r="E3" s="2" t="s">
        <v>18</v>
      </c>
      <c r="F3" s="2" t="s">
        <v>19</v>
      </c>
      <c r="G3" s="5" t="s">
        <v>20</v>
      </c>
      <c r="H3" s="3" t="s">
        <v>21</v>
      </c>
      <c r="I3" s="4">
        <v>0.38</v>
      </c>
      <c r="J3" s="4">
        <f>=1.0625*I3</f>
        <v>0.40375</v>
      </c>
      <c r="K3" s="4">
        <f>=1.125*I3</f>
        <v>0.4275</v>
      </c>
      <c r="L3" s="4">
        <f>=I3*1.1875</f>
        <v>0.45125</v>
      </c>
      <c r="M3" s="4">
        <f>=I3*1.25</f>
        <v>0.475</v>
      </c>
      <c r="N3" s="4">
        <f>=I3*1.3</f>
        <v>0.494</v>
      </c>
      <c r="O3" s="4">
        <f>=I3*1.35</f>
        <v>0.513</v>
      </c>
      <c r="P3" s="4">
        <f>=I3*1.4</f>
        <v>0.532</v>
      </c>
      <c r="Q3" s="4">
        <f>=I3*1.45</f>
        <v>0.551</v>
      </c>
      <c r="R3" s="4">
        <f>=I3*1.5</f>
        <v>0.57</v>
      </c>
      <c r="S3" s="4">
        <f>=I3*1.55</f>
        <v>0.589</v>
      </c>
      <c r="T3" s="4">
        <f>=I3*1.6</f>
        <v>0.608</v>
      </c>
      <c r="U3" s="4">
        <f>=I3*1.65</f>
        <v>0.627</v>
      </c>
      <c r="V3" s="4">
        <f>=I3*1.7</f>
        <v>0.646</v>
      </c>
      <c r="W3" s="4">
        <f>=I3*1.75</f>
        <v>0.665</v>
      </c>
    </row>
    <row r="4" spans="1:23">
      <c r="A4" s="2" t="s">
        <v>14</v>
      </c>
      <c r="B4" s="2" t="s">
        <v>15</v>
      </c>
      <c r="C4" s="2" t="s">
        <v>16</v>
      </c>
      <c r="D4" s="2" t="s">
        <v>17</v>
      </c>
      <c r="E4" s="2" t="s">
        <v>18</v>
      </c>
      <c r="F4" s="2" t="s">
        <v>22</v>
      </c>
      <c r="G4" s="5" t="s">
        <v>23</v>
      </c>
      <c r="H4" s="6" t="s">
        <v>10</v>
      </c>
      <c r="I4" s="6">
        <v>190</v>
      </c>
      <c r="J4" s="6">
        <f>=1.6*I4</f>
        <v>304</v>
      </c>
      <c r="K4" s="6">
        <f>=2.05*I4</f>
        <v>389.5</v>
      </c>
      <c r="L4" s="6">
        <f>=2.5*I4</f>
        <v>475</v>
      </c>
      <c r="M4" s="6">
        <f>=2.8*I4</f>
        <v>532</v>
      </c>
      <c r="N4" s="6">
        <f>=3.1*I4</f>
        <v>589</v>
      </c>
      <c r="O4" s="6">
        <f>=3.325*I4</f>
        <v>631.75</v>
      </c>
      <c r="P4" s="6">
        <f>=3.55*I4</f>
        <v>674.5</v>
      </c>
      <c r="Q4" s="6">
        <f>=3.775*I4</f>
        <v>717.25</v>
      </c>
      <c r="R4" s="6">
        <f>=4*I4</f>
        <v>760</v>
      </c>
      <c r="S4" s="6">
        <f>=4.225*I4</f>
        <v>802.75</v>
      </c>
      <c r="T4" s="6">
        <f>=4.45*I4</f>
        <v>845.5</v>
      </c>
      <c r="U4" s="6">
        <f>=4.675*I4</f>
        <v>888.25</v>
      </c>
      <c r="V4" s="6">
        <f>=4.9*I4</f>
        <v>931</v>
      </c>
      <c r="W4" s="6">
        <f>=5.125*I4</f>
        <v>973.75</v>
      </c>
    </row>
    <row r="5" spans="1:23">
      <c r="A5" s="2" t="s">
        <v>14</v>
      </c>
      <c r="B5" s="2" t="s">
        <v>15</v>
      </c>
      <c r="C5" s="2" t="s">
        <v>16</v>
      </c>
      <c r="D5" s="2" t="s">
        <v>24</v>
      </c>
      <c r="E5" s="2" t="s">
        <v>25</v>
      </c>
      <c r="F5" s="2" t="s">
        <v>11</v>
      </c>
      <c r="G5" s="2" t="s">
        <v>26</v>
      </c>
      <c r="H5" s="3" t="s">
        <v>13</v>
      </c>
      <c r="I5" s="3">
        <v>0.9</v>
      </c>
      <c r="J5" s="3">
        <f>=I5*(1+1/15)</f>
        <v>0.96</v>
      </c>
      <c r="K5" s="3">
        <f>=I5*(1+2/15)</f>
        <v>1.02</v>
      </c>
      <c r="L5" s="3">
        <f>=I5*(1+3/15)</f>
        <v>1.08</v>
      </c>
      <c r="M5" s="3">
        <f>=I5*(1+4/15)</f>
        <v>1.14</v>
      </c>
      <c r="N5" s="3">
        <f>=I5*(1+5/15)</f>
        <v>1.2</v>
      </c>
      <c r="O5" s="3">
        <f>=I5*(1+1/3+1/12)</f>
        <v>1.275</v>
      </c>
      <c r="P5" s="3">
        <f>=I5*(1+1/2)</f>
        <v>1.35</v>
      </c>
      <c r="Q5" s="3">
        <f>=I5*(1+7/12)</f>
        <v>1.425</v>
      </c>
      <c r="R5" s="3">
        <f>=I5*(1+2/3)</f>
        <v>1.5</v>
      </c>
      <c r="S5" s="3">
        <f>=I5*(1+11/15)</f>
        <v>1.56</v>
      </c>
      <c r="T5" s="3">
        <f>=I5*(1+12/15)</f>
        <v>1.62</v>
      </c>
      <c r="U5" s="3">
        <f>=I5*(1+13/15)</f>
        <v>1.68</v>
      </c>
      <c r="V5" s="3">
        <f>=I5*(1+14/15)</f>
        <v>1.74</v>
      </c>
      <c r="W5" s="3">
        <f>=I5*2</f>
        <v>1.8</v>
      </c>
    </row>
    <row r="6" spans="1:23">
      <c r="A6" s="2" t="s">
        <v>14</v>
      </c>
      <c r="B6" s="2" t="s">
        <v>15</v>
      </c>
      <c r="C6" s="2" t="s">
        <v>16</v>
      </c>
      <c r="D6" s="2" t="s">
        <v>27</v>
      </c>
      <c r="E6" s="2" t="s">
        <v>28</v>
      </c>
      <c r="F6" s="2" t="s">
        <v>11</v>
      </c>
      <c r="G6" s="2" t="s">
        <v>29</v>
      </c>
      <c r="H6" s="3" t="s">
        <v>13</v>
      </c>
      <c r="I6" s="3">
        <v>0.5</v>
      </c>
      <c r="J6" s="3">
        <f>=I6*1.1</f>
        <v>0.55</v>
      </c>
      <c r="K6" s="3">
        <f>=I6*1.2</f>
        <v>0.6</v>
      </c>
      <c r="L6" s="3">
        <f>=I6*1.3</f>
        <v>0.65</v>
      </c>
      <c r="M6" s="3">
        <f>=I6*1.4</f>
        <v>0.7</v>
      </c>
      <c r="N6" s="3">
        <f>=I6*1.5</f>
        <v>0.75</v>
      </c>
      <c r="O6" s="3">
        <f>=I6*1.625</f>
        <v>0.8125</v>
      </c>
      <c r="P6" s="3">
        <f>=I6*1.75</f>
        <v>0.875</v>
      </c>
      <c r="Q6" s="3">
        <f>=I6*1.875</f>
        <v>0.9375</v>
      </c>
      <c r="R6" s="3">
        <f>=I6*2</f>
        <v>1</v>
      </c>
      <c r="S6" s="3">
        <f>=I6*2.1</f>
        <v>1.05</v>
      </c>
      <c r="T6" s="3">
        <f>=I6*2.2</f>
        <v>1.1</v>
      </c>
      <c r="U6" s="3">
        <f>=I6*2.3</f>
        <v>1.15</v>
      </c>
      <c r="V6" s="3">
        <f>=I6*2.4</f>
        <v>1.2</v>
      </c>
      <c r="W6" s="3">
        <f>=I6*2.5</f>
        <v>1.25</v>
      </c>
    </row>
    <row r="7" spans="1:23">
      <c r="A7" s="2" t="s">
        <v>30</v>
      </c>
      <c r="B7" s="2" t="s">
        <v>15</v>
      </c>
      <c r="C7" s="2" t="s">
        <v>16</v>
      </c>
      <c r="D7" s="2" t="s">
        <v>17</v>
      </c>
      <c r="E7" s="2" t="s">
        <v>31</v>
      </c>
      <c r="F7" s="2" t="s">
        <v>32</v>
      </c>
      <c r="G7" s="2" t="s">
        <v>29</v>
      </c>
      <c r="H7" s="3" t="s">
        <v>13</v>
      </c>
      <c r="I7" s="3">
        <v>1</v>
      </c>
      <c r="J7" s="3">
        <f>=I7*1.1</f>
        <v>1.1</v>
      </c>
      <c r="K7" s="3">
        <f>=I7*1.2</f>
        <v>1.2</v>
      </c>
      <c r="L7" s="3">
        <f>=I7*1.3</f>
        <v>1.3</v>
      </c>
      <c r="M7" s="3">
        <f>=I7*1.4</f>
        <v>1.4</v>
      </c>
      <c r="N7" s="3">
        <f>=I7*1.5</f>
        <v>1.5</v>
      </c>
      <c r="O7" s="3">
        <f>=I7*1.625</f>
        <v>1.625</v>
      </c>
      <c r="P7" s="3">
        <f>=I7*1.75</f>
        <v>1.75</v>
      </c>
      <c r="Q7" s="3">
        <f>=I7*1.875</f>
        <v>1.875</v>
      </c>
      <c r="R7" s="3">
        <f>=I7*2</f>
        <v>2</v>
      </c>
      <c r="S7" s="3">
        <f>=I7*2.1</f>
        <v>2.1</v>
      </c>
      <c r="T7" s="3">
        <f>=I7*2.2</f>
        <v>2.2</v>
      </c>
      <c r="U7" s="3">
        <f>=I7*2.3</f>
        <v>2.3</v>
      </c>
      <c r="V7" s="3">
        <f>=I7*2.4</f>
        <v>2.4</v>
      </c>
      <c r="W7" s="3">
        <f>=I7*2.5</f>
        <v>2.5</v>
      </c>
    </row>
    <row r="8" spans="1:23">
      <c r="A8" s="2" t="s">
        <v>30</v>
      </c>
      <c r="B8" s="2" t="s">
        <v>15</v>
      </c>
      <c r="C8" s="2" t="s">
        <v>16</v>
      </c>
      <c r="D8" s="2" t="s">
        <v>17</v>
      </c>
      <c r="E8" s="2" t="s">
        <v>31</v>
      </c>
      <c r="F8" s="2" t="s">
        <v>33</v>
      </c>
      <c r="G8" s="2" t="s">
        <v>29</v>
      </c>
      <c r="H8" s="3" t="s">
        <v>13</v>
      </c>
      <c r="I8" s="3">
        <v>0.3</v>
      </c>
      <c r="J8" s="3">
        <f>=I8*1.1</f>
        <v>0.33</v>
      </c>
      <c r="K8" s="3">
        <f>=I8*1.2</f>
        <v>0.36</v>
      </c>
      <c r="L8" s="3">
        <f>=I8*1.3</f>
        <v>0.39</v>
      </c>
      <c r="M8" s="3">
        <f>=I8*1.4</f>
        <v>0.42</v>
      </c>
      <c r="N8" s="3">
        <f>=I8*1.5</f>
        <v>0.45</v>
      </c>
      <c r="O8" s="3">
        <f>=I8*1.625</f>
        <v>0.4875</v>
      </c>
      <c r="P8" s="3">
        <f>=I8*1.75</f>
        <v>0.525</v>
      </c>
      <c r="Q8" s="3">
        <f>=I8*1.875</f>
        <v>0.5625</v>
      </c>
      <c r="R8" s="3">
        <f>=I8*2</f>
        <v>0.6</v>
      </c>
      <c r="S8" s="3">
        <f>=I8*2.1</f>
        <v>0.63</v>
      </c>
      <c r="T8" s="3">
        <f>=I8*2.2</f>
        <v>0.66</v>
      </c>
      <c r="U8" s="3">
        <f>=I8*2.3</f>
        <v>0.69</v>
      </c>
      <c r="V8" s="3">
        <f>=I8*2.4</f>
        <v>0.72</v>
      </c>
      <c r="W8" s="3">
        <f>=I8*2.5</f>
        <v>0.75</v>
      </c>
    </row>
    <row r="9" spans="1:23">
      <c r="A9" s="2" t="s">
        <v>30</v>
      </c>
      <c r="B9" s="2" t="s">
        <v>15</v>
      </c>
      <c r="C9" s="2" t="s">
        <v>16</v>
      </c>
      <c r="D9" s="2" t="s">
        <v>24</v>
      </c>
      <c r="E9" s="2" t="s">
        <v>34</v>
      </c>
      <c r="F9" s="2" t="s">
        <v>19</v>
      </c>
      <c r="G9" s="5" t="s">
        <v>20</v>
      </c>
      <c r="H9" s="4" t="s">
        <v>21</v>
      </c>
      <c r="I9" s="4">
        <v>0.3</v>
      </c>
      <c r="J9" s="4">
        <f>=1.0625*I9</f>
        <v>0.31875</v>
      </c>
      <c r="K9" s="4">
        <f>=1.125*I9</f>
        <v>0.3375</v>
      </c>
      <c r="L9" s="4">
        <f>=I9*1.1875</f>
        <v>0.35625</v>
      </c>
      <c r="M9" s="4">
        <f>=I9*1.25</f>
        <v>0.375</v>
      </c>
      <c r="N9" s="4">
        <f>=I9*1.3</f>
        <v>0.39</v>
      </c>
      <c r="O9" s="4">
        <f>=I9*1.35</f>
        <v>0.405</v>
      </c>
      <c r="P9" s="4">
        <f>=I9*1.4</f>
        <v>0.42</v>
      </c>
      <c r="Q9" s="4">
        <f>=I9*1.45</f>
        <v>0.435</v>
      </c>
      <c r="R9" s="4">
        <f>=I9*1.5</f>
        <v>0.45</v>
      </c>
      <c r="S9" s="4">
        <f>=I9*1.55</f>
        <v>0.465</v>
      </c>
      <c r="T9" s="4">
        <f>=I9*1.6</f>
        <v>0.48</v>
      </c>
      <c r="U9" s="4">
        <f>=I9*1.65</f>
        <v>0.495</v>
      </c>
      <c r="V9" s="4">
        <f>=I9*1.7</f>
        <v>0.51</v>
      </c>
      <c r="W9" s="4">
        <f>=I9*1.75</f>
        <v>0.525</v>
      </c>
    </row>
    <row r="10" spans="1:23">
      <c r="A10" s="2" t="s">
        <v>30</v>
      </c>
      <c r="B10" s="2" t="s">
        <v>15</v>
      </c>
      <c r="C10" s="2" t="s">
        <v>16</v>
      </c>
      <c r="D10" s="2" t="s">
        <v>24</v>
      </c>
      <c r="E10" s="2" t="s">
        <v>34</v>
      </c>
      <c r="F10" s="2" t="s">
        <v>22</v>
      </c>
      <c r="G10" s="5" t="s">
        <v>23</v>
      </c>
      <c r="H10" s="6" t="s">
        <v>10</v>
      </c>
      <c r="I10" s="6">
        <v>150</v>
      </c>
      <c r="J10" s="6">
        <f>=1.6*I10</f>
        <v>240</v>
      </c>
      <c r="K10" s="6">
        <f>=2.05*I10</f>
        <v>307.5</v>
      </c>
      <c r="L10" s="6">
        <f>=2.5*I10</f>
        <v>375</v>
      </c>
      <c r="M10" s="6">
        <f>=2.8*I10</f>
        <v>420</v>
      </c>
      <c r="N10" s="6">
        <f>=3.1*I10</f>
        <v>465</v>
      </c>
      <c r="O10" s="6">
        <f>=3.325*I10</f>
        <v>498.75</v>
      </c>
      <c r="P10" s="6">
        <f>=3.55*I10</f>
        <v>532.5</v>
      </c>
      <c r="Q10" s="6">
        <f>=3.775*I10</f>
        <v>566.25</v>
      </c>
      <c r="R10" s="6">
        <f>=4*I10</f>
        <v>600</v>
      </c>
      <c r="S10" s="6">
        <f>=4.225*I10</f>
        <v>633.75</v>
      </c>
      <c r="T10" s="6">
        <f>=4.45*I10</f>
        <v>667.5</v>
      </c>
      <c r="U10" s="6">
        <f>=4.675*I10</f>
        <v>701.25</v>
      </c>
      <c r="V10" s="6">
        <f>=4.9*I10</f>
        <v>735</v>
      </c>
      <c r="W10" s="6">
        <f>=5.125*I10</f>
        <v>768.75</v>
      </c>
    </row>
    <row r="11" spans="1:23">
      <c r="A11" s="2" t="s">
        <v>30</v>
      </c>
      <c r="B11" s="2" t="s">
        <v>15</v>
      </c>
      <c r="C11" s="2" t="s">
        <v>16</v>
      </c>
      <c r="D11" s="2" t="s">
        <v>27</v>
      </c>
      <c r="E11" s="2" t="s">
        <v>35</v>
      </c>
      <c r="F11" s="2" t="s">
        <v>36</v>
      </c>
      <c r="G11" s="2" t="s">
        <v>29</v>
      </c>
      <c r="H11" s="3" t="s">
        <v>37</v>
      </c>
      <c r="I11" s="3">
        <v>0.25</v>
      </c>
      <c r="J11" s="3">
        <f>=I11*1.1</f>
        <v>0.275</v>
      </c>
      <c r="K11" s="3">
        <f>=I11*1.2</f>
        <v>0.3</v>
      </c>
      <c r="L11" s="3">
        <f>=I11*1.3</f>
        <v>0.325</v>
      </c>
      <c r="M11" s="3">
        <f>=I11*1.4</f>
        <v>0.35</v>
      </c>
      <c r="N11" s="3">
        <f>=I11*1.5</f>
        <v>0.375</v>
      </c>
      <c r="O11" s="3">
        <f>=I11*1.625</f>
        <v>0.40625</v>
      </c>
      <c r="P11" s="3">
        <f>=I11*1.75</f>
        <v>0.4375</v>
      </c>
      <c r="Q11" s="3">
        <f>=I11*1.875</f>
        <v>0.46875</v>
      </c>
      <c r="R11" s="3">
        <f>=I11*2</f>
        <v>0.5</v>
      </c>
      <c r="S11" s="3">
        <f>=I11*2.1</f>
        <v>0.525</v>
      </c>
      <c r="T11" s="3">
        <f>=I11*2.2</f>
        <v>0.55</v>
      </c>
      <c r="U11" s="3">
        <f>=I11*2.3</f>
        <v>0.575</v>
      </c>
      <c r="V11" s="3">
        <f>=I11*2.4</f>
        <v>0.6</v>
      </c>
      <c r="W11" s="3">
        <f>=I11*2.5</f>
        <v>0.625</v>
      </c>
    </row>
    <row r="12" spans="1:17">
      <c r="A12" s="2" t="s">
        <v>38</v>
      </c>
      <c r="B12" s="2" t="s">
        <v>15</v>
      </c>
      <c r="C12" s="2" t="s">
        <v>39</v>
      </c>
      <c r="D12" s="2" t="s">
        <v>40</v>
      </c>
      <c r="E12" s="2" t="s">
        <v>41</v>
      </c>
      <c r="F12" s="2" t="s">
        <v>42</v>
      </c>
      <c r="G12" s="2" t="s">
        <v>43</v>
      </c>
      <c r="H12" s="3" t="s">
        <v>13</v>
      </c>
      <c r="I12" s="3">
        <v>0.9</v>
      </c>
      <c r="J12" s="3">
        <f>=1.1*I12</f>
        <v>0.99</v>
      </c>
      <c r="K12" s="3">
        <f>=1.2*I12</f>
        <v>1.08</v>
      </c>
      <c r="L12" s="3">
        <f>=1.3*I12</f>
        <v>1.17</v>
      </c>
      <c r="M12" s="3">
        <f>=1.4*I12</f>
        <v>1.26</v>
      </c>
      <c r="N12" s="3">
        <f>=1.5*I12</f>
        <v>1.35</v>
      </c>
      <c r="O12" s="3">
        <f>=1.625*I12</f>
        <v>1.4625</v>
      </c>
      <c r="P12" s="3">
        <f>=1.75*I12</f>
        <v>1.575</v>
      </c>
      <c r="Q12" s="3">
        <f>=1.875*I12</f>
        <v>1.6875</v>
      </c>
    </row>
    <row r="13" spans="1:17">
      <c r="A13" s="2" t="s">
        <v>38</v>
      </c>
      <c r="B13" s="2" t="s">
        <v>15</v>
      </c>
      <c r="C13" s="2" t="s">
        <v>39</v>
      </c>
      <c r="D13" s="2" t="s">
        <v>40</v>
      </c>
      <c r="E13" s="2" t="s">
        <v>41</v>
      </c>
      <c r="F13" s="2" t="s">
        <v>44</v>
      </c>
      <c r="G13" s="2" t="s">
        <v>43</v>
      </c>
      <c r="H13" s="3" t="s">
        <v>13</v>
      </c>
      <c r="I13" s="3">
        <v>0.36</v>
      </c>
      <c r="J13" s="3">
        <f>=1.1*I13</f>
        <v>0.396</v>
      </c>
      <c r="K13" s="3">
        <f>=1.2*I13</f>
        <v>0.432</v>
      </c>
      <c r="L13" s="3">
        <f>=1.3*I13</f>
        <v>0.468</v>
      </c>
      <c r="M13" s="3">
        <f>=1.4*I13</f>
        <v>0.504</v>
      </c>
      <c r="N13" s="3">
        <f>=1.5*I13</f>
        <v>0.54</v>
      </c>
      <c r="O13" s="3">
        <f>=1.625*I13</f>
        <v>0.585</v>
      </c>
      <c r="P13" s="3">
        <f>=1.75*I13</f>
        <v>0.63</v>
      </c>
      <c r="Q13" s="3">
        <f>=1.875*I13</f>
        <v>0.675</v>
      </c>
    </row>
    <row r="14" spans="1:23">
      <c r="A14" s="2" t="s">
        <v>38</v>
      </c>
      <c r="B14" s="2" t="s">
        <v>15</v>
      </c>
      <c r="C14" s="2" t="s">
        <v>39</v>
      </c>
      <c r="D14" s="2" t="s">
        <v>17</v>
      </c>
      <c r="E14" s="2" t="s">
        <v>45</v>
      </c>
      <c r="F14" s="2" t="s">
        <v>46</v>
      </c>
      <c r="G14" s="2" t="s">
        <v>47</v>
      </c>
      <c r="H14" s="3" t="s">
        <v>10</v>
      </c>
      <c r="I14" s="3">
        <v>0.4</v>
      </c>
      <c r="J14" s="3">
        <f>=41/40*I14</f>
      </c>
      <c r="K14" s="3">
        <f>=42/40*I14</f>
      </c>
      <c r="L14" s="3">
        <f>=43/40*I14</f>
      </c>
      <c r="M14" s="3">
        <f>=44/40*I14</f>
      </c>
      <c r="N14" s="3">
        <f>=9/8*I14</f>
      </c>
      <c r="O14" s="3">
        <f>=37/32*I14</f>
      </c>
      <c r="P14" s="3">
        <f>=38/32*I14</f>
      </c>
      <c r="Q14" s="3">
        <f>=39/32*I14</f>
      </c>
      <c r="R14" s="3">
        <f>=5/4*I14</f>
      </c>
      <c r="S14" s="3">
        <f>=51/40*I14</f>
      </c>
      <c r="T14" s="3">
        <f>=52/40*I14</f>
      </c>
      <c r="U14" s="3">
        <f>=53/40*I14</f>
      </c>
      <c r="V14" s="3">
        <f>=54/40*I14</f>
      </c>
      <c r="W14" s="3">
        <f>=55/40*I14</f>
      </c>
    </row>
    <row r="15" spans="1:23">
      <c r="A15" s="2" t="s">
        <v>38</v>
      </c>
      <c r="B15" s="2" t="s">
        <v>15</v>
      </c>
      <c r="C15" s="2" t="s">
        <v>39</v>
      </c>
      <c r="D15" s="2" t="s">
        <v>24</v>
      </c>
      <c r="E15" s="2" t="s">
        <v>48</v>
      </c>
      <c r="F15" s="2" t="s">
        <v>49</v>
      </c>
      <c r="G15" s="2" t="s">
        <v>29</v>
      </c>
      <c r="H15" s="2" t="s">
        <v>13</v>
      </c>
      <c r="I15" s="3">
        <v>0.5</v>
      </c>
      <c r="J15" s="3">
        <f>=I15*1.1</f>
        <v>0.55</v>
      </c>
      <c r="K15" s="3">
        <f>=I15*1.2</f>
        <v>0.6</v>
      </c>
      <c r="L15" s="3">
        <f>=I15*1.3</f>
        <v>0.65</v>
      </c>
      <c r="M15" s="3">
        <f>=I15*1.4</f>
        <v>0.7</v>
      </c>
      <c r="N15" s="3">
        <f>=I15*1.5</f>
        <v>0.75</v>
      </c>
      <c r="O15" s="3">
        <f>=I15*1.625</f>
        <v>0.8125</v>
      </c>
      <c r="P15" s="3">
        <f>=I15*1.75</f>
        <v>0.875</v>
      </c>
      <c r="Q15" s="3">
        <f>=I15*1.875</f>
        <v>0.9375</v>
      </c>
      <c r="R15" s="3">
        <f>=I15*2</f>
        <v>1</v>
      </c>
      <c r="S15" s="3">
        <f>=I15*2.1</f>
        <v>1.05</v>
      </c>
      <c r="T15" s="3">
        <f>=I15*2.2</f>
        <v>1.1</v>
      </c>
      <c r="U15" s="3">
        <f>=I15*2.3</f>
        <v>1.15</v>
      </c>
      <c r="V15" s="3">
        <f>=I15*2.4</f>
        <v>1.2</v>
      </c>
      <c r="W15" s="3">
        <f>=I15*2.5</f>
        <v>1.25</v>
      </c>
    </row>
    <row r="16" spans="1:23">
      <c r="A16" s="2" t="s">
        <v>38</v>
      </c>
      <c r="B16" s="2" t="s">
        <v>15</v>
      </c>
      <c r="C16" s="2" t="s">
        <v>39</v>
      </c>
      <c r="D16" s="2" t="s">
        <v>24</v>
      </c>
      <c r="E16" s="2" t="s">
        <v>48</v>
      </c>
      <c r="F16" s="2" t="s">
        <v>50</v>
      </c>
      <c r="G16" s="2" t="s">
        <v>29</v>
      </c>
      <c r="H16" s="2" t="s">
        <v>21</v>
      </c>
      <c r="I16" s="3">
        <v>0.75</v>
      </c>
      <c r="J16" s="3">
        <f>=I16*1.1</f>
        <v>0.825</v>
      </c>
      <c r="K16" s="3">
        <f>=I16*1.2</f>
        <v>0.9</v>
      </c>
      <c r="L16" s="3">
        <f>=I16*1.3</f>
        <v>0.975</v>
      </c>
      <c r="M16" s="3">
        <f>=I16*1.4</f>
        <v>1.05</v>
      </c>
      <c r="N16" s="3">
        <f>=I16*1.5</f>
        <v>1.125</v>
      </c>
      <c r="O16" s="3">
        <f>=I16*1.625</f>
        <v>1.21875</v>
      </c>
      <c r="P16" s="3">
        <f>=I16*1.75</f>
        <v>1.3125</v>
      </c>
      <c r="Q16" s="3">
        <f>=I16*1.875</f>
        <v>1.40625</v>
      </c>
      <c r="R16" s="3">
        <f>=I16*2</f>
        <v>1.5</v>
      </c>
      <c r="S16" s="3">
        <f>=I16*2.1</f>
        <v>1.575</v>
      </c>
      <c r="T16" s="3">
        <f>=I16*2.2</f>
        <v>1.65</v>
      </c>
      <c r="U16" s="3">
        <f>=I16*2.3</f>
        <v>1.725</v>
      </c>
      <c r="V16" s="3">
        <f>=I16*2.4</f>
        <v>1.8</v>
      </c>
      <c r="W16" s="3">
        <f>=I16*2.5</f>
        <v>1.875</v>
      </c>
    </row>
    <row r="17" spans="1:23">
      <c r="A17" s="2" t="s">
        <v>38</v>
      </c>
      <c r="B17" s="2" t="s">
        <v>15</v>
      </c>
      <c r="C17" s="2" t="s">
        <v>39</v>
      </c>
      <c r="D17" s="2" t="s">
        <v>27</v>
      </c>
      <c r="E17" s="2" t="s">
        <v>51</v>
      </c>
      <c r="F17" s="2" t="s">
        <v>19</v>
      </c>
      <c r="G17" s="5" t="s">
        <v>20</v>
      </c>
      <c r="H17" s="4" t="s">
        <v>21</v>
      </c>
      <c r="I17" s="3">
        <v>0.04</v>
      </c>
      <c r="J17" s="3">
        <f>=1.0625*I17</f>
        <v>0.0425</v>
      </c>
      <c r="K17" s="3">
        <f>=1.125*I17</f>
        <v>0.045</v>
      </c>
      <c r="L17" s="3">
        <f>=I17*1.1875</f>
        <v>0.0475</v>
      </c>
      <c r="M17" s="3">
        <f>=I17*1.25</f>
        <v>0.05</v>
      </c>
      <c r="N17" s="3">
        <f>=I17*1.3</f>
        <v>0.052</v>
      </c>
      <c r="O17" s="3">
        <f>=I17*1.35</f>
        <v>0.054</v>
      </c>
      <c r="P17" s="3">
        <f>=I17*1.4</f>
        <v>0.056</v>
      </c>
      <c r="Q17" s="3">
        <f>=I17*1.45</f>
        <v>0.058</v>
      </c>
      <c r="R17" s="3">
        <f>=I17*1.5</f>
        <v>0.06</v>
      </c>
      <c r="S17" s="3">
        <f>=I17*1.55</f>
        <v>0.062</v>
      </c>
      <c r="T17" s="3">
        <f>=I17*1.6</f>
        <v>0.064</v>
      </c>
      <c r="U17" s="3">
        <f>=I17*1.65</f>
        <v>0.066</v>
      </c>
      <c r="V17" s="3">
        <f>=I17*1.7</f>
        <v>0.068</v>
      </c>
      <c r="W17" s="3">
        <f>=I17*1.75</f>
        <v>0.07</v>
      </c>
    </row>
    <row r="18" spans="1:23">
      <c r="A18" s="2" t="s">
        <v>38</v>
      </c>
      <c r="B18" s="2" t="s">
        <v>15</v>
      </c>
      <c r="C18" s="2" t="s">
        <v>39</v>
      </c>
      <c r="D18" s="2" t="s">
        <v>27</v>
      </c>
      <c r="E18" s="2" t="s">
        <v>51</v>
      </c>
      <c r="F18" s="2" t="s">
        <v>22</v>
      </c>
      <c r="G18" s="5" t="s">
        <v>23</v>
      </c>
      <c r="H18" s="6" t="s">
        <v>10</v>
      </c>
      <c r="I18" s="6">
        <v>20</v>
      </c>
      <c r="J18" s="6">
        <f>=1.6*I18</f>
        <v>32</v>
      </c>
      <c r="K18" s="6">
        <f>=2.05*I18</f>
        <v>41</v>
      </c>
      <c r="L18" s="6">
        <f>=2.5*I18</f>
        <v>50</v>
      </c>
      <c r="M18" s="6">
        <f>=2.8*I18</f>
        <v>56</v>
      </c>
      <c r="N18" s="6">
        <f>=3.1*I18</f>
        <v>62</v>
      </c>
      <c r="O18" s="6">
        <f>=3.325*I18</f>
        <v>66.5</v>
      </c>
      <c r="P18" s="6">
        <f>=3.55*I18</f>
        <v>71</v>
      </c>
      <c r="Q18" s="6">
        <f>=3.775*I18</f>
        <v>75.5</v>
      </c>
      <c r="R18" s="6">
        <f>=4*I18</f>
        <v>80</v>
      </c>
      <c r="S18" s="6">
        <f>=4.225*I18</f>
        <v>84.5</v>
      </c>
      <c r="T18" s="6">
        <f>=4.45*I18</f>
        <v>89</v>
      </c>
      <c r="U18" s="6">
        <f>=4.675*I18</f>
        <v>93.5</v>
      </c>
      <c r="V18" s="6">
        <f>=4.9*I18</f>
        <v>98</v>
      </c>
      <c r="W18" s="6">
        <f>=5.125*I18</f>
        <v>102.5</v>
      </c>
    </row>
    <row r="19" spans="1:23">
      <c r="A19" s="2" t="s">
        <v>52</v>
      </c>
      <c r="B19" s="2" t="s">
        <v>53</v>
      </c>
      <c r="C19" s="2" t="s">
        <v>54</v>
      </c>
      <c r="D19" s="2" t="s">
        <v>17</v>
      </c>
      <c r="E19" s="2" t="s">
        <v>55</v>
      </c>
      <c r="F19" s="2" t="s">
        <v>56</v>
      </c>
      <c r="G19" s="5" t="s">
        <v>20</v>
      </c>
      <c r="H19" s="2" t="s">
        <v>37</v>
      </c>
      <c r="I19" s="7">
        <v>0.078</v>
      </c>
      <c r="J19" s="7">
        <f>=1.0625*I19</f>
        <v>0.082875</v>
      </c>
      <c r="K19" s="7">
        <f>=1.125*I19</f>
        <v>0.08775</v>
      </c>
      <c r="L19" s="7">
        <f>=I19*1.1875</f>
        <v>0.092625</v>
      </c>
      <c r="M19" s="7">
        <f>=I19*1.25</f>
        <v>0.0975</v>
      </c>
      <c r="N19" s="7">
        <f>=I19*1.3</f>
        <v>0.1014</v>
      </c>
      <c r="O19" s="7">
        <f>=I19*1.35</f>
        <v>0.1053</v>
      </c>
      <c r="P19" s="7">
        <f>=I19*1.4</f>
        <v>0.1092</v>
      </c>
      <c r="Q19" s="7">
        <f>=I19*1.45</f>
        <v>0.1131</v>
      </c>
      <c r="R19" s="7">
        <f>=I19*1.5</f>
        <v>0.117</v>
      </c>
      <c r="S19" s="7">
        <f>=I19*1.55</f>
        <v>0.1209</v>
      </c>
      <c r="T19" s="7">
        <f>=I19*1.6</f>
        <v>0.1248</v>
      </c>
      <c r="U19" s="7">
        <f>=I19*1.65</f>
        <v>0.1287</v>
      </c>
      <c r="V19" s="7">
        <f>=I19*1.7</f>
        <v>0.1326</v>
      </c>
      <c r="W19" s="7">
        <f>=I19*1.75</f>
        <v>0.1365</v>
      </c>
    </row>
    <row r="20" spans="1:23">
      <c r="A20" s="2" t="s">
        <v>52</v>
      </c>
      <c r="B20" s="2" t="s">
        <v>53</v>
      </c>
      <c r="C20" s="2" t="s">
        <v>54</v>
      </c>
      <c r="D20" s="2" t="s">
        <v>17</v>
      </c>
      <c r="E20" s="2" t="s">
        <v>55</v>
      </c>
      <c r="F20" s="2" t="s">
        <v>57</v>
      </c>
      <c r="G20" s="5" t="s">
        <v>23</v>
      </c>
      <c r="H20" s="2" t="s">
        <v>10</v>
      </c>
      <c r="I20" s="6">
        <v>78</v>
      </c>
      <c r="J20" s="6">
        <f>=1.6*I20</f>
        <v>124.8</v>
      </c>
      <c r="K20" s="6">
        <f>=2.05*I20</f>
        <v>159.9</v>
      </c>
      <c r="L20" s="6">
        <f>=2.5*I20</f>
        <v>195</v>
      </c>
      <c r="M20" s="6">
        <f>=2.8*I20</f>
        <v>218.4</v>
      </c>
      <c r="N20" s="6">
        <f>=3.1*I20</f>
        <v>241.8</v>
      </c>
      <c r="O20" s="6">
        <f>=3.325*I20</f>
        <v>259.35</v>
      </c>
      <c r="P20" s="6">
        <f>=3.55*I20</f>
        <v>276.9</v>
      </c>
      <c r="Q20" s="6">
        <f>=3.775*I20</f>
        <v>294.45</v>
      </c>
      <c r="R20" s="6">
        <f>=4*I20</f>
        <v>312</v>
      </c>
      <c r="S20" s="6">
        <f>=4.225*I20</f>
        <v>329.55</v>
      </c>
      <c r="T20" s="6">
        <f>=4.45*I20</f>
        <v>347.1</v>
      </c>
      <c r="U20" s="6">
        <f>=4.675*I20</f>
        <v>364.65</v>
      </c>
      <c r="V20" s="6">
        <f>=4.9*I20</f>
        <v>382.2</v>
      </c>
      <c r="W20" s="6">
        <f>=5.125*I20</f>
        <v>399.75</v>
      </c>
    </row>
    <row r="21" spans="1:23">
      <c r="A21" s="2" t="s">
        <v>52</v>
      </c>
      <c r="B21" s="2" t="s">
        <v>53</v>
      </c>
      <c r="C21" s="2" t="s">
        <v>54</v>
      </c>
      <c r="D21" s="2" t="s">
        <v>24</v>
      </c>
      <c r="E21" s="2" t="s">
        <v>58</v>
      </c>
      <c r="F21" s="2" t="s">
        <v>56</v>
      </c>
      <c r="G21" s="5" t="s">
        <v>20</v>
      </c>
      <c r="H21" s="2" t="s">
        <v>37</v>
      </c>
      <c r="I21" s="3">
        <v>0.09</v>
      </c>
      <c r="J21" s="3">
        <f>=1.0625*I21</f>
        <v>0.095625</v>
      </c>
      <c r="K21" s="3">
        <f>=1.125*I21</f>
        <v>0.10125</v>
      </c>
      <c r="L21" s="3">
        <f>=I21*1.1875</f>
        <v>0.106875</v>
      </c>
      <c r="M21" s="3">
        <f>=I21*1.25</f>
        <v>0.1125</v>
      </c>
      <c r="N21" s="3">
        <f>=I21*1.3</f>
        <v>0.117</v>
      </c>
      <c r="O21" s="3">
        <f>=I21*1.35</f>
        <v>0.1215</v>
      </c>
      <c r="P21" s="3">
        <f>=I21*1.4</f>
        <v>0.126</v>
      </c>
      <c r="Q21" s="3">
        <f>=I21*1.45</f>
        <v>0.1305</v>
      </c>
      <c r="R21" s="3">
        <f>=I21*1.5</f>
        <v>0.135</v>
      </c>
      <c r="S21" s="3">
        <f>=I21*1.55</f>
        <v>0.1395</v>
      </c>
      <c r="T21" s="3">
        <f>=I21*1.6</f>
        <v>0.144</v>
      </c>
      <c r="U21" s="3">
        <f>=I21*1.65</f>
        <v>0.1485</v>
      </c>
      <c r="V21" s="3">
        <f>=I21*1.7</f>
        <v>0.153</v>
      </c>
      <c r="W21" s="3">
        <f>=I21*1.75</f>
        <v>0.1575</v>
      </c>
    </row>
    <row r="22" spans="1:23">
      <c r="A22" s="2" t="s">
        <v>52</v>
      </c>
      <c r="B22" s="2" t="s">
        <v>53</v>
      </c>
      <c r="C22" s="2" t="s">
        <v>54</v>
      </c>
      <c r="D22" s="2" t="s">
        <v>24</v>
      </c>
      <c r="E22" s="2" t="s">
        <v>58</v>
      </c>
      <c r="F22" s="2" t="s">
        <v>57</v>
      </c>
      <c r="G22" s="5" t="s">
        <v>23</v>
      </c>
      <c r="H22" s="2" t="s">
        <v>10</v>
      </c>
      <c r="I22" s="6">
        <v>90</v>
      </c>
      <c r="J22" s="6">
        <f>=1.6*I22</f>
        <v>144</v>
      </c>
      <c r="K22" s="6">
        <f>=2.05*I22</f>
        <v>184.5</v>
      </c>
      <c r="L22" s="6">
        <f>=2.5*I22</f>
        <v>225</v>
      </c>
      <c r="M22" s="6">
        <f>=2.8*I22</f>
        <v>252</v>
      </c>
      <c r="N22" s="6">
        <f>=3.1*I22</f>
        <v>279</v>
      </c>
      <c r="O22" s="6">
        <f>=3.325*I22</f>
        <v>299.25</v>
      </c>
      <c r="P22" s="6">
        <f>=3.55*I22</f>
        <v>319.5</v>
      </c>
      <c r="Q22" s="6">
        <f>=3.775*I22</f>
        <v>339.75</v>
      </c>
      <c r="R22" s="6">
        <f>=4*I22</f>
        <v>360</v>
      </c>
      <c r="S22" s="6">
        <f>=4.225*I22</f>
        <v>380.25</v>
      </c>
      <c r="T22" s="6">
        <f>=4.45*I22</f>
        <v>400.5</v>
      </c>
      <c r="U22" s="6">
        <f>=4.675*I22</f>
        <v>420.75</v>
      </c>
      <c r="V22" s="6">
        <f>=4.9*I22</f>
        <v>441</v>
      </c>
      <c r="W22" s="6">
        <f>=5.125*I22</f>
        <v>461.25</v>
      </c>
    </row>
    <row r="23" spans="1:23">
      <c r="A23" s="2" t="s">
        <v>52</v>
      </c>
      <c r="B23" s="2" t="s">
        <v>53</v>
      </c>
      <c r="C23" s="2" t="s">
        <v>54</v>
      </c>
      <c r="D23" s="2" t="s">
        <v>27</v>
      </c>
      <c r="E23" s="2" t="s">
        <v>59</v>
      </c>
      <c r="F23" s="2" t="s">
        <v>60</v>
      </c>
      <c r="G23" s="5" t="s">
        <v>20</v>
      </c>
      <c r="H23" s="2" t="s">
        <v>37</v>
      </c>
      <c r="I23" s="4">
        <v>0.036</v>
      </c>
      <c r="J23" s="4">
        <f>=1.0625*I23</f>
        <v>0.03825</v>
      </c>
      <c r="K23" s="4">
        <f>=1.125*I23</f>
        <v>0.0405</v>
      </c>
      <c r="L23" s="4">
        <f>=I23*1.1875</f>
        <v>0.04275</v>
      </c>
      <c r="M23" s="4">
        <f>=I23*1.25</f>
        <v>0.045</v>
      </c>
      <c r="N23" s="4">
        <f>=I23*1.3</f>
        <v>0.0468</v>
      </c>
      <c r="O23" s="4">
        <f>=I23*1.35</f>
        <v>0.0486</v>
      </c>
      <c r="P23" s="4">
        <f>=I23*1.4</f>
        <v>0.0504</v>
      </c>
      <c r="Q23" s="4">
        <f>=I23*1.45</f>
        <v>0.0522</v>
      </c>
      <c r="R23" s="4">
        <f>=I23*1.5</f>
        <v>0.054</v>
      </c>
      <c r="S23" s="4">
        <f>=I23*1.55</f>
        <v>0.0558</v>
      </c>
      <c r="T23" s="4">
        <f>=I23*1.6</f>
        <v>0.0576</v>
      </c>
      <c r="U23" s="4">
        <f>=I23*1.65</f>
        <v>0.0594</v>
      </c>
      <c r="V23" s="4">
        <f>=I23*1.7</f>
        <v>0.0612</v>
      </c>
      <c r="W23" s="4">
        <f>=I23*1.75</f>
        <v>0.063</v>
      </c>
    </row>
    <row r="24" spans="1:23">
      <c r="A24" s="2" t="s">
        <v>52</v>
      </c>
      <c r="B24" s="2" t="s">
        <v>53</v>
      </c>
      <c r="C24" s="2" t="s">
        <v>54</v>
      </c>
      <c r="D24" s="2" t="s">
        <v>27</v>
      </c>
      <c r="E24" s="2" t="s">
        <v>59</v>
      </c>
      <c r="F24" s="2" t="s">
        <v>61</v>
      </c>
      <c r="G24" s="5" t="s">
        <v>23</v>
      </c>
      <c r="H24" s="2" t="s">
        <v>10</v>
      </c>
      <c r="I24" s="6">
        <v>36</v>
      </c>
      <c r="J24" s="6">
        <f>=1.6*I24</f>
        <v>57.6</v>
      </c>
      <c r="K24" s="6">
        <f>=2.05*I24</f>
        <v>73.8</v>
      </c>
      <c r="L24" s="6">
        <f>=2.5*I24</f>
        <v>90</v>
      </c>
      <c r="M24" s="6">
        <f>=2.8*I24</f>
        <v>100.8</v>
      </c>
      <c r="N24" s="6">
        <f>=3.1*I24</f>
        <v>111.6</v>
      </c>
      <c r="O24" s="6">
        <f>=3.325*I24</f>
        <v>119.7</v>
      </c>
      <c r="P24" s="6">
        <f>=3.55*I24</f>
        <v>127.8</v>
      </c>
      <c r="Q24" s="6">
        <f>=3.775*I24</f>
        <v>135.9</v>
      </c>
      <c r="R24" s="6">
        <f>=4*I24</f>
        <v>144</v>
      </c>
      <c r="S24" s="6">
        <f>=4.225*I24</f>
        <v>152.1</v>
      </c>
      <c r="T24" s="6">
        <f>=4.45*I24</f>
        <v>160.2</v>
      </c>
      <c r="U24" s="6">
        <f>=4.675*I24</f>
        <v>168.3</v>
      </c>
      <c r="V24" s="6">
        <f>=4.9*I24</f>
        <v>176.4</v>
      </c>
      <c r="W24" s="6">
        <f>=5.125*I24</f>
        <v>184.5</v>
      </c>
    </row>
    <row r="25" spans="1:23">
      <c r="A25" s="2" t="s">
        <v>52</v>
      </c>
      <c r="B25" s="2" t="s">
        <v>53</v>
      </c>
      <c r="C25" s="2" t="s">
        <v>54</v>
      </c>
      <c r="D25" s="2" t="s">
        <v>27</v>
      </c>
      <c r="E25" s="2" t="s">
        <v>59</v>
      </c>
      <c r="F25" s="2" t="s">
        <v>62</v>
      </c>
      <c r="G25" s="5" t="s">
        <v>20</v>
      </c>
      <c r="H25" s="2" t="s">
        <v>37</v>
      </c>
      <c r="I25" s="3">
        <v>0.12</v>
      </c>
      <c r="J25" s="3">
        <f>=1.0625*I25</f>
        <v>0.1275</v>
      </c>
      <c r="K25" s="3">
        <f>=1.125*I25</f>
        <v>0.135</v>
      </c>
      <c r="L25" s="3">
        <f>=I25*1.1875</f>
        <v>0.1425</v>
      </c>
      <c r="M25" s="3">
        <f>=I25*1.25</f>
        <v>0.15</v>
      </c>
      <c r="N25" s="3">
        <f>=I25*1.3</f>
        <v>0.156</v>
      </c>
      <c r="O25" s="3">
        <f>=I25*1.35</f>
        <v>0.162</v>
      </c>
      <c r="P25" s="3">
        <f>=I25*1.4</f>
        <v>0.168</v>
      </c>
      <c r="Q25" s="3">
        <f>=I25*1.45</f>
        <v>0.174</v>
      </c>
      <c r="R25" s="3">
        <f>=I25*1.5</f>
        <v>0.18</v>
      </c>
      <c r="S25" s="3">
        <f>=I25*1.55</f>
        <v>0.186</v>
      </c>
      <c r="T25" s="3">
        <f>=I25*1.6</f>
        <v>0.192</v>
      </c>
      <c r="U25" s="3">
        <f>=I25*1.65</f>
        <v>0.198</v>
      </c>
      <c r="V25" s="3">
        <f>=I25*1.7</f>
        <v>0.204</v>
      </c>
      <c r="W25" s="3">
        <f>=I25*1.75</f>
        <v>0.21</v>
      </c>
    </row>
    <row r="26" spans="1:23">
      <c r="A26" s="2" t="s">
        <v>52</v>
      </c>
      <c r="B26" s="2" t="s">
        <v>53</v>
      </c>
      <c r="C26" s="2" t="s">
        <v>54</v>
      </c>
      <c r="D26" s="2" t="s">
        <v>27</v>
      </c>
      <c r="E26" s="2" t="s">
        <v>59</v>
      </c>
      <c r="F26" s="2" t="s">
        <v>63</v>
      </c>
      <c r="G26" s="5" t="s">
        <v>23</v>
      </c>
      <c r="H26" s="2" t="s">
        <v>10</v>
      </c>
      <c r="I26" s="6">
        <v>120</v>
      </c>
      <c r="J26" s="6">
        <f>=1.6*I26</f>
        <v>192</v>
      </c>
      <c r="K26" s="6">
        <f>=2.05*I26</f>
        <v>246</v>
      </c>
      <c r="L26" s="6">
        <f>=2.5*I26</f>
        <v>300</v>
      </c>
      <c r="M26" s="6">
        <f>=2.8*I26</f>
        <v>336</v>
      </c>
      <c r="N26" s="6">
        <f>=3.1*I26</f>
        <v>372</v>
      </c>
      <c r="O26" s="6">
        <f>=3.325*I26</f>
        <v>399</v>
      </c>
      <c r="P26" s="6">
        <f>=3.55*I26</f>
        <v>426</v>
      </c>
      <c r="Q26" s="6">
        <f>=3.775*I26</f>
        <v>453</v>
      </c>
      <c r="R26" s="6">
        <f>=4*I26</f>
        <v>480</v>
      </c>
      <c r="S26" s="6">
        <f>=4.225*I26</f>
        <v>507</v>
      </c>
      <c r="T26" s="6">
        <f>=4.45*I26</f>
        <v>534</v>
      </c>
      <c r="U26" s="6">
        <f>=4.675*I26</f>
        <v>561</v>
      </c>
      <c r="V26" s="6">
        <f>=4.9*I26</f>
        <v>588</v>
      </c>
      <c r="W26" s="6">
        <f>=5.125*I26</f>
        <v>615</v>
      </c>
    </row>
    <row r="27" spans="1:23">
      <c r="A27" s="2" t="s">
        <v>64</v>
      </c>
      <c r="B27" s="2" t="s">
        <v>53</v>
      </c>
      <c r="C27" s="2" t="s">
        <v>65</v>
      </c>
      <c r="D27" s="2" t="s">
        <v>17</v>
      </c>
      <c r="E27" s="2" t="s">
        <v>66</v>
      </c>
      <c r="F27" s="2" t="s">
        <v>67</v>
      </c>
      <c r="G27" s="5" t="s">
        <v>20</v>
      </c>
      <c r="H27" s="2" t="s">
        <v>37</v>
      </c>
      <c r="I27" s="7">
        <v>0.07</v>
      </c>
      <c r="J27" s="7">
        <f>=1.0625*I27</f>
        <v>0.074375</v>
      </c>
      <c r="K27" s="7">
        <f>=1.125*I27</f>
        <v>0.07875</v>
      </c>
      <c r="L27" s="7">
        <f>=I27*1.1875</f>
        <v>0.083125</v>
      </c>
      <c r="M27" s="7">
        <f>=I27*1.25</f>
        <v>0.0875</v>
      </c>
      <c r="N27" s="7">
        <f>=I27*1.3</f>
        <v>0.091</v>
      </c>
      <c r="O27" s="7">
        <f>=I27*1.35</f>
        <v>0.0945</v>
      </c>
      <c r="P27" s="7">
        <f>=I27*1.4</f>
        <v>0.098</v>
      </c>
      <c r="Q27" s="7">
        <f>=I27*1.45</f>
        <v>0.1015</v>
      </c>
      <c r="R27" s="7">
        <f>=I27*1.5</f>
        <v>0.105</v>
      </c>
      <c r="S27" s="7">
        <f>=I27*1.55</f>
        <v>0.1085</v>
      </c>
      <c r="T27" s="7">
        <f>=I27*1.6</f>
        <v>0.112</v>
      </c>
      <c r="U27" s="7">
        <f>=I27*1.65</f>
        <v>0.1155</v>
      </c>
      <c r="V27" s="7">
        <f>=I27*1.7</f>
        <v>0.119</v>
      </c>
      <c r="W27" s="7">
        <f>=I27*1.75</f>
        <v>0.1225</v>
      </c>
    </row>
    <row r="28" spans="1:23">
      <c r="A28" s="2" t="s">
        <v>64</v>
      </c>
      <c r="B28" s="2" t="s">
        <v>53</v>
      </c>
      <c r="C28" s="2" t="s">
        <v>65</v>
      </c>
      <c r="D28" s="2" t="s">
        <v>17</v>
      </c>
      <c r="E28" s="2" t="s">
        <v>66</v>
      </c>
      <c r="F28" s="2" t="s">
        <v>68</v>
      </c>
      <c r="G28" s="5" t="s">
        <v>23</v>
      </c>
      <c r="H28" s="2" t="s">
        <v>10</v>
      </c>
      <c r="I28" s="6">
        <v>70</v>
      </c>
      <c r="J28" s="6">
        <f>=1.6*I28</f>
        <v>112</v>
      </c>
      <c r="K28" s="6">
        <f>=2.05*I28</f>
        <v>143.5</v>
      </c>
      <c r="L28" s="6">
        <f>=2.5*I28</f>
        <v>175</v>
      </c>
      <c r="M28" s="6">
        <f>=2.8*I28</f>
        <v>196</v>
      </c>
      <c r="N28" s="6">
        <f>=3.1*I28</f>
        <v>217</v>
      </c>
      <c r="O28" s="6">
        <f>=3.325*I28</f>
        <v>232.75</v>
      </c>
      <c r="P28" s="6">
        <f>=3.55*I28</f>
        <v>248.5</v>
      </c>
      <c r="Q28" s="6">
        <f>=3.775*I28</f>
        <v>264.25</v>
      </c>
      <c r="R28" s="6">
        <f>=4*I28</f>
        <v>280</v>
      </c>
      <c r="S28" s="6">
        <f>=4.225*I28</f>
        <v>295.75</v>
      </c>
      <c r="T28" s="6">
        <f>=4.45*I28</f>
        <v>311.5</v>
      </c>
      <c r="U28" s="6">
        <f>=4.675*I28</f>
        <v>327.25</v>
      </c>
      <c r="V28" s="6">
        <f>=4.9*I28</f>
        <v>343</v>
      </c>
      <c r="W28" s="6">
        <f>=5.125*I28</f>
        <v>358.75</v>
      </c>
    </row>
    <row r="29" spans="1:23">
      <c r="A29" s="2" t="s">
        <v>64</v>
      </c>
      <c r="B29" s="2" t="s">
        <v>53</v>
      </c>
      <c r="C29" s="2" t="s">
        <v>65</v>
      </c>
      <c r="D29" s="2" t="s">
        <v>17</v>
      </c>
      <c r="E29" s="2" t="s">
        <v>66</v>
      </c>
      <c r="F29" s="2" t="s">
        <v>69</v>
      </c>
      <c r="G29" s="5" t="s">
        <v>20</v>
      </c>
      <c r="H29" s="2" t="s">
        <v>37</v>
      </c>
      <c r="I29" s="3">
        <v>0.048</v>
      </c>
      <c r="J29" s="3">
        <f>=1.0625*I29</f>
        <v>0.051</v>
      </c>
      <c r="K29" s="3">
        <f>=1.125*I29</f>
        <v>0.054</v>
      </c>
      <c r="L29" s="3">
        <f>=I29*1.1875</f>
        <v>0.057</v>
      </c>
      <c r="M29" s="3">
        <f>=I29*1.25</f>
        <v>0.06</v>
      </c>
      <c r="N29" s="3">
        <f>=I29*1.3</f>
        <v>0.0624</v>
      </c>
      <c r="O29" s="3">
        <f>=I29*1.35</f>
        <v>0.0648</v>
      </c>
      <c r="P29" s="3">
        <f>=I29*1.4</f>
        <v>0.0672</v>
      </c>
      <c r="Q29" s="3">
        <f>=I29*1.45</f>
        <v>0.0696</v>
      </c>
      <c r="R29" s="3">
        <f>=I29*1.5</f>
        <v>0.072</v>
      </c>
      <c r="S29" s="3">
        <f>=I29*1.55</f>
        <v>0.0744</v>
      </c>
      <c r="T29" s="3">
        <f>=I29*1.6</f>
        <v>0.0768</v>
      </c>
      <c r="U29" s="3">
        <f>=I29*1.65</f>
        <v>0.0792</v>
      </c>
      <c r="V29" s="3">
        <f>=I29*1.7</f>
        <v>0.0816</v>
      </c>
      <c r="W29" s="3">
        <f>=I29*1.75</f>
        <v>0.084</v>
      </c>
    </row>
    <row r="30" spans="1:23">
      <c r="A30" s="2" t="s">
        <v>64</v>
      </c>
      <c r="B30" s="2" t="s">
        <v>53</v>
      </c>
      <c r="C30" s="2" t="s">
        <v>65</v>
      </c>
      <c r="D30" s="2" t="s">
        <v>17</v>
      </c>
      <c r="E30" s="2" t="s">
        <v>66</v>
      </c>
      <c r="F30" s="2" t="s">
        <v>70</v>
      </c>
      <c r="G30" s="5" t="s">
        <v>23</v>
      </c>
      <c r="H30" s="2" t="s">
        <v>10</v>
      </c>
      <c r="I30" s="6">
        <v>48</v>
      </c>
      <c r="J30" s="6">
        <f>=1.6*I30</f>
        <v>76.8</v>
      </c>
      <c r="K30" s="6">
        <f>=2.05*I30</f>
        <v>98.4</v>
      </c>
      <c r="L30" s="6">
        <f>=2.5*I30</f>
        <v>120</v>
      </c>
      <c r="M30" s="6">
        <f>=2.8*I30</f>
        <v>134.4</v>
      </c>
      <c r="N30" s="6">
        <f>=3.1*I30</f>
        <v>148.8</v>
      </c>
      <c r="O30" s="6">
        <f>=3.325*I30</f>
        <v>159.6</v>
      </c>
      <c r="P30" s="6">
        <f>=3.55*I30</f>
        <v>170.4</v>
      </c>
      <c r="Q30" s="6">
        <f>=3.775*I30</f>
        <v>181.2</v>
      </c>
      <c r="R30" s="6">
        <f>=4*I30</f>
        <v>192</v>
      </c>
      <c r="S30" s="6">
        <f>=4.225*I30</f>
        <v>202.8</v>
      </c>
      <c r="T30" s="6">
        <f>=4.45*I30</f>
        <v>213.6</v>
      </c>
      <c r="U30" s="6">
        <f>=4.675*I30</f>
        <v>224.4</v>
      </c>
      <c r="V30" s="6">
        <f>=4.9*I30</f>
        <v>235.2</v>
      </c>
      <c r="W30" s="6">
        <f>=5.125*I30</f>
        <v>246</v>
      </c>
    </row>
    <row r="31" spans="1:23">
      <c r="A31" s="2" t="s">
        <v>64</v>
      </c>
      <c r="B31" s="2" t="s">
        <v>53</v>
      </c>
      <c r="C31" s="2" t="s">
        <v>65</v>
      </c>
      <c r="D31" s="2" t="s">
        <v>24</v>
      </c>
      <c r="E31" s="2" t="s">
        <v>71</v>
      </c>
      <c r="F31" s="2" t="s">
        <v>56</v>
      </c>
      <c r="G31" s="5" t="s">
        <v>20</v>
      </c>
      <c r="H31" s="2" t="s">
        <v>37</v>
      </c>
      <c r="I31" s="4">
        <v>0.092</v>
      </c>
      <c r="J31" s="4">
        <f>=1.0625*I31</f>
        <v>0.09775</v>
      </c>
      <c r="K31" s="4">
        <f>=1.125*I31</f>
        <v>0.1035</v>
      </c>
      <c r="L31" s="4">
        <f>=I31*1.1875</f>
        <v>0.10925</v>
      </c>
      <c r="M31" s="4">
        <f>=I31*1.25</f>
        <v>0.115</v>
      </c>
      <c r="N31" s="4">
        <f>=I31*1.3</f>
        <v>0.1196</v>
      </c>
      <c r="O31" s="4">
        <f>=I31*1.35</f>
        <v>0.1242</v>
      </c>
      <c r="P31" s="4">
        <f>=I31*1.4</f>
        <v>0.1288</v>
      </c>
      <c r="Q31" s="4">
        <f>=I31*1.45</f>
        <v>0.1334</v>
      </c>
      <c r="R31" s="4">
        <f>=I31*1.5</f>
        <v>0.138</v>
      </c>
      <c r="S31" s="4">
        <f>=I31*1.55</f>
        <v>0.1426</v>
      </c>
      <c r="T31" s="4">
        <f>=I31*1.6</f>
        <v>0.1472</v>
      </c>
      <c r="U31" s="4">
        <f>=I31*1.65</f>
        <v>0.1518</v>
      </c>
      <c r="V31" s="4">
        <f>=I31*1.7</f>
        <v>0.1564</v>
      </c>
      <c r="W31" s="4">
        <f>=I31*1.75</f>
        <v>0.161</v>
      </c>
    </row>
    <row r="32" spans="1:23">
      <c r="A32" s="2" t="s">
        <v>64</v>
      </c>
      <c r="B32" s="2" t="s">
        <v>53</v>
      </c>
      <c r="C32" s="2" t="s">
        <v>65</v>
      </c>
      <c r="D32" s="2" t="s">
        <v>24</v>
      </c>
      <c r="E32" s="2" t="s">
        <v>71</v>
      </c>
      <c r="F32" s="2" t="s">
        <v>57</v>
      </c>
      <c r="G32" s="5" t="s">
        <v>23</v>
      </c>
      <c r="H32" s="2" t="s">
        <v>10</v>
      </c>
      <c r="I32" s="6">
        <v>92</v>
      </c>
      <c r="J32" s="6">
        <f>=1.6*I32</f>
        <v>147.2</v>
      </c>
      <c r="K32" s="6">
        <f>=2.05*I32</f>
        <v>188.6</v>
      </c>
      <c r="L32" s="6">
        <f>=2.5*I32</f>
        <v>230</v>
      </c>
      <c r="M32" s="6">
        <f>=2.8*I32</f>
        <v>257.6</v>
      </c>
      <c r="N32" s="6">
        <f>=3.1*I32</f>
        <v>285.2</v>
      </c>
      <c r="O32" s="6">
        <f>=3.325*I32</f>
        <v>305.9</v>
      </c>
      <c r="P32" s="6">
        <f>=3.55*I32</f>
        <v>326.6</v>
      </c>
      <c r="Q32" s="6">
        <f>=3.775*I32</f>
        <v>347.3</v>
      </c>
      <c r="R32" s="6">
        <f>=4*I32</f>
        <v>368</v>
      </c>
      <c r="S32" s="6">
        <f>=4.225*I32</f>
        <v>388.7</v>
      </c>
      <c r="T32" s="6">
        <f>=4.45*I32</f>
        <v>409.4</v>
      </c>
      <c r="U32" s="6">
        <f>=4.675*I32</f>
        <v>430.1</v>
      </c>
      <c r="V32" s="6">
        <f>=4.9*I32</f>
        <v>450.8</v>
      </c>
      <c r="W32" s="6">
        <f>=5.125*I32</f>
        <v>471.5</v>
      </c>
    </row>
    <row r="33" spans="1:23">
      <c r="A33" s="2" t="s">
        <v>64</v>
      </c>
      <c r="B33" s="2" t="s">
        <v>53</v>
      </c>
      <c r="C33" s="2" t="s">
        <v>65</v>
      </c>
      <c r="D33" s="2" t="s">
        <v>27</v>
      </c>
      <c r="E33" s="2" t="s">
        <v>72</v>
      </c>
      <c r="F33" s="2" t="s">
        <v>73</v>
      </c>
      <c r="G33" s="2" t="s">
        <v>29</v>
      </c>
      <c r="H33" s="2" t="s">
        <v>10</v>
      </c>
      <c r="I33" s="3">
        <v>0.25</v>
      </c>
      <c r="J33" s="3">
        <f>=I33*1.1</f>
        <v>0.275</v>
      </c>
      <c r="K33" s="3">
        <f>=I33*1.2</f>
        <v>0.3</v>
      </c>
      <c r="L33" s="3">
        <f>=I33*1.3</f>
        <v>0.325</v>
      </c>
      <c r="M33" s="3">
        <f>=I33*1.4</f>
        <v>0.35</v>
      </c>
      <c r="N33" s="3">
        <f>=I33*1.5</f>
        <v>0.375</v>
      </c>
      <c r="O33" s="3">
        <f>=I33*1.625</f>
        <v>0.40625</v>
      </c>
      <c r="P33" s="3">
        <f>=I33*1.75</f>
        <v>0.4375</v>
      </c>
      <c r="Q33" s="3">
        <f>=I33*1.875</f>
        <v>0.46875</v>
      </c>
      <c r="R33" s="3">
        <f>=I33*2</f>
        <v>0.5</v>
      </c>
      <c r="S33" s="3">
        <f>=I33*2.1</f>
        <v>0.525</v>
      </c>
      <c r="T33" s="3">
        <f>=I33*2.2</f>
        <v>0.55</v>
      </c>
      <c r="U33" s="3">
        <f>=I33*2.3</f>
        <v>0.575</v>
      </c>
      <c r="V33" s="3">
        <f>=I33*2.4</f>
        <v>0.6</v>
      </c>
      <c r="W33" s="3">
        <f>=I33*2.5</f>
        <v>0.625</v>
      </c>
    </row>
    <row r="34" spans="1:23">
      <c r="A34" s="2" t="s">
        <v>74</v>
      </c>
      <c r="B34" s="2" t="s">
        <v>75</v>
      </c>
      <c r="C34" s="2" t="s">
        <v>76</v>
      </c>
      <c r="D34" s="2" t="s">
        <v>17</v>
      </c>
      <c r="E34" s="2" t="s">
        <v>77</v>
      </c>
      <c r="F34" s="2" t="s">
        <v>78</v>
      </c>
      <c r="G34" s="2" t="s">
        <v>29</v>
      </c>
      <c r="H34" s="2" t="s">
        <v>10</v>
      </c>
      <c r="I34" s="3">
        <v>0.33</v>
      </c>
      <c r="J34" s="3">
        <f>=I34*1.1</f>
        <v>0.363</v>
      </c>
      <c r="K34" s="3">
        <f>=I34*1.2</f>
        <v>0.396</v>
      </c>
      <c r="L34" s="3">
        <f>=I34*1.3</f>
        <v>0.429</v>
      </c>
      <c r="M34" s="3">
        <f>=I34*1.4</f>
        <v>0.462</v>
      </c>
      <c r="N34" s="3">
        <f>=I34*1.5</f>
        <v>0.495</v>
      </c>
      <c r="O34" s="3">
        <f>=I34*1.625</f>
        <v>0.53625</v>
      </c>
      <c r="P34" s="3">
        <f>=I34*1.75</f>
        <v>0.5775</v>
      </c>
      <c r="Q34" s="3">
        <f>=I34*1.875</f>
        <v>0.61875</v>
      </c>
      <c r="R34" s="3">
        <f>=I34*2</f>
        <v>0.66</v>
      </c>
      <c r="S34" s="3">
        <f>=I34*2.1</f>
        <v>0.693</v>
      </c>
      <c r="T34" s="3">
        <f>=I34*2.2</f>
        <v>0.726</v>
      </c>
      <c r="U34" s="3">
        <f>=I34*2.3</f>
        <v>0.759</v>
      </c>
      <c r="V34" s="3">
        <f>=I34*2.4</f>
        <v>0.792</v>
      </c>
      <c r="W34" s="3">
        <f>=I34*2.5</f>
        <v>0.825</v>
      </c>
    </row>
    <row r="35" spans="1:23">
      <c r="A35" s="2" t="s">
        <v>74</v>
      </c>
      <c r="B35" s="2" t="s">
        <v>75</v>
      </c>
      <c r="C35" s="2" t="s">
        <v>76</v>
      </c>
      <c r="D35" s="2" t="s">
        <v>24</v>
      </c>
      <c r="E35" s="2" t="s">
        <v>79</v>
      </c>
      <c r="F35" s="2" t="s">
        <v>80</v>
      </c>
      <c r="G35" s="2" t="s">
        <v>26</v>
      </c>
      <c r="H35" s="2" t="s">
        <v>81</v>
      </c>
      <c r="I35" s="3">
        <v>0.33</v>
      </c>
      <c r="J35" s="3">
        <f>=I35*(1+1/15)</f>
        <v>0.352</v>
      </c>
      <c r="K35" s="3">
        <f>=I35*(1+2/15)</f>
        <v>0.374</v>
      </c>
      <c r="L35" s="3">
        <f>=I35*(1+3/15)</f>
        <v>0.396</v>
      </c>
      <c r="M35" s="3">
        <f>=I35*(1+4/15)</f>
        <v>0.418</v>
      </c>
      <c r="N35" s="3">
        <f>=I35*(1+5/15)</f>
        <v>0.44</v>
      </c>
      <c r="O35" s="3">
        <f>=I35*(1+1/3+1/12)</f>
        <v>0.4675</v>
      </c>
      <c r="P35" s="3">
        <f>=I35*(1+1/2)</f>
        <v>0.495</v>
      </c>
      <c r="Q35" s="3">
        <f>=I35*(1+7/12)</f>
        <v>0.5225</v>
      </c>
      <c r="R35" s="3">
        <f>=I35*(1+2/3)</f>
        <v>0.55</v>
      </c>
      <c r="S35" s="3">
        <f>=I35*(1+11/15)</f>
        <v>0.572</v>
      </c>
      <c r="T35" s="3">
        <f>=I35*(1+12/15)</f>
        <v>0.594</v>
      </c>
      <c r="U35" s="3">
        <f>=I35*(1+13/15)</f>
        <v>0.616</v>
      </c>
      <c r="V35" s="3">
        <f>=I35*(1+14/15)</f>
        <v>0.638</v>
      </c>
      <c r="W35" s="3">
        <f>=I35*2</f>
        <v>0.66</v>
      </c>
    </row>
    <row r="36" spans="1:23">
      <c r="A36" s="2" t="s">
        <v>74</v>
      </c>
      <c r="B36" s="2" t="s">
        <v>75</v>
      </c>
      <c r="C36" s="2" t="s">
        <v>76</v>
      </c>
      <c r="D36" s="2" t="s">
        <v>24</v>
      </c>
      <c r="E36" s="2" t="s">
        <v>79</v>
      </c>
      <c r="F36" s="2" t="s">
        <v>82</v>
      </c>
      <c r="G36" s="2" t="s">
        <v>26</v>
      </c>
      <c r="H36" s="2" t="s">
        <v>10</v>
      </c>
      <c r="I36" s="3">
        <v>0.12</v>
      </c>
      <c r="J36" s="3">
        <f>=I36*(1+1/15)</f>
        <v>0.128</v>
      </c>
      <c r="K36" s="3">
        <f>=I36*(1+2/15)</f>
        <v>0.136</v>
      </c>
      <c r="L36" s="3">
        <f>=I36*(1+3/15)</f>
        <v>0.144</v>
      </c>
      <c r="M36" s="3">
        <f>=I36*(1+4/15)</f>
        <v>0.152</v>
      </c>
      <c r="N36" s="3">
        <f>=I36*(1+5/15)</f>
        <v>0.16</v>
      </c>
      <c r="O36" s="3">
        <f>=I36*(1+1/3+1/12)</f>
        <v>0.17</v>
      </c>
      <c r="P36" s="3">
        <f>=I36*(1+1/2)</f>
        <v>0.18</v>
      </c>
      <c r="Q36" s="3">
        <f>=I36*(1+7/12)</f>
        <v>0.19</v>
      </c>
      <c r="R36" s="3">
        <f>=I36*(1+2/3)</f>
        <v>0.2</v>
      </c>
      <c r="S36" s="3">
        <f>=I36*(1+11/15)</f>
        <v>0.208</v>
      </c>
      <c r="T36" s="3">
        <f>=I36*(1+12/15)</f>
        <v>0.216</v>
      </c>
      <c r="U36" s="3">
        <f>=I36*(1+13/15)</f>
        <v>0.224</v>
      </c>
      <c r="V36" s="3">
        <f>=I36*(1+14/15)</f>
        <v>0.232</v>
      </c>
      <c r="W36" s="3">
        <f>=I36*2</f>
        <v>0.24</v>
      </c>
    </row>
    <row r="37" spans="1:23">
      <c r="A37" s="2" t="s">
        <v>74</v>
      </c>
      <c r="B37" s="2" t="s">
        <v>75</v>
      </c>
      <c r="C37" s="2" t="s">
        <v>76</v>
      </c>
      <c r="D37" s="2" t="s">
        <v>24</v>
      </c>
      <c r="E37" s="2" t="s">
        <v>79</v>
      </c>
      <c r="F37" s="2" t="s">
        <v>83</v>
      </c>
      <c r="G37" s="2" t="s">
        <v>84</v>
      </c>
      <c r="H37" s="2" t="s">
        <v>85</v>
      </c>
      <c r="I37" s="3">
        <v>0.12</v>
      </c>
      <c r="J37" s="3">
        <f>=(1+1/30)*I37</f>
        <v>0.124</v>
      </c>
      <c r="K37" s="3">
        <f>=(1+1/15)*I37</f>
        <v>0.128</v>
      </c>
      <c r="L37" s="3">
        <f>=(1+1/10)*I37</f>
        <v>0.132</v>
      </c>
      <c r="M37" s="3">
        <f>=(1+2/15)*I37</f>
        <v>0.136</v>
      </c>
      <c r="N37" s="3">
        <f>=(1+1/6)*I37</f>
        <v>0.14</v>
      </c>
      <c r="O37" s="3">
        <f>=(1+1/6+1/24)*I37</f>
        <v>0.145</v>
      </c>
      <c r="P37" s="3">
        <f>=(1+1/6+1/12)*I37</f>
        <v>0.15</v>
      </c>
      <c r="Q37" s="3">
        <f>=(1+1/6+1/8)*I37</f>
        <v>0.155</v>
      </c>
      <c r="R37" s="3">
        <f>=(1+1/3)*I37</f>
        <v>0.16</v>
      </c>
      <c r="S37" s="3">
        <f>=(1+1/3+1/30)*I37</f>
        <v>0.164</v>
      </c>
      <c r="T37" s="3">
        <f>=(1+1/3+1/15)*I37</f>
        <v>0.168</v>
      </c>
      <c r="U37" s="3">
        <f>=(1+1/3+1/10)*I37</f>
        <v>0.172</v>
      </c>
      <c r="V37" s="3">
        <f>=(1+1/3+2/15)*I37</f>
        <v>0.176</v>
      </c>
      <c r="W37" s="3">
        <f>=1.5*I37</f>
        <v>0.18</v>
      </c>
    </row>
    <row r="38" spans="1:23">
      <c r="A38" s="2" t="s">
        <v>74</v>
      </c>
      <c r="B38" s="2" t="s">
        <v>75</v>
      </c>
      <c r="C38" s="2" t="s">
        <v>76</v>
      </c>
      <c r="D38" s="2" t="s">
        <v>27</v>
      </c>
      <c r="E38" s="2" t="s">
        <v>86</v>
      </c>
      <c r="F38" s="2" t="s">
        <v>87</v>
      </c>
      <c r="G38" s="2" t="s">
        <v>29</v>
      </c>
      <c r="H38" s="2" t="s">
        <v>10</v>
      </c>
      <c r="I38" s="3">
        <v>0.15</v>
      </c>
      <c r="J38" s="3">
        <f>=I38*1.1</f>
        <v>0.165</v>
      </c>
      <c r="K38" s="3">
        <f>=I38*1.2</f>
        <v>0.18</v>
      </c>
      <c r="L38" s="3">
        <f>=I38*1.3</f>
        <v>0.195</v>
      </c>
      <c r="M38" s="3">
        <f>=I38*1.4</f>
        <v>0.21</v>
      </c>
      <c r="N38" s="3">
        <f>=I38*1.5</f>
        <v>0.225</v>
      </c>
      <c r="O38" s="3">
        <f>=I38*1.625</f>
        <v>0.24375</v>
      </c>
      <c r="P38" s="3">
        <f>=I38*1.75</f>
        <v>0.2625</v>
      </c>
      <c r="Q38" s="3">
        <f>=I38*1.875</f>
        <v>0.28125</v>
      </c>
      <c r="R38" s="3">
        <f>=I38*2</f>
        <v>0.3</v>
      </c>
      <c r="S38" s="3">
        <f>=I38*2.1</f>
        <v>0.315</v>
      </c>
      <c r="T38" s="3">
        <f>=I38*2.2</f>
        <v>0.33</v>
      </c>
      <c r="U38" s="3">
        <f>=I38*2.3</f>
        <v>0.345</v>
      </c>
      <c r="V38" s="3">
        <f>=I38*2.4</f>
        <v>0.36</v>
      </c>
      <c r="W38" s="3">
        <f>=I38*2.5</f>
        <v>0.375</v>
      </c>
    </row>
    <row r="39" spans="1:23">
      <c r="A39" s="2" t="s">
        <v>88</v>
      </c>
      <c r="B39" s="2" t="s">
        <v>75</v>
      </c>
      <c r="C39" s="2" t="s">
        <v>39</v>
      </c>
      <c r="D39" s="2" t="s">
        <v>17</v>
      </c>
      <c r="E39" s="2" t="s">
        <v>89</v>
      </c>
      <c r="F39" s="2" t="s">
        <v>90</v>
      </c>
      <c r="G39" s="2" t="s">
        <v>29</v>
      </c>
      <c r="H39" s="2" t="s">
        <v>13</v>
      </c>
      <c r="I39" s="3">
        <v>0.25</v>
      </c>
      <c r="J39" s="3">
        <f>=I39*1.1</f>
        <v>0.275</v>
      </c>
      <c r="K39" s="3">
        <f>=I39*1.2</f>
        <v>0.3</v>
      </c>
      <c r="L39" s="3">
        <f>=I39*1.3</f>
        <v>0.325</v>
      </c>
      <c r="M39" s="3">
        <f>=I39*1.4</f>
        <v>0.35</v>
      </c>
      <c r="N39" s="3">
        <f>=I39*1.5</f>
        <v>0.375</v>
      </c>
      <c r="O39" s="3">
        <f>=I39*1.625</f>
        <v>0.40625</v>
      </c>
      <c r="P39" s="3">
        <f>=I39*1.75</f>
        <v>0.4375</v>
      </c>
      <c r="Q39" s="3">
        <f>=I39*1.875</f>
        <v>0.46875</v>
      </c>
      <c r="R39" s="3">
        <f>=I39*2</f>
        <v>0.5</v>
      </c>
      <c r="S39" s="3">
        <f>=I39*2.1</f>
        <v>0.525</v>
      </c>
      <c r="T39" s="3">
        <f>=I39*2.2</f>
        <v>0.55</v>
      </c>
      <c r="U39" s="3">
        <f>=I39*2.3</f>
        <v>0.575</v>
      </c>
      <c r="V39" s="3">
        <f>=I39*2.4</f>
        <v>0.6</v>
      </c>
      <c r="W39" s="3">
        <f>=I39*2.5</f>
        <v>0.625</v>
      </c>
    </row>
    <row r="40" spans="1:23">
      <c r="A40" s="2" t="s">
        <v>88</v>
      </c>
      <c r="B40" s="2" t="s">
        <v>75</v>
      </c>
      <c r="C40" s="2" t="s">
        <v>39</v>
      </c>
      <c r="D40" s="2" t="s">
        <v>24</v>
      </c>
      <c r="E40" s="2" t="s">
        <v>91</v>
      </c>
      <c r="F40" s="2" t="s">
        <v>92</v>
      </c>
      <c r="G40" s="5" t="s">
        <v>93</v>
      </c>
      <c r="H40" s="2" t="s">
        <v>10</v>
      </c>
      <c r="I40" s="6">
        <v>36</v>
      </c>
      <c r="J40" s="6">
        <f>=36+1.4*(J1-1)</f>
        <v>37.4</v>
      </c>
      <c r="K40" s="6">
        <f>=36+1.4*(K1-1)</f>
        <v>38.8</v>
      </c>
      <c r="L40" s="6">
        <f>=36+1.4*(L1-1)</f>
        <v>40.2</v>
      </c>
      <c r="M40" s="6">
        <f>=36+1.4*(M1-1)</f>
        <v>41.6</v>
      </c>
      <c r="N40" s="6">
        <f>=36+1.4*(N1-1)</f>
        <v>43</v>
      </c>
      <c r="O40" s="6">
        <f>=43+1.75*(O1-6)</f>
        <v>44.75</v>
      </c>
      <c r="P40" s="6">
        <f>=43+1.75*(P1-6)</f>
        <v>46.5</v>
      </c>
      <c r="Q40" s="6">
        <f>=43+1.75*(Q1-6)</f>
        <v>48.25</v>
      </c>
      <c r="R40" s="6">
        <f>=43+1.75*(R1-6)</f>
        <v>50</v>
      </c>
      <c r="S40" s="6">
        <f>=50+1.4*(S1-10)</f>
        <v>51.4</v>
      </c>
      <c r="T40" s="6">
        <f>=50+1.4*(T1-10)</f>
        <v>52.8</v>
      </c>
      <c r="U40" s="6">
        <f>=50+1.4*(U1-10)</f>
        <v>54.2</v>
      </c>
      <c r="V40" s="6">
        <f>=50+1.4*(V1-10)</f>
        <v>55.6</v>
      </c>
      <c r="W40" s="6">
        <f>=50+1.4*(W1-10)</f>
        <v>57</v>
      </c>
    </row>
    <row r="41" spans="1:23">
      <c r="A41" s="2" t="s">
        <v>88</v>
      </c>
      <c r="B41" s="2" t="s">
        <v>75</v>
      </c>
      <c r="C41" s="2" t="s">
        <v>39</v>
      </c>
      <c r="D41" s="2" t="s">
        <v>27</v>
      </c>
      <c r="E41" s="2" t="s">
        <v>94</v>
      </c>
      <c r="F41" s="2" t="s">
        <v>95</v>
      </c>
      <c r="G41" s="2" t="s">
        <v>29</v>
      </c>
      <c r="H41" s="2" t="s">
        <v>81</v>
      </c>
      <c r="I41" s="3">
        <v>0.07</v>
      </c>
      <c r="J41" s="3">
        <f>=I41*1.1</f>
        <v>0.077</v>
      </c>
      <c r="K41" s="3">
        <f>=I41*1.2</f>
        <v>0.084</v>
      </c>
      <c r="L41" s="3">
        <f>=I41*1.3</f>
        <v>0.091</v>
      </c>
      <c r="M41" s="3">
        <f>=I41*1.4</f>
        <v>0.098</v>
      </c>
      <c r="N41" s="3">
        <f>=I41*1.5</f>
        <v>0.105</v>
      </c>
      <c r="O41" s="3">
        <f>=I41*1.625</f>
        <v>0.11375</v>
      </c>
      <c r="P41" s="3">
        <f>=I41*1.75</f>
        <v>0.1225</v>
      </c>
      <c r="Q41" s="3">
        <f>=I41*1.875</f>
        <v>0.13125</v>
      </c>
      <c r="R41" s="3">
        <f>=I41*2</f>
        <v>0.14</v>
      </c>
      <c r="S41" s="3">
        <f>=I41*2.1</f>
        <v>0.147</v>
      </c>
      <c r="T41" s="3">
        <f>=I41*2.2</f>
        <v>0.154</v>
      </c>
      <c r="U41" s="3">
        <f>=I41*2.3</f>
        <v>0.161</v>
      </c>
      <c r="V41" s="3">
        <f>=I41*2.4</f>
        <v>0.168</v>
      </c>
      <c r="W41" s="3">
        <f>=I41*2.5</f>
        <v>0.175</v>
      </c>
    </row>
    <row r="42" spans="1:23">
      <c r="A42" s="2" t="s">
        <v>96</v>
      </c>
      <c r="B42" s="2" t="s">
        <v>75</v>
      </c>
      <c r="C42" s="2" t="s">
        <v>54</v>
      </c>
      <c r="D42" s="2" t="s">
        <v>17</v>
      </c>
      <c r="E42" s="2" t="s">
        <v>97</v>
      </c>
      <c r="F42" s="2" t="s">
        <v>80</v>
      </c>
      <c r="G42" s="2" t="s">
        <v>29</v>
      </c>
      <c r="H42" s="2" t="s">
        <v>81</v>
      </c>
      <c r="I42" s="3">
        <v>0.25</v>
      </c>
      <c r="J42" s="3">
        <f>=I42*1.1</f>
        <v>0.275</v>
      </c>
      <c r="K42" s="3">
        <f>=I42*1.2</f>
        <v>0.3</v>
      </c>
      <c r="L42" s="3">
        <f>=I42*1.3</f>
        <v>0.325</v>
      </c>
      <c r="M42" s="3">
        <f>=I42*1.4</f>
        <v>0.35</v>
      </c>
      <c r="N42" s="3">
        <f>=I42*1.5</f>
        <v>0.375</v>
      </c>
      <c r="O42" s="3">
        <f>=I42*1.625</f>
        <v>0.40625</v>
      </c>
      <c r="P42" s="3">
        <f>=I42*1.75</f>
        <v>0.4375</v>
      </c>
      <c r="Q42" s="3">
        <f>=I42*1.875</f>
        <v>0.46875</v>
      </c>
      <c r="R42" s="3">
        <f>=I42*2</f>
        <v>0.5</v>
      </c>
      <c r="S42" s="3">
        <f>=I42*2.1</f>
        <v>0.525</v>
      </c>
      <c r="T42" s="3">
        <f>=I42*2.2</f>
        <v>0.55</v>
      </c>
      <c r="U42" s="3">
        <f>=I42*2.3</f>
        <v>0.575</v>
      </c>
      <c r="V42" s="3">
        <f>=I42*2.4</f>
        <v>0.6</v>
      </c>
      <c r="W42" s="3">
        <f>=I42*2.5</f>
        <v>0.625</v>
      </c>
    </row>
    <row r="43" spans="1:23">
      <c r="A43" s="2" t="s">
        <v>96</v>
      </c>
      <c r="B43" s="2" t="s">
        <v>75</v>
      </c>
      <c r="C43" s="2" t="s">
        <v>54</v>
      </c>
      <c r="D43" s="2" t="s">
        <v>17</v>
      </c>
      <c r="E43" s="2" t="s">
        <v>97</v>
      </c>
      <c r="F43" s="2" t="s">
        <v>98</v>
      </c>
      <c r="G43" s="2" t="s">
        <v>26</v>
      </c>
      <c r="H43" s="2" t="s">
        <v>99</v>
      </c>
      <c r="I43" s="3">
        <v>0.15</v>
      </c>
      <c r="J43" s="3">
        <f>=I43*(1+1/15)</f>
        <v>0.16</v>
      </c>
      <c r="K43" s="3">
        <f>=I43*(1+2/15)</f>
        <v>0.17</v>
      </c>
      <c r="L43" s="3">
        <f>=I43*(1+3/15)</f>
        <v>0.18</v>
      </c>
      <c r="M43" s="3">
        <f>=I43*(1+4/15)</f>
        <v>0.19</v>
      </c>
      <c r="N43" s="3">
        <f>=I43*(1+5/15)</f>
        <v>0.2</v>
      </c>
      <c r="O43" s="3">
        <f>=I43*(1+1/3+1/12)</f>
        <v>0.2125</v>
      </c>
      <c r="P43" s="3">
        <f>=I43*(1+1/2)</f>
        <v>0.225</v>
      </c>
      <c r="Q43" s="3">
        <f>=I43*(1+7/12)</f>
        <v>0.2375</v>
      </c>
      <c r="R43" s="3">
        <f>=I43*(1+2/3)</f>
        <v>0.25</v>
      </c>
      <c r="S43" s="3">
        <f>=I43*(1+11/15)</f>
        <v>0.26</v>
      </c>
      <c r="T43" s="3">
        <f>=I43*(1+12/15)</f>
        <v>0.27</v>
      </c>
      <c r="U43" s="3">
        <f>=I43*(1+13/15)</f>
        <v>0.28</v>
      </c>
      <c r="V43" s="3">
        <f>=I43*(1+14/15)</f>
        <v>0.29</v>
      </c>
      <c r="W43" s="3">
        <f>=I43*2</f>
        <v>0.3</v>
      </c>
    </row>
    <row r="44" spans="1:23">
      <c r="A44" s="2" t="s">
        <v>96</v>
      </c>
      <c r="B44" s="2" t="s">
        <v>75</v>
      </c>
      <c r="C44" s="2" t="s">
        <v>54</v>
      </c>
      <c r="D44" s="2" t="s">
        <v>17</v>
      </c>
      <c r="E44" s="2" t="s">
        <v>97</v>
      </c>
      <c r="F44" s="2" t="s">
        <v>33</v>
      </c>
      <c r="G44" s="2" t="s">
        <v>29</v>
      </c>
      <c r="H44" s="2" t="s">
        <v>100</v>
      </c>
      <c r="I44" s="3">
        <v>0.2</v>
      </c>
      <c r="J44" s="3">
        <f>=I44*1.1</f>
        <v>0.22</v>
      </c>
      <c r="K44" s="3">
        <f>=I44*1.2</f>
        <v>0.24</v>
      </c>
      <c r="L44" s="3">
        <f>=I44*1.3</f>
        <v>0.26</v>
      </c>
      <c r="M44" s="3">
        <f>=I44*1.4</f>
        <v>0.28</v>
      </c>
      <c r="N44" s="3">
        <f>=I44*1.5</f>
        <v>0.3</v>
      </c>
      <c r="O44" s="3">
        <f>=I44*1.625</f>
        <v>0.325</v>
      </c>
      <c r="P44" s="3">
        <f>=I44*1.75</f>
        <v>0.35</v>
      </c>
      <c r="Q44" s="3">
        <f>=I44*1.875</f>
        <v>0.375</v>
      </c>
      <c r="R44" s="3">
        <f>=I44*2</f>
        <v>0.4</v>
      </c>
      <c r="S44" s="3">
        <f>=I44*2.1</f>
        <v>0.42</v>
      </c>
      <c r="T44" s="3">
        <f>=I44*2.2</f>
        <v>0.44</v>
      </c>
      <c r="U44" s="3">
        <f>=I44*2.3</f>
        <v>0.46</v>
      </c>
      <c r="V44" s="3">
        <f>=I44*2.4</f>
        <v>0.48</v>
      </c>
      <c r="W44" s="3">
        <f>=I44*2.5</f>
        <v>0.5</v>
      </c>
    </row>
    <row r="45" spans="1:23">
      <c r="A45" s="2" t="s">
        <v>96</v>
      </c>
      <c r="B45" s="2" t="s">
        <v>75</v>
      </c>
      <c r="C45" s="2" t="s">
        <v>54</v>
      </c>
      <c r="D45" s="2" t="s">
        <v>24</v>
      </c>
      <c r="E45" s="2" t="s">
        <v>101</v>
      </c>
      <c r="F45" s="2" t="s">
        <v>102</v>
      </c>
      <c r="G45" s="5" t="s">
        <v>103</v>
      </c>
      <c r="H45" s="2" t="s">
        <v>10</v>
      </c>
      <c r="I45" s="3">
        <v>0.2</v>
      </c>
      <c r="J45" s="3">
        <f>=I45*1.15</f>
        <v>0.23</v>
      </c>
      <c r="K45" s="3">
        <f>=I45*1.3</f>
        <v>0.26</v>
      </c>
      <c r="L45" s="3">
        <f>=I45*1.45</f>
        <v>0.29</v>
      </c>
      <c r="M45" s="3">
        <f>=I45*1.6</f>
        <v>0.32</v>
      </c>
      <c r="N45" s="3">
        <f>=I45*1.75</f>
        <v>0.35</v>
      </c>
      <c r="O45" s="3">
        <f>=I45*1.9375</f>
        <v>0.3875</v>
      </c>
      <c r="P45" s="3">
        <f>=I45*2.125</f>
        <v>0.425</v>
      </c>
      <c r="Q45" s="3">
        <f>=I45*2.3125</f>
        <v>0.4625</v>
      </c>
      <c r="R45" s="3">
        <f>=I45*2.5</f>
        <v>0.5</v>
      </c>
      <c r="S45" s="3">
        <f>=I45*2.65</f>
        <v>0.53</v>
      </c>
      <c r="T45" s="3">
        <f>=I45*2.8</f>
        <v>0.56</v>
      </c>
      <c r="U45" s="3">
        <f>=I45*2.95</f>
        <v>0.59</v>
      </c>
      <c r="V45" s="3">
        <f>=I45*3.1</f>
        <v>0.62</v>
      </c>
      <c r="W45" s="3">
        <f>=I45*3.25</f>
        <v>0.65</v>
      </c>
    </row>
    <row r="46" spans="1:23">
      <c r="A46" s="2" t="s">
        <v>96</v>
      </c>
      <c r="B46" s="2" t="s">
        <v>75</v>
      </c>
      <c r="C46" s="2" t="s">
        <v>54</v>
      </c>
      <c r="D46" s="2" t="s">
        <v>27</v>
      </c>
      <c r="E46" s="2" t="s">
        <v>104</v>
      </c>
      <c r="F46" s="2" t="s">
        <v>33</v>
      </c>
      <c r="G46" s="2" t="s">
        <v>29</v>
      </c>
      <c r="H46" s="2" t="s">
        <v>100</v>
      </c>
      <c r="I46" s="3">
        <v>0.3</v>
      </c>
      <c r="J46" s="3">
        <f>=I46*1.1</f>
        <v>0.33</v>
      </c>
      <c r="K46" s="3">
        <f>=I46*1.2</f>
        <v>0.36</v>
      </c>
      <c r="L46" s="3">
        <f>=I46*1.3</f>
        <v>0.39</v>
      </c>
      <c r="M46" s="3">
        <f>=I46*1.4</f>
        <v>0.42</v>
      </c>
      <c r="N46" s="3">
        <f>=I46*1.5</f>
        <v>0.45</v>
      </c>
      <c r="O46" s="3">
        <f>=I46*1.625</f>
        <v>0.4875</v>
      </c>
      <c r="P46" s="3">
        <f>=I46*1.75</f>
        <v>0.525</v>
      </c>
      <c r="Q46" s="3">
        <f>=I46*1.875</f>
        <v>0.5625</v>
      </c>
      <c r="R46" s="3">
        <f>=I46*2</f>
        <v>0.6</v>
      </c>
      <c r="S46" s="3">
        <f>=I46*2.1</f>
        <v>0.63</v>
      </c>
      <c r="T46" s="3">
        <f>=I46*2.2</f>
        <v>0.66</v>
      </c>
      <c r="U46" s="3">
        <f>=I46*2.3</f>
        <v>0.69</v>
      </c>
      <c r="V46" s="3">
        <f>=I46*2.4</f>
        <v>0.72</v>
      </c>
      <c r="W46" s="3">
        <f>=I46*2.5</f>
        <v>0.75</v>
      </c>
    </row>
    <row r="47" spans="1:23">
      <c r="A47" s="2" t="s">
        <v>105</v>
      </c>
      <c r="B47" s="2" t="s">
        <v>106</v>
      </c>
      <c r="C47" s="2" t="s">
        <v>107</v>
      </c>
      <c r="D47" s="2" t="s">
        <v>17</v>
      </c>
      <c r="E47" s="2" t="s">
        <v>108</v>
      </c>
      <c r="F47" s="2" t="s">
        <v>11</v>
      </c>
      <c r="G47" s="2" t="s">
        <v>29</v>
      </c>
      <c r="H47" s="2" t="s">
        <v>13</v>
      </c>
      <c r="I47" s="3">
        <v>1.1</v>
      </c>
      <c r="J47" s="3">
        <f>=I47*1.1</f>
        <v>1.21</v>
      </c>
      <c r="K47" s="3">
        <f>=I47*1.2</f>
        <v>1.32</v>
      </c>
      <c r="L47" s="3">
        <f>=I47*1.3</f>
        <v>1.43</v>
      </c>
      <c r="M47" s="3">
        <f>=I47*1.4</f>
        <v>1.54</v>
      </c>
      <c r="N47" s="3">
        <f>=I47*1.5</f>
        <v>1.65</v>
      </c>
      <c r="O47" s="3">
        <f>=I47*1.625</f>
        <v>1.7875</v>
      </c>
      <c r="P47" s="3">
        <f>=I47*1.75</f>
        <v>1.925</v>
      </c>
      <c r="Q47" s="3">
        <f>=I47*1.875</f>
        <v>2.0625</v>
      </c>
      <c r="R47" s="3">
        <f>=I47*2</f>
        <v>2.2</v>
      </c>
      <c r="S47" s="3">
        <f>=I47*2.1</f>
        <v>2.31</v>
      </c>
      <c r="T47" s="3">
        <f>=I47*2.2</f>
        <v>2.42</v>
      </c>
      <c r="U47" s="3">
        <f>=I47*2.3</f>
        <v>2.53</v>
      </c>
      <c r="V47" s="3">
        <f>=I47*2.4</f>
        <v>2.64</v>
      </c>
      <c r="W47" s="3">
        <f>=I47*2.5</f>
        <v>2.75</v>
      </c>
    </row>
    <row r="48" spans="1:23">
      <c r="A48" s="2" t="s">
        <v>105</v>
      </c>
      <c r="B48" s="2" t="s">
        <v>106</v>
      </c>
      <c r="C48" s="2" t="s">
        <v>107</v>
      </c>
      <c r="D48" s="2" t="s">
        <v>24</v>
      </c>
      <c r="E48" s="2" t="s">
        <v>109</v>
      </c>
      <c r="F48" s="2" t="s">
        <v>11</v>
      </c>
      <c r="G48" s="2" t="s">
        <v>26</v>
      </c>
      <c r="H48" s="2" t="s">
        <v>13</v>
      </c>
      <c r="I48" s="3">
        <v>2.55</v>
      </c>
      <c r="J48" s="3">
        <f>=I48*(1+1/15)</f>
        <v>2.72</v>
      </c>
      <c r="K48" s="3">
        <f>=I48*(1+2/15)</f>
        <v>2.89</v>
      </c>
      <c r="L48" s="3">
        <f>=I48*(1+3/15)</f>
        <v>3.06</v>
      </c>
      <c r="M48" s="3">
        <f>=I48*(1+4/15)</f>
        <v>3.23</v>
      </c>
      <c r="N48" s="3">
        <f>=I48*(1+5/15)</f>
        <v>3.4</v>
      </c>
      <c r="O48" s="3">
        <f>=I48*(1+1/3+1/12)</f>
        <v>3.6125</v>
      </c>
      <c r="P48" s="3">
        <f>=I48*(1+1/2)</f>
        <v>3.825</v>
      </c>
      <c r="Q48" s="3">
        <f>=I48*(1+7/12)</f>
        <v>4.0375</v>
      </c>
      <c r="R48" s="3">
        <f>=I48*(1+2/3)</f>
        <v>4.25</v>
      </c>
      <c r="S48" s="3">
        <f>=I48*(1+11/15)</f>
        <v>4.42</v>
      </c>
      <c r="T48" s="3">
        <f>=I48*(1+12/15)</f>
        <v>4.59</v>
      </c>
      <c r="U48" s="3">
        <f>=I48*(1+13/15)</f>
        <v>4.76</v>
      </c>
      <c r="V48" s="3">
        <f>=I48*(1+14/15)</f>
        <v>4.93</v>
      </c>
      <c r="W48" s="3">
        <f>=I48*2</f>
        <v>5.1</v>
      </c>
    </row>
    <row r="49" spans="1:23">
      <c r="A49" s="2" t="s">
        <v>105</v>
      </c>
      <c r="B49" s="2" t="s">
        <v>106</v>
      </c>
      <c r="C49" s="2" t="s">
        <v>107</v>
      </c>
      <c r="D49" s="2" t="s">
        <v>27</v>
      </c>
      <c r="E49" s="2" t="s">
        <v>110</v>
      </c>
      <c r="F49" s="2" t="s">
        <v>102</v>
      </c>
      <c r="G49" s="2" t="s">
        <v>29</v>
      </c>
      <c r="H49" s="2" t="s">
        <v>10</v>
      </c>
      <c r="I49" s="3">
        <v>0.4</v>
      </c>
      <c r="J49" s="3">
        <f>=I49*1.1</f>
        <v>0.44</v>
      </c>
      <c r="K49" s="3">
        <f>=I49*1.2</f>
        <v>0.48</v>
      </c>
      <c r="L49" s="3">
        <f>=I49*1.3</f>
        <v>0.52</v>
      </c>
      <c r="M49" s="3">
        <f>=I49*1.4</f>
        <v>0.56</v>
      </c>
      <c r="N49" s="3">
        <f>=I49*1.5</f>
        <v>0.6</v>
      </c>
      <c r="O49" s="3">
        <f>=I49*1.625</f>
        <v>0.65</v>
      </c>
      <c r="P49" s="3">
        <f>=I49*1.75</f>
        <v>0.7</v>
      </c>
      <c r="Q49" s="3">
        <f>=I49*1.875</f>
        <v>0.75</v>
      </c>
      <c r="R49" s="3">
        <f>=I49*2</f>
        <v>0.8</v>
      </c>
      <c r="S49" s="3">
        <f>=I49*2.1</f>
        <v>0.84</v>
      </c>
      <c r="T49" s="3">
        <f>=I49*2.2</f>
        <v>0.88</v>
      </c>
      <c r="U49" s="3">
        <f>=I49*2.3</f>
        <v>0.92</v>
      </c>
      <c r="V49" s="3">
        <f>=I49*2.4</f>
        <v>0.96</v>
      </c>
      <c r="W49" s="3">
        <f>=I49*2.5</f>
        <v>1</v>
      </c>
    </row>
    <row r="50" spans="1:23">
      <c r="A50" s="2" t="s">
        <v>111</v>
      </c>
      <c r="B50" s="2" t="s">
        <v>106</v>
      </c>
      <c r="C50" s="2" t="s">
        <v>16</v>
      </c>
      <c r="D50" s="2" t="s">
        <v>17</v>
      </c>
      <c r="E50" s="2" t="s">
        <v>112</v>
      </c>
      <c r="F50" s="2" t="s">
        <v>11</v>
      </c>
      <c r="G50" s="2" t="s">
        <v>29</v>
      </c>
      <c r="H50" s="2" t="s">
        <v>13</v>
      </c>
      <c r="I50" s="3">
        <v>1.1</v>
      </c>
      <c r="J50" s="3">
        <f>=I50*1.1</f>
        <v>1.21</v>
      </c>
      <c r="K50" s="3">
        <f>=I50*1.2</f>
        <v>1.32</v>
      </c>
      <c r="L50" s="3">
        <f>=I50*1.3</f>
        <v>1.43</v>
      </c>
      <c r="M50" s="3">
        <f>=I50*1.4</f>
        <v>1.54</v>
      </c>
      <c r="N50" s="3">
        <f>=I50*1.5</f>
        <v>1.65</v>
      </c>
      <c r="O50" s="3">
        <f>=I50*1.625</f>
        <v>1.7875</v>
      </c>
      <c r="P50" s="3">
        <f>=I50*1.75</f>
        <v>1.925</v>
      </c>
      <c r="Q50" s="3">
        <f>=I50*1.875</f>
        <v>2.0625</v>
      </c>
      <c r="R50" s="3">
        <f>=I50*2</f>
        <v>2.2</v>
      </c>
      <c r="S50" s="3">
        <f>=I50*2.1</f>
        <v>2.31</v>
      </c>
      <c r="T50" s="3">
        <f>=I50*2.2</f>
        <v>2.42</v>
      </c>
      <c r="U50" s="3">
        <f>=I50*2.3</f>
        <v>2.53</v>
      </c>
      <c r="V50" s="3">
        <f>=I50*2.4</f>
        <v>2.64</v>
      </c>
      <c r="W50" s="3">
        <f>=I50*2.5</f>
        <v>2.75</v>
      </c>
    </row>
    <row r="51" spans="1:23">
      <c r="A51" s="2" t="s">
        <v>111</v>
      </c>
      <c r="B51" s="2" t="s">
        <v>106</v>
      </c>
      <c r="C51" s="2" t="s">
        <v>16</v>
      </c>
      <c r="D51" s="2" t="s">
        <v>24</v>
      </c>
      <c r="E51" s="2" t="s">
        <v>113</v>
      </c>
      <c r="F51" s="2" t="s">
        <v>114</v>
      </c>
      <c r="G51" s="2" t="s">
        <v>26</v>
      </c>
      <c r="H51" s="2" t="s">
        <v>10</v>
      </c>
      <c r="I51" s="3">
        <v>0.3</v>
      </c>
      <c r="J51" s="3">
        <f>=I51*(1+1/15)</f>
        <v>0.32</v>
      </c>
      <c r="K51" s="3">
        <f>=I51*(1+2/15)</f>
        <v>0.34</v>
      </c>
      <c r="L51" s="3">
        <f>=I51*(1+3/15)</f>
        <v>0.36</v>
      </c>
      <c r="M51" s="3">
        <f>=I51*(1+4/15)</f>
        <v>0.38</v>
      </c>
      <c r="N51" s="3">
        <f>=I51*(1+5/15)</f>
        <v>0.4</v>
      </c>
      <c r="O51" s="3">
        <f>=I51*(1+1/3+1/12)</f>
        <v>0.425</v>
      </c>
      <c r="P51" s="3">
        <f>=I51*(1+1/2)</f>
        <v>0.45</v>
      </c>
      <c r="Q51" s="3">
        <f>=I51*(1+7/12)</f>
        <v>0.475</v>
      </c>
      <c r="R51" s="3">
        <f>=I51*(1+2/3)</f>
        <v>0.5</v>
      </c>
      <c r="S51" s="3">
        <f>=I51*(1+11/15)</f>
        <v>0.52</v>
      </c>
      <c r="T51" s="3">
        <f>=I51*(1+12/15)</f>
        <v>0.54</v>
      </c>
      <c r="U51" s="3">
        <f>=I51*(1+13/15)</f>
        <v>0.56</v>
      </c>
      <c r="V51" s="3">
        <f>=I51*(1+14/15)</f>
        <v>0.58</v>
      </c>
      <c r="W51" s="3">
        <f>=I51*2</f>
        <v>0.6</v>
      </c>
    </row>
    <row r="52" spans="1:23">
      <c r="A52" s="2" t="s">
        <v>111</v>
      </c>
      <c r="B52" s="2" t="s">
        <v>106</v>
      </c>
      <c r="C52" s="2" t="s">
        <v>16</v>
      </c>
      <c r="D52" s="2" t="s">
        <v>24</v>
      </c>
      <c r="E52" s="2" t="s">
        <v>113</v>
      </c>
      <c r="F52" s="2" t="s">
        <v>11</v>
      </c>
      <c r="G52" s="2" t="s">
        <v>26</v>
      </c>
      <c r="H52" s="2" t="s">
        <v>13</v>
      </c>
      <c r="I52" s="3">
        <v>2.1</v>
      </c>
      <c r="J52" s="3">
        <f>=I52*(1+1/15)</f>
        <v>2.24</v>
      </c>
      <c r="K52" s="3">
        <f>=I52*(1+2/15)</f>
        <v>2.38</v>
      </c>
      <c r="L52" s="3">
        <f>=I52*(1+3/15)</f>
        <v>2.52</v>
      </c>
      <c r="M52" s="3">
        <f>=I52*(1+4/15)</f>
        <v>2.66</v>
      </c>
      <c r="N52" s="3">
        <f>=I52*(1+5/15)</f>
        <v>2.8</v>
      </c>
      <c r="O52" s="3">
        <f>=I52*(1+1/3+1/12)</f>
        <v>2.975</v>
      </c>
      <c r="P52" s="3">
        <f>=I52*(1+1/2)</f>
        <v>3.15</v>
      </c>
      <c r="Q52" s="3">
        <f>=I52*(1+7/12)</f>
        <v>3.325</v>
      </c>
      <c r="R52" s="3">
        <f>=I52*(1+2/3)</f>
        <v>3.5</v>
      </c>
      <c r="S52" s="3">
        <f>=I52*(1+11/15)</f>
        <v>3.64</v>
      </c>
      <c r="T52" s="3">
        <f>=I52*(1+12/15)</f>
        <v>3.78</v>
      </c>
      <c r="U52" s="3">
        <f>=I52*(1+13/15)</f>
        <v>3.92</v>
      </c>
      <c r="V52" s="3">
        <f>=I52*(1+14/15)</f>
        <v>4.06</v>
      </c>
      <c r="W52" s="3">
        <f>=I52*2</f>
        <v>4.2</v>
      </c>
    </row>
    <row r="53" spans="1:23">
      <c r="A53" s="2" t="s">
        <v>111</v>
      </c>
      <c r="B53" s="2" t="s">
        <v>106</v>
      </c>
      <c r="C53" s="2" t="s">
        <v>16</v>
      </c>
      <c r="D53" s="2" t="s">
        <v>27</v>
      </c>
      <c r="E53" s="2" t="s">
        <v>115</v>
      </c>
      <c r="F53" s="2" t="s">
        <v>116</v>
      </c>
      <c r="G53" s="5" t="s">
        <v>84</v>
      </c>
      <c r="H53" s="2" t="s">
        <v>10</v>
      </c>
      <c r="I53" s="4">
        <v>0.15</v>
      </c>
      <c r="J53" s="4">
        <f>=(1+1/30)*I53</f>
        <v>0.155</v>
      </c>
      <c r="K53" s="4">
        <f>=(1+1/15)*I53</f>
        <v>0.16</v>
      </c>
      <c r="L53" s="4">
        <f>=(1+1/10)*I53</f>
        <v>0.165</v>
      </c>
      <c r="M53" s="4">
        <f>=(1+2/15)*I53</f>
        <v>0.17</v>
      </c>
      <c r="N53" s="4">
        <f>=(1+1/6)*I53</f>
        <v>0.175</v>
      </c>
      <c r="O53" s="4">
        <f>=(1+1/6+1/24)*I53</f>
        <v>0.18125</v>
      </c>
      <c r="P53" s="4">
        <f>=(1+1/6+1/12)*I53</f>
        <v>0.1875</v>
      </c>
      <c r="Q53" s="4">
        <f>=(1+1/6+1/8)*I53</f>
        <v>0.19375</v>
      </c>
      <c r="R53" s="4">
        <f>=(1+1/3)*I53</f>
        <v>0.2</v>
      </c>
      <c r="S53" s="4">
        <f>=(1+1/3+1/30)*I53</f>
        <v>0.205</v>
      </c>
      <c r="T53" s="4">
        <f>=(1+1/3+1/15)*I53</f>
        <v>0.21</v>
      </c>
      <c r="U53" s="4">
        <f>=(1+1/3+1/10)*I53</f>
        <v>0.215</v>
      </c>
      <c r="V53" s="4">
        <f>=(1+1/3+2/15)*I53</f>
        <v>0.22</v>
      </c>
      <c r="W53" s="4">
        <f>=1.5*I53</f>
        <v>0.225</v>
      </c>
    </row>
    <row r="54" spans="1:23">
      <c r="A54" s="2" t="s">
        <v>111</v>
      </c>
      <c r="B54" s="2" t="s">
        <v>106</v>
      </c>
      <c r="C54" s="2" t="s">
        <v>16</v>
      </c>
      <c r="D54" s="2" t="s">
        <v>27</v>
      </c>
      <c r="E54" s="2" t="s">
        <v>115</v>
      </c>
      <c r="F54" s="2" t="s">
        <v>114</v>
      </c>
      <c r="G54" s="2" t="s">
        <v>29</v>
      </c>
      <c r="H54" s="2" t="s">
        <v>10</v>
      </c>
      <c r="I54" s="3">
        <v>0.15</v>
      </c>
      <c r="J54" s="3">
        <f>=I54*1.1</f>
        <v>0.165</v>
      </c>
      <c r="K54" s="3">
        <f>=I54*1.2</f>
        <v>0.18</v>
      </c>
      <c r="L54" s="3">
        <f>=I54*1.3</f>
        <v>0.195</v>
      </c>
      <c r="M54" s="3">
        <f>=I54*1.4</f>
        <v>0.21</v>
      </c>
      <c r="N54" s="3">
        <f>=I54*1.5</f>
        <v>0.225</v>
      </c>
      <c r="O54" s="3">
        <f>=I54*1.625</f>
        <v>0.24375</v>
      </c>
      <c r="P54" s="3">
        <f>=I54*1.75</f>
        <v>0.2625</v>
      </c>
      <c r="Q54" s="3">
        <f>=I54*1.875</f>
        <v>0.28125</v>
      </c>
      <c r="R54" s="3">
        <f>=I54*2</f>
        <v>0.3</v>
      </c>
      <c r="S54" s="3">
        <f>=I54*2.1</f>
        <v>0.315</v>
      </c>
      <c r="T54" s="3">
        <f>=I54*2.2</f>
        <v>0.33</v>
      </c>
      <c r="U54" s="3">
        <f>=I54*2.3</f>
        <v>0.345</v>
      </c>
      <c r="V54" s="3">
        <f>=I54*2.4</f>
        <v>0.36</v>
      </c>
      <c r="W54" s="3">
        <f>=I54*2.5</f>
        <v>0.375</v>
      </c>
    </row>
    <row r="55" spans="1:23">
      <c r="A55" s="2" t="s">
        <v>111</v>
      </c>
      <c r="B55" s="2" t="s">
        <v>106</v>
      </c>
      <c r="C55" s="2" t="s">
        <v>16</v>
      </c>
      <c r="D55" s="2" t="s">
        <v>27</v>
      </c>
      <c r="E55" s="2" t="s">
        <v>115</v>
      </c>
      <c r="F55" s="2" t="s">
        <v>117</v>
      </c>
      <c r="G55" s="2" t="s">
        <v>29</v>
      </c>
      <c r="H55" s="2" t="s">
        <v>13</v>
      </c>
      <c r="I55" s="3">
        <v>0.25</v>
      </c>
      <c r="J55" s="3">
        <f>=I55*1.1</f>
        <v>0.275</v>
      </c>
      <c r="K55" s="3">
        <f>=I55*1.2</f>
        <v>0.3</v>
      </c>
      <c r="L55" s="3">
        <f>=I55*1.3</f>
        <v>0.325</v>
      </c>
      <c r="M55" s="3">
        <f>=I55*1.4</f>
        <v>0.35</v>
      </c>
      <c r="N55" s="3">
        <f>=I55*1.5</f>
        <v>0.375</v>
      </c>
      <c r="O55" s="3">
        <f>=I55*1.625</f>
        <v>0.40625</v>
      </c>
      <c r="P55" s="3">
        <f>=I55*1.75</f>
        <v>0.4375</v>
      </c>
      <c r="Q55" s="3">
        <f>=I55*1.875</f>
        <v>0.46875</v>
      </c>
      <c r="R55" s="3">
        <f>=I55*2</f>
        <v>0.5</v>
      </c>
      <c r="S55" s="3">
        <f>=I55*2.1</f>
        <v>0.525</v>
      </c>
      <c r="T55" s="3">
        <f>=I55*2.2</f>
        <v>0.55</v>
      </c>
      <c r="U55" s="3">
        <f>=I55*2.3</f>
        <v>0.575</v>
      </c>
      <c r="V55" s="3">
        <f>=I55*2.4</f>
        <v>0.6</v>
      </c>
      <c r="W55" s="3">
        <f>=I55*2.5</f>
        <v>0.625</v>
      </c>
    </row>
    <row r="56" spans="1:23">
      <c r="A56" s="2" t="s">
        <v>111</v>
      </c>
      <c r="B56" s="2" t="s">
        <v>106</v>
      </c>
      <c r="C56" s="2" t="s">
        <v>16</v>
      </c>
      <c r="D56" s="2" t="s">
        <v>27</v>
      </c>
      <c r="E56" s="2" t="s">
        <v>115</v>
      </c>
      <c r="F56" s="2" t="s">
        <v>33</v>
      </c>
      <c r="G56" s="2" t="s">
        <v>29</v>
      </c>
      <c r="H56" s="2" t="s">
        <v>13</v>
      </c>
      <c r="I56" s="3">
        <v>0.25</v>
      </c>
      <c r="J56" s="3">
        <f>=I56*1.1</f>
        <v>0.275</v>
      </c>
      <c r="K56" s="3">
        <f>=I56*1.2</f>
        <v>0.3</v>
      </c>
      <c r="L56" s="3">
        <f>=I56*1.3</f>
        <v>0.325</v>
      </c>
      <c r="M56" s="3">
        <f>=I56*1.4</f>
        <v>0.35</v>
      </c>
      <c r="N56" s="3">
        <f>=I56*1.5</f>
        <v>0.375</v>
      </c>
      <c r="O56" s="3">
        <f>=I56*1.625</f>
        <v>0.40625</v>
      </c>
      <c r="P56" s="3">
        <f>=I56*1.75</f>
        <v>0.4375</v>
      </c>
      <c r="Q56" s="3">
        <f>=I56*1.875</f>
        <v>0.46875</v>
      </c>
      <c r="R56" s="3">
        <f>=I56*2</f>
        <v>0.5</v>
      </c>
      <c r="S56" s="3">
        <f>=I56*2.1</f>
        <v>0.525</v>
      </c>
      <c r="T56" s="3">
        <f>=I56*2.2</f>
        <v>0.55</v>
      </c>
      <c r="U56" s="3">
        <f>=I56*2.3</f>
        <v>0.575</v>
      </c>
      <c r="V56" s="3">
        <f>=I56*2.4</f>
        <v>0.6</v>
      </c>
      <c r="W56" s="3">
        <f>=I56*2.5</f>
        <v>0.625</v>
      </c>
    </row>
    <row r="57" spans="1:23">
      <c r="A57" s="2" t="s">
        <v>118</v>
      </c>
      <c r="B57" s="2" t="s">
        <v>106</v>
      </c>
      <c r="C57" s="2" t="s">
        <v>76</v>
      </c>
      <c r="D57" s="2" t="s">
        <v>17</v>
      </c>
      <c r="E57" s="2" t="s">
        <v>119</v>
      </c>
      <c r="F57" s="2" t="s">
        <v>11</v>
      </c>
      <c r="G57" s="2" t="s">
        <v>29</v>
      </c>
      <c r="H57" s="2" t="s">
        <v>13</v>
      </c>
      <c r="I57" s="3">
        <v>1.3</v>
      </c>
      <c r="J57" s="3">
        <f>=I57*1.1</f>
        <v>1.43</v>
      </c>
      <c r="K57" s="3">
        <f>=I57*1.2</f>
        <v>1.56</v>
      </c>
      <c r="L57" s="3">
        <f>=I57*1.3</f>
        <v>1.69</v>
      </c>
      <c r="M57" s="3">
        <f>=I57*1.4</f>
        <v>1.82</v>
      </c>
      <c r="N57" s="3">
        <f>=I57*1.5</f>
        <v>1.95</v>
      </c>
      <c r="O57" s="3">
        <f>=I57*1.625</f>
        <v>2.1125</v>
      </c>
      <c r="P57" s="3">
        <f>=I57*1.75</f>
        <v>2.275</v>
      </c>
      <c r="Q57" s="3">
        <f>=I57*1.875</f>
        <v>2.4375</v>
      </c>
      <c r="R57" s="3">
        <f>=I57*2</f>
        <v>2.6</v>
      </c>
      <c r="S57" s="3">
        <f>=I57*2.1</f>
        <v>2.73</v>
      </c>
      <c r="T57" s="3">
        <f>=I57*2.2</f>
        <v>2.86</v>
      </c>
      <c r="U57" s="3">
        <f>=I57*2.3</f>
        <v>2.99</v>
      </c>
      <c r="V57" s="3">
        <f>=I57*2.4</f>
        <v>3.12</v>
      </c>
      <c r="W57" s="3">
        <f>=I57*2.5</f>
        <v>3.25</v>
      </c>
    </row>
    <row r="58" spans="1:23">
      <c r="A58" s="2" t="s">
        <v>118</v>
      </c>
      <c r="B58" s="2" t="s">
        <v>106</v>
      </c>
      <c r="C58" s="2" t="s">
        <v>76</v>
      </c>
      <c r="D58" s="2" t="s">
        <v>24</v>
      </c>
      <c r="E58" s="2" t="s">
        <v>120</v>
      </c>
      <c r="F58" s="2" t="s">
        <v>11</v>
      </c>
      <c r="G58" s="2" t="s">
        <v>26</v>
      </c>
      <c r="H58" s="2" t="s">
        <v>13</v>
      </c>
      <c r="I58" s="3">
        <v>2.4</v>
      </c>
      <c r="J58" s="3">
        <f>=I58*(1+1/15)</f>
        <v>2.56</v>
      </c>
      <c r="K58" s="3">
        <f>=I58*(1+2/15)</f>
        <v>2.72</v>
      </c>
      <c r="L58" s="3">
        <f>=I58*(1+3/15)</f>
        <v>2.88</v>
      </c>
      <c r="M58" s="3">
        <f>=I58*(1+4/15)</f>
        <v>3.04</v>
      </c>
      <c r="N58" s="3">
        <f>=I58*(1+5/15)</f>
        <v>3.2</v>
      </c>
      <c r="O58" s="3">
        <f>=I58*(1+1/3+1/12)</f>
        <v>3.4</v>
      </c>
      <c r="P58" s="3">
        <f>=I58*(1+1/2)</f>
        <v>3.6</v>
      </c>
      <c r="Q58" s="3">
        <f>=I58*(1+7/12)</f>
        <v>3.8</v>
      </c>
      <c r="R58" s="3">
        <f>=I58*(1+2/3)</f>
        <v>4</v>
      </c>
      <c r="S58" s="3">
        <f>=I58*(1+11/15)</f>
        <v>4.16</v>
      </c>
      <c r="T58" s="3">
        <f>=I58*(1+12/15)</f>
        <v>4.32</v>
      </c>
      <c r="U58" s="3">
        <f>=I58*(1+13/15)</f>
        <v>4.48</v>
      </c>
      <c r="V58" s="3">
        <f>=I58*(1+14/15)</f>
        <v>4.64</v>
      </c>
      <c r="W58" s="3">
        <f>=I58*2</f>
        <v>4.8</v>
      </c>
    </row>
    <row r="59" spans="1:23">
      <c r="A59" s="2" t="s">
        <v>118</v>
      </c>
      <c r="B59" s="2" t="s">
        <v>106</v>
      </c>
      <c r="C59" s="2" t="s">
        <v>76</v>
      </c>
      <c r="D59" s="2" t="s">
        <v>24</v>
      </c>
      <c r="E59" s="2" t="s">
        <v>120</v>
      </c>
      <c r="F59" s="2" t="s">
        <v>121</v>
      </c>
      <c r="G59" s="2" t="s">
        <v>26</v>
      </c>
      <c r="H59" s="2" t="s">
        <v>13</v>
      </c>
      <c r="I59" s="3">
        <v>0.72</v>
      </c>
      <c r="J59" s="3">
        <f>=I59*(1+1/15)</f>
        <v>0.768</v>
      </c>
      <c r="K59" s="3">
        <f>=I59*(1+2/15)</f>
        <v>0.816</v>
      </c>
      <c r="L59" s="3">
        <f>=I59*(1+3/15)</f>
        <v>0.864</v>
      </c>
      <c r="M59" s="3">
        <f>=I59*(1+4/15)</f>
        <v>0.912</v>
      </c>
      <c r="N59" s="3">
        <f>=I59*(1+5/15)</f>
        <v>0.96</v>
      </c>
      <c r="O59" s="3">
        <f>=I59*(1+1/3+1/12)</f>
        <v>1.02</v>
      </c>
      <c r="P59" s="3">
        <f>=I59*(1+1/2)</f>
        <v>1.08</v>
      </c>
      <c r="Q59" s="3">
        <f>=I59*(1+7/12)</f>
        <v>1.14</v>
      </c>
      <c r="R59" s="3">
        <f>=I59*(1+2/3)</f>
        <v>1.2</v>
      </c>
      <c r="S59" s="3">
        <f>=I59*(1+11/15)</f>
        <v>1.248</v>
      </c>
      <c r="T59" s="3">
        <f>=I59*(1+12/15)</f>
        <v>1.296</v>
      </c>
      <c r="U59" s="3">
        <f>=I59*(1+13/15)</f>
        <v>1.344</v>
      </c>
      <c r="V59" s="3">
        <f>=I59*(1+14/15)</f>
        <v>1.392</v>
      </c>
      <c r="W59" s="3">
        <f>=I59*2</f>
        <v>1.44</v>
      </c>
    </row>
    <row r="60" spans="1:23">
      <c r="A60" s="2" t="s">
        <v>118</v>
      </c>
      <c r="B60" s="2" t="s">
        <v>106</v>
      </c>
      <c r="C60" s="2" t="s">
        <v>76</v>
      </c>
      <c r="D60" s="2" t="s">
        <v>27</v>
      </c>
      <c r="E60" s="2" t="s">
        <v>122</v>
      </c>
      <c r="F60" s="2" t="s">
        <v>123</v>
      </c>
      <c r="G60" s="2" t="s">
        <v>29</v>
      </c>
      <c r="H60" s="2" t="s">
        <v>10</v>
      </c>
      <c r="I60" s="3">
        <v>0.18</v>
      </c>
      <c r="J60" s="3">
        <f>=I60*1.1</f>
        <v>0.198</v>
      </c>
      <c r="K60" s="3">
        <f>=I60*1.2</f>
        <v>0.216</v>
      </c>
      <c r="L60" s="3">
        <f>=I60*1.3</f>
        <v>0.234</v>
      </c>
      <c r="M60" s="3">
        <f>=I60*1.4</f>
        <v>0.252</v>
      </c>
      <c r="N60" s="3">
        <f>=I60*1.5</f>
        <v>0.27</v>
      </c>
      <c r="O60" s="3">
        <f>=I60*1.625</f>
        <v>0.2925</v>
      </c>
      <c r="P60" s="3">
        <f>=I60*1.75</f>
        <v>0.315</v>
      </c>
      <c r="Q60" s="3">
        <f>=I60*1.875</f>
        <v>0.3375</v>
      </c>
      <c r="R60" s="3">
        <f>=I60*2</f>
        <v>0.36</v>
      </c>
      <c r="S60" s="3">
        <f>=I60*2.1</f>
        <v>0.378</v>
      </c>
      <c r="T60" s="3">
        <f>=I60*2.2</f>
        <v>0.396</v>
      </c>
      <c r="U60" s="3">
        <f>=I60*2.3</f>
        <v>0.414</v>
      </c>
      <c r="V60" s="3">
        <f>=I60*2.4</f>
        <v>0.432</v>
      </c>
      <c r="W60" s="3">
        <f>=I60*2.5</f>
        <v>0.45</v>
      </c>
    </row>
    <row r="61" spans="1:23">
      <c r="A61" s="2" t="s">
        <v>124</v>
      </c>
      <c r="B61" s="2" t="s">
        <v>106</v>
      </c>
      <c r="C61" s="2" t="s">
        <v>65</v>
      </c>
      <c r="D61" s="2" t="s">
        <v>17</v>
      </c>
      <c r="E61" s="2" t="s">
        <v>125</v>
      </c>
      <c r="F61" s="2" t="s">
        <v>11</v>
      </c>
      <c r="G61" s="2" t="s">
        <v>29</v>
      </c>
      <c r="H61" s="2" t="s">
        <v>13</v>
      </c>
      <c r="I61" s="3">
        <v>1.05</v>
      </c>
      <c r="J61" s="3">
        <f>=I61*1.1</f>
        <v>1.155</v>
      </c>
      <c r="K61" s="3">
        <f>=I61*1.2</f>
        <v>1.26</v>
      </c>
      <c r="L61" s="3">
        <f>=I61*1.3</f>
        <v>1.365</v>
      </c>
      <c r="M61" s="3">
        <f>=I61*1.4</f>
        <v>1.47</v>
      </c>
      <c r="N61" s="3">
        <f>=I61*1.5</f>
        <v>1.575</v>
      </c>
      <c r="O61" s="3">
        <f>=I61*1.625</f>
        <v>1.70625</v>
      </c>
      <c r="P61" s="3">
        <f>=I61*1.75</f>
        <v>1.8375</v>
      </c>
      <c r="Q61" s="3">
        <f>=I61*1.875</f>
        <v>1.96875</v>
      </c>
      <c r="R61" s="3">
        <f>=I61*2</f>
        <v>2.1</v>
      </c>
      <c r="S61" s="3">
        <f>=I61*2.1</f>
        <v>2.205</v>
      </c>
      <c r="T61" s="3">
        <f>=I61*2.2</f>
        <v>2.31</v>
      </c>
      <c r="U61" s="3">
        <f>=I61*2.3</f>
        <v>2.415</v>
      </c>
      <c r="V61" s="3">
        <f>=I61*2.4</f>
        <v>2.52</v>
      </c>
      <c r="W61" s="3">
        <f>=I61*2.5</f>
        <v>2.625</v>
      </c>
    </row>
    <row r="62" spans="1:23">
      <c r="A62" s="2" t="s">
        <v>124</v>
      </c>
      <c r="B62" s="2" t="s">
        <v>106</v>
      </c>
      <c r="C62" s="2" t="s">
        <v>65</v>
      </c>
      <c r="D62" s="2" t="s">
        <v>17</v>
      </c>
      <c r="E62" s="2" t="s">
        <v>125</v>
      </c>
      <c r="F62" s="2" t="s">
        <v>126</v>
      </c>
      <c r="G62" s="2" t="s">
        <v>29</v>
      </c>
      <c r="H62" s="2" t="s">
        <v>13</v>
      </c>
      <c r="I62" s="3">
        <v>0.5</v>
      </c>
      <c r="J62" s="3">
        <f>=I62*1.1</f>
        <v>0.55</v>
      </c>
      <c r="K62" s="3">
        <f>=I62*1.2</f>
        <v>0.6</v>
      </c>
      <c r="L62" s="3">
        <f>=I62*1.3</f>
        <v>0.65</v>
      </c>
      <c r="M62" s="3">
        <f>=I62*1.4</f>
        <v>0.7</v>
      </c>
      <c r="N62" s="3">
        <f>=I62*1.5</f>
        <v>0.75</v>
      </c>
      <c r="O62" s="3">
        <f>=I62*1.625</f>
        <v>0.8125</v>
      </c>
      <c r="P62" s="3">
        <f>=I62*1.75</f>
        <v>0.875</v>
      </c>
      <c r="Q62" s="3">
        <f>=I62*1.875</f>
        <v>0.9375</v>
      </c>
      <c r="R62" s="3">
        <f>=I62*2</f>
        <v>1</v>
      </c>
      <c r="S62" s="3">
        <f>=I62*2.1</f>
        <v>1.05</v>
      </c>
      <c r="T62" s="3">
        <f>=I62*2.2</f>
        <v>1.1</v>
      </c>
      <c r="U62" s="3">
        <f>=I62*2.3</f>
        <v>1.15</v>
      </c>
      <c r="V62" s="3">
        <f>=I62*2.4</f>
        <v>1.2</v>
      </c>
      <c r="W62" s="3">
        <f>=I62*2.5</f>
        <v>1.25</v>
      </c>
    </row>
    <row r="63" spans="1:23">
      <c r="A63" s="2" t="s">
        <v>124</v>
      </c>
      <c r="B63" s="2" t="s">
        <v>106</v>
      </c>
      <c r="C63" s="2" t="s">
        <v>65</v>
      </c>
      <c r="D63" s="2" t="s">
        <v>24</v>
      </c>
      <c r="E63" s="2" t="s">
        <v>127</v>
      </c>
      <c r="F63" s="2" t="s">
        <v>11</v>
      </c>
      <c r="G63" s="2" t="s">
        <v>26</v>
      </c>
      <c r="H63" s="2" t="s">
        <v>13</v>
      </c>
      <c r="I63" s="3">
        <v>1.92</v>
      </c>
      <c r="J63" s="3">
        <f>=I63*(1+1/15)</f>
        <v>2.048</v>
      </c>
      <c r="K63" s="3">
        <f>=I63*(1+2/15)</f>
        <v>2.176</v>
      </c>
      <c r="L63" s="3">
        <f>=I63*(1+3/15)</f>
        <v>2.304</v>
      </c>
      <c r="M63" s="3">
        <f>=I63*(1+4/15)</f>
        <v>2.432</v>
      </c>
      <c r="N63" s="3">
        <f>=I63*(1+5/15)</f>
        <v>2.56</v>
      </c>
      <c r="O63" s="3">
        <f>=I63*(1+1/3+1/12)</f>
        <v>2.72</v>
      </c>
      <c r="P63" s="3">
        <f>=I63*(1+1/2)</f>
        <v>2.88</v>
      </c>
      <c r="Q63" s="3">
        <f>=I63*(1+7/12)</f>
        <v>3.04</v>
      </c>
      <c r="R63" s="3">
        <f>=I63*(1+2/3)</f>
        <v>3.2</v>
      </c>
      <c r="S63" s="3">
        <f>=I63*(1+11/15)</f>
        <v>3.328</v>
      </c>
      <c r="T63" s="3">
        <f>=I63*(1+12/15)</f>
        <v>3.456</v>
      </c>
      <c r="U63" s="3">
        <f>=I63*(1+13/15)</f>
        <v>3.584</v>
      </c>
      <c r="V63" s="3">
        <f>=I63*(1+14/15)</f>
        <v>3.712</v>
      </c>
      <c r="W63" s="3">
        <f>=I63*2</f>
        <v>3.84</v>
      </c>
    </row>
    <row r="64" spans="1:23">
      <c r="A64" s="2" t="s">
        <v>124</v>
      </c>
      <c r="B64" s="2" t="s">
        <v>106</v>
      </c>
      <c r="C64" s="2" t="s">
        <v>65</v>
      </c>
      <c r="D64" s="2" t="s">
        <v>24</v>
      </c>
      <c r="E64" s="2" t="s">
        <v>127</v>
      </c>
      <c r="F64" s="2" t="s">
        <v>80</v>
      </c>
      <c r="G64" s="2" t="s">
        <v>26</v>
      </c>
      <c r="H64" s="2" t="s">
        <v>99</v>
      </c>
      <c r="I64" s="3">
        <v>0.18</v>
      </c>
      <c r="J64" s="3">
        <f>=I64*(1+1/15)</f>
        <v>0.192</v>
      </c>
      <c r="K64" s="3">
        <f>=I64*(1+2/15)</f>
        <v>0.204</v>
      </c>
      <c r="L64" s="3">
        <f>=I64*(1+3/15)</f>
        <v>0.216</v>
      </c>
      <c r="M64" s="3">
        <f>=I64*(1+4/15)</f>
        <v>0.228</v>
      </c>
      <c r="N64" s="3">
        <f>=I64*(1+5/15)</f>
        <v>0.24</v>
      </c>
      <c r="O64" s="3">
        <f>=I64*(1+1/3+1/12)</f>
        <v>0.255</v>
      </c>
      <c r="P64" s="3">
        <f>=I64*(1+1/2)</f>
        <v>0.27</v>
      </c>
      <c r="Q64" s="3">
        <f>=I64*(1+7/12)</f>
        <v>0.285</v>
      </c>
      <c r="R64" s="3">
        <f>=I64*(1+2/3)</f>
        <v>0.3</v>
      </c>
      <c r="S64" s="3">
        <f>=I64*(1+11/15)</f>
        <v>0.312</v>
      </c>
      <c r="T64" s="3">
        <f>=I64*(1+12/15)</f>
        <v>0.324</v>
      </c>
      <c r="U64" s="3">
        <f>=I64*(1+13/15)</f>
        <v>0.336</v>
      </c>
      <c r="V64" s="3">
        <f>=I64*(1+14/15)</f>
        <v>0.348</v>
      </c>
      <c r="W64" s="3">
        <f>=I64*2</f>
        <v>0.36</v>
      </c>
    </row>
    <row r="65" spans="1:23">
      <c r="A65" s="2" t="s">
        <v>124</v>
      </c>
      <c r="B65" s="2" t="s">
        <v>106</v>
      </c>
      <c r="C65" s="2" t="s">
        <v>65</v>
      </c>
      <c r="D65" s="2" t="s">
        <v>27</v>
      </c>
      <c r="E65" s="2" t="s">
        <v>128</v>
      </c>
      <c r="F65" s="2" t="s">
        <v>92</v>
      </c>
      <c r="G65" s="5" t="s">
        <v>84</v>
      </c>
      <c r="H65" s="2" t="s">
        <v>129</v>
      </c>
      <c r="I65" s="3">
        <v>0.15</v>
      </c>
      <c r="J65" s="3">
        <f>=(1+1/30)*I65</f>
        <v>0.155</v>
      </c>
      <c r="K65" s="3">
        <f>=(1+1/15)*I65</f>
        <v>0.16</v>
      </c>
      <c r="L65" s="3">
        <f>=(1+1/10)*I65</f>
        <v>0.165</v>
      </c>
      <c r="M65" s="3">
        <f>=(1+2/15)*I65</f>
        <v>0.17</v>
      </c>
      <c r="N65" s="3">
        <f>=(1+1/6)*I65</f>
        <v>0.175</v>
      </c>
      <c r="O65" s="3">
        <f>=(1+1/6+1/24)*I65</f>
        <v>0.18125</v>
      </c>
      <c r="P65" s="3">
        <f>=(1+1/6+1/12)*I65</f>
        <v>0.1875</v>
      </c>
      <c r="Q65" s="3">
        <f>=(1+1/6+1/8)*I65</f>
        <v>0.19375</v>
      </c>
      <c r="R65" s="3">
        <f>=(1+1/3)*I65</f>
        <v>0.2</v>
      </c>
      <c r="S65" s="3">
        <f>=(1+1/3+1/30)*I65</f>
        <v>0.205</v>
      </c>
      <c r="T65" s="3">
        <f>=(1+1/3+1/15)*I65</f>
        <v>0.21</v>
      </c>
      <c r="U65" s="3">
        <f>=(1+1/3+1/10)*I65</f>
        <v>0.215</v>
      </c>
      <c r="V65" s="3">
        <f>=(1+1/3+2/15)*I65</f>
        <v>0.22</v>
      </c>
      <c r="W65" s="3">
        <f>=1.5*I65</f>
        <v>0.225</v>
      </c>
    </row>
    <row r="66" spans="1:23">
      <c r="A66" s="2" t="s">
        <v>130</v>
      </c>
      <c r="B66" s="2" t="s">
        <v>131</v>
      </c>
      <c r="C66" s="2" t="s">
        <v>65</v>
      </c>
      <c r="D66" s="2" t="s">
        <v>17</v>
      </c>
      <c r="E66" s="2" t="s">
        <v>132</v>
      </c>
      <c r="F66" s="2" t="s">
        <v>11</v>
      </c>
      <c r="G66" s="2" t="s">
        <v>29</v>
      </c>
      <c r="H66" s="2" t="s">
        <v>13</v>
      </c>
      <c r="I66" s="3">
        <v>0.6</v>
      </c>
      <c r="J66" s="3">
        <f>=I66*1.1</f>
        <v>0.66</v>
      </c>
      <c r="K66" s="3">
        <f>=I66*1.2</f>
        <v>0.72</v>
      </c>
      <c r="L66" s="3">
        <f>=I66*1.3</f>
        <v>0.78</v>
      </c>
      <c r="M66" s="3">
        <f>=I66*1.4</f>
        <v>0.84</v>
      </c>
      <c r="N66" s="3">
        <f>=I66*1.5</f>
        <v>0.9</v>
      </c>
      <c r="O66" s="3">
        <f>=I66*1.625</f>
        <v>0.975</v>
      </c>
      <c r="P66" s="3">
        <f>=I66*1.75</f>
        <v>1.05</v>
      </c>
      <c r="Q66" s="3">
        <f>=I66*1.875</f>
        <v>1.125</v>
      </c>
      <c r="R66" s="3">
        <f>=I66*2</f>
        <v>1.2</v>
      </c>
      <c r="S66" s="3">
        <f>=I66*2.1</f>
        <v>1.26</v>
      </c>
      <c r="T66" s="3">
        <f>=I66*2.2</f>
        <v>1.32</v>
      </c>
      <c r="U66" s="3">
        <f>=I66*2.3</f>
        <v>1.38</v>
      </c>
      <c r="V66" s="3">
        <f>=I66*2.4</f>
        <v>1.44</v>
      </c>
      <c r="W66" s="3">
        <f>=I66*2.5</f>
        <v>1.5</v>
      </c>
    </row>
    <row r="67" spans="1:23">
      <c r="A67" s="2" t="s">
        <v>130</v>
      </c>
      <c r="B67" s="2" t="s">
        <v>131</v>
      </c>
      <c r="C67" s="2" t="s">
        <v>65</v>
      </c>
      <c r="D67" s="2" t="s">
        <v>17</v>
      </c>
      <c r="E67" s="2" t="s">
        <v>132</v>
      </c>
      <c r="F67" s="2" t="s">
        <v>133</v>
      </c>
      <c r="G67" s="2" t="s">
        <v>29</v>
      </c>
      <c r="H67" s="2" t="s">
        <v>13</v>
      </c>
      <c r="I67" s="3">
        <v>0.6</v>
      </c>
      <c r="J67" s="3">
        <f>=I67*1.1</f>
        <v>0.66</v>
      </c>
      <c r="K67" s="3">
        <f>=I67*1.2</f>
        <v>0.72</v>
      </c>
      <c r="L67" s="3">
        <f>=I67*1.3</f>
        <v>0.78</v>
      </c>
      <c r="M67" s="3">
        <f>=I67*1.4</f>
        <v>0.84</v>
      </c>
      <c r="N67" s="3">
        <f>=I67*1.5</f>
        <v>0.9</v>
      </c>
      <c r="O67" s="3">
        <f>=I67*1.625</f>
        <v>0.975</v>
      </c>
      <c r="P67" s="3">
        <f>=I67*1.75</f>
        <v>1.05</v>
      </c>
      <c r="Q67" s="3">
        <f>=I67*1.875</f>
        <v>1.125</v>
      </c>
      <c r="R67" s="3">
        <f>=I67*2</f>
        <v>1.2</v>
      </c>
      <c r="S67" s="3">
        <f>=I67*2.1</f>
        <v>1.26</v>
      </c>
      <c r="T67" s="3">
        <f>=I67*2.2</f>
        <v>1.32</v>
      </c>
      <c r="U67" s="3">
        <f>=I67*2.3</f>
        <v>1.38</v>
      </c>
      <c r="V67" s="3">
        <f>=I67*2.4</f>
        <v>1.44</v>
      </c>
      <c r="W67" s="3">
        <f>=I67*2.5</f>
        <v>1.5</v>
      </c>
    </row>
    <row r="68" spans="1:23">
      <c r="A68" s="2" t="s">
        <v>130</v>
      </c>
      <c r="B68" s="2" t="s">
        <v>131</v>
      </c>
      <c r="C68" s="2" t="s">
        <v>65</v>
      </c>
      <c r="D68" s="2" t="s">
        <v>24</v>
      </c>
      <c r="E68" s="2" t="s">
        <v>134</v>
      </c>
      <c r="F68" s="2" t="s">
        <v>46</v>
      </c>
      <c r="G68" s="2" t="s">
        <v>26</v>
      </c>
      <c r="H68" s="2" t="s">
        <v>10</v>
      </c>
      <c r="I68" s="3">
        <v>0.15</v>
      </c>
      <c r="J68" s="3">
        <f>=I68*(1+1/15)</f>
        <v>0.16</v>
      </c>
      <c r="K68" s="3">
        <f>=I68*(1+2/15)</f>
        <v>0.17</v>
      </c>
      <c r="L68" s="3">
        <f>=I68*(1+3/15)</f>
        <v>0.18</v>
      </c>
      <c r="M68" s="3">
        <f>=I68*(1+4/15)</f>
        <v>0.19</v>
      </c>
      <c r="N68" s="3">
        <f>=I68*(1+5/15)</f>
        <v>0.2</v>
      </c>
      <c r="O68" s="3">
        <f>=I68*(1+1/3+1/12)</f>
        <v>0.2125</v>
      </c>
      <c r="P68" s="3">
        <f>=I68*(1+1/2)</f>
        <v>0.225</v>
      </c>
      <c r="Q68" s="3">
        <f>=I68*(1+7/12)</f>
        <v>0.2375</v>
      </c>
      <c r="R68" s="3">
        <f>=I68*(1+2/3)</f>
        <v>0.25</v>
      </c>
      <c r="S68" s="3">
        <f>=I68*(1+11/15)</f>
        <v>0.26</v>
      </c>
      <c r="T68" s="3">
        <f>=I68*(1+12/15)</f>
        <v>0.27</v>
      </c>
      <c r="U68" s="3">
        <f>=I68*(1+13/15)</f>
        <v>0.28</v>
      </c>
      <c r="V68" s="3">
        <f>=I68*(1+14/15)</f>
        <v>0.29</v>
      </c>
      <c r="W68" s="3">
        <f>=I68*2</f>
        <v>0.3</v>
      </c>
    </row>
    <row r="69" spans="1:23">
      <c r="A69" s="2" t="s">
        <v>130</v>
      </c>
      <c r="B69" s="2" t="s">
        <v>131</v>
      </c>
      <c r="C69" s="2" t="s">
        <v>65</v>
      </c>
      <c r="D69" s="2" t="s">
        <v>24</v>
      </c>
      <c r="E69" s="2" t="s">
        <v>134</v>
      </c>
      <c r="F69" s="2" t="s">
        <v>121</v>
      </c>
      <c r="G69" s="2" t="s">
        <v>26</v>
      </c>
      <c r="H69" s="2" t="s">
        <v>13</v>
      </c>
      <c r="I69" s="3">
        <v>0.96</v>
      </c>
      <c r="J69" s="3">
        <f>=I69*(1+1/15)</f>
        <v>1.024</v>
      </c>
      <c r="K69" s="3">
        <f>=I69*(1+2/15)</f>
        <v>1.088</v>
      </c>
      <c r="L69" s="3">
        <f>=I69*(1+3/15)</f>
        <v>1.152</v>
      </c>
      <c r="M69" s="3">
        <f>=I69*(1+4/15)</f>
        <v>1.216</v>
      </c>
      <c r="N69" s="3">
        <f>=I69*(1+5/15)</f>
        <v>1.28</v>
      </c>
      <c r="O69" s="3">
        <f>=I69*(1+1/3+1/12)</f>
        <v>1.36</v>
      </c>
      <c r="P69" s="3">
        <f>=I69*(1+1/2)</f>
        <v>1.44</v>
      </c>
      <c r="Q69" s="3">
        <f>=I69*(1+7/12)</f>
        <v>1.52</v>
      </c>
      <c r="R69" s="3">
        <f>=I69*(1+2/3)</f>
        <v>1.6</v>
      </c>
      <c r="S69" s="3">
        <f>=I69*(1+11/15)</f>
        <v>1.664</v>
      </c>
      <c r="T69" s="3">
        <f>=I69*(1+12/15)</f>
        <v>1.728</v>
      </c>
      <c r="U69" s="3">
        <f>=I69*(1+13/15)</f>
        <v>1.792</v>
      </c>
      <c r="V69" s="3">
        <f>=I69*(1+14/15)</f>
        <v>1.856</v>
      </c>
      <c r="W69" s="3">
        <f>=I69*2</f>
        <v>1.92</v>
      </c>
    </row>
    <row r="70" spans="1:23">
      <c r="A70" s="2" t="s">
        <v>130</v>
      </c>
      <c r="B70" s="2" t="s">
        <v>131</v>
      </c>
      <c r="C70" s="2" t="s">
        <v>65</v>
      </c>
      <c r="D70" s="2" t="s">
        <v>27</v>
      </c>
      <c r="E70" s="2" t="s">
        <v>135</v>
      </c>
      <c r="F70" s="2" t="s">
        <v>117</v>
      </c>
      <c r="G70" s="2" t="s">
        <v>29</v>
      </c>
      <c r="H70" s="2" t="s">
        <v>13</v>
      </c>
      <c r="I70" s="3">
        <v>0.8</v>
      </c>
      <c r="J70" s="3">
        <f>=I70*1.1</f>
        <v>0.88</v>
      </c>
      <c r="K70" s="3">
        <f>=I70*1.2</f>
        <v>0.96</v>
      </c>
      <c r="L70" s="3">
        <f>=I70*1.3</f>
        <v>1.04</v>
      </c>
      <c r="M70" s="3">
        <f>=I70*1.4</f>
        <v>1.12</v>
      </c>
      <c r="N70" s="3">
        <f>=I70*1.5</f>
        <v>1.2</v>
      </c>
      <c r="O70" s="3">
        <f>=I70*1.625</f>
        <v>1.3</v>
      </c>
      <c r="P70" s="3">
        <f>=I70*1.75</f>
        <v>1.4</v>
      </c>
      <c r="Q70" s="3">
        <f>=I70*1.875</f>
        <v>1.5</v>
      </c>
      <c r="R70" s="3">
        <f>=I70*2</f>
        <v>1.6</v>
      </c>
      <c r="S70" s="3">
        <f>=I70*2.1</f>
        <v>1.68</v>
      </c>
      <c r="T70" s="3">
        <f>=I70*2.2</f>
        <v>1.76</v>
      </c>
      <c r="U70" s="3">
        <f>=I70*2.3</f>
        <v>1.84</v>
      </c>
      <c r="V70" s="3">
        <f>=I70*2.4</f>
        <v>1.92</v>
      </c>
      <c r="W70" s="3">
        <f>=I70*2.5</f>
        <v>2</v>
      </c>
    </row>
    <row r="71" spans="1:23">
      <c r="A71" s="2" t="s">
        <v>136</v>
      </c>
      <c r="B71" s="2" t="s">
        <v>131</v>
      </c>
      <c r="C71" s="2" t="s">
        <v>65</v>
      </c>
      <c r="D71" s="2" t="s">
        <v>17</v>
      </c>
      <c r="E71" s="2" t="s">
        <v>137</v>
      </c>
      <c r="F71" s="2" t="s">
        <v>11</v>
      </c>
      <c r="G71" s="2" t="s">
        <v>29</v>
      </c>
      <c r="H71" s="2" t="s">
        <v>13</v>
      </c>
      <c r="I71" s="3">
        <v>0.625</v>
      </c>
      <c r="J71" s="3">
        <f>=I71*1.1</f>
        <v>0.6875</v>
      </c>
      <c r="K71" s="3">
        <f>=I71*1.2</f>
        <v>0.75</v>
      </c>
      <c r="L71" s="3">
        <f>=I71*1.3</f>
        <v>0.8125</v>
      </c>
      <c r="M71" s="3">
        <f>=I71*1.4</f>
        <v>0.875</v>
      </c>
      <c r="N71" s="3">
        <f>=I71*1.5</f>
        <v>0.9375</v>
      </c>
      <c r="O71" s="3">
        <f>=I71*1.625</f>
        <v>1.015625</v>
      </c>
      <c r="P71" s="3">
        <f>=I71*1.75</f>
        <v>1.09375</v>
      </c>
      <c r="Q71" s="3">
        <f>=I71*1.875</f>
        <v>1.171875</v>
      </c>
      <c r="R71" s="3">
        <f>=I71*2</f>
        <v>1.25</v>
      </c>
      <c r="S71" s="3">
        <f>=I71*2.1</f>
        <v>1.3125</v>
      </c>
      <c r="T71" s="3">
        <f>=I71*2.2</f>
        <v>1.375</v>
      </c>
      <c r="U71" s="3">
        <f>=I71*2.3</f>
        <v>1.4375</v>
      </c>
      <c r="V71" s="3">
        <f>=I71*2.4</f>
        <v>1.5</v>
      </c>
      <c r="W71" s="3">
        <f>=I71*2.5</f>
        <v>1.5625</v>
      </c>
    </row>
    <row r="72" spans="1:23">
      <c r="A72" s="2" t="s">
        <v>136</v>
      </c>
      <c r="B72" s="2" t="s">
        <v>131</v>
      </c>
      <c r="C72" s="2" t="s">
        <v>65</v>
      </c>
      <c r="D72" s="2" t="s">
        <v>24</v>
      </c>
      <c r="E72" s="2" t="s">
        <v>138</v>
      </c>
      <c r="F72" s="2" t="s">
        <v>139</v>
      </c>
      <c r="G72" s="2" t="s">
        <v>140</v>
      </c>
      <c r="H72" s="2" t="s">
        <v>13</v>
      </c>
      <c r="I72" s="3">
        <v>3</v>
      </c>
      <c r="J72" s="3">
        <f>=1.05*I72</f>
        <v>3.15</v>
      </c>
      <c r="K72" s="3">
        <f>=1.1*I72</f>
        <v>3.3</v>
      </c>
      <c r="L72" s="3">
        <f>=1.15*I72</f>
        <v>3.45</v>
      </c>
      <c r="M72" s="3">
        <f>=1.2*I72</f>
        <v>3.6</v>
      </c>
      <c r="N72" s="3">
        <f>=1.25*I72</f>
        <v>3.75</v>
      </c>
      <c r="O72" s="3">
        <f>=1.3125*I72</f>
        <v>3.9375</v>
      </c>
      <c r="P72" s="3">
        <f>=1.375*I72</f>
        <v>4.125</v>
      </c>
      <c r="Q72" s="3">
        <f>=1.4375*I72</f>
        <v>4.3125</v>
      </c>
      <c r="R72" s="3">
        <f>=1.5*I72</f>
        <v>4.5</v>
      </c>
      <c r="S72" s="3">
        <f>=1.55*I72</f>
        <v>4.65</v>
      </c>
      <c r="T72" s="3">
        <f>=1.6*I72</f>
        <v>4.8</v>
      </c>
      <c r="U72" s="3">
        <f>=1.65*I72</f>
        <v>4.95</v>
      </c>
      <c r="V72" s="3">
        <f>=1.7*I72</f>
        <v>5.1</v>
      </c>
      <c r="W72" s="3">
        <f>=1.75*I72</f>
        <v>5.25</v>
      </c>
    </row>
    <row r="73" spans="1:23">
      <c r="A73" s="2" t="s">
        <v>136</v>
      </c>
      <c r="B73" s="2" t="s">
        <v>131</v>
      </c>
      <c r="C73" s="2" t="s">
        <v>65</v>
      </c>
      <c r="D73" s="2" t="s">
        <v>24</v>
      </c>
      <c r="E73" s="2" t="s">
        <v>138</v>
      </c>
      <c r="F73" s="2" t="s">
        <v>141</v>
      </c>
      <c r="G73" s="2" t="s">
        <v>140</v>
      </c>
      <c r="H73" s="2" t="s">
        <v>13</v>
      </c>
      <c r="I73" s="3">
        <v>1.8</v>
      </c>
      <c r="J73" s="3">
        <f>=1.05*I73</f>
        <v>1.89</v>
      </c>
      <c r="K73" s="3">
        <f>=1.1*I73</f>
        <v>1.98</v>
      </c>
      <c r="L73" s="3">
        <f>=1.15*I73</f>
        <v>2.07</v>
      </c>
      <c r="M73" s="3">
        <f>=1.2*I73</f>
        <v>2.16</v>
      </c>
      <c r="N73" s="3">
        <f>=1.25*I73</f>
        <v>2.25</v>
      </c>
      <c r="O73" s="3">
        <f>=1.3125*I73</f>
        <v>2.3625</v>
      </c>
      <c r="P73" s="3">
        <f>=1.375*I73</f>
        <v>2.475</v>
      </c>
      <c r="Q73" s="3">
        <f>=1.4375*I73</f>
        <v>2.5875</v>
      </c>
      <c r="R73" s="3">
        <f>=1.5*I73</f>
        <v>2.7</v>
      </c>
      <c r="S73" s="3">
        <f>=1.55*I73</f>
        <v>2.79</v>
      </c>
      <c r="T73" s="3">
        <f>=1.6*I73</f>
        <v>2.88</v>
      </c>
      <c r="U73" s="3">
        <f>=1.65*I73</f>
        <v>2.97</v>
      </c>
      <c r="V73" s="3">
        <f>=1.7*I73</f>
        <v>3.06</v>
      </c>
      <c r="W73" s="3">
        <f>=1.75*I73</f>
        <v>3.15</v>
      </c>
    </row>
    <row r="74" spans="1:23">
      <c r="A74" s="2" t="s">
        <v>136</v>
      </c>
      <c r="B74" s="2" t="s">
        <v>131</v>
      </c>
      <c r="C74" s="2" t="s">
        <v>65</v>
      </c>
      <c r="D74" s="2" t="s">
        <v>24</v>
      </c>
      <c r="E74" s="2" t="s">
        <v>138</v>
      </c>
      <c r="F74" s="2" t="s">
        <v>142</v>
      </c>
      <c r="G74" s="2" t="s">
        <v>140</v>
      </c>
      <c r="H74" s="2" t="s">
        <v>13</v>
      </c>
      <c r="I74" s="3">
        <v>1.08</v>
      </c>
      <c r="J74" s="3">
        <f>=1.05*I74</f>
        <v>1.134</v>
      </c>
      <c r="K74" s="3">
        <f>=1.1*I74</f>
        <v>1.188</v>
      </c>
      <c r="L74" s="3">
        <f>=1.15*I74</f>
        <v>1.242</v>
      </c>
      <c r="M74" s="3">
        <f>=1.2*I74</f>
        <v>1.296</v>
      </c>
      <c r="N74" s="3">
        <f>=1.25*I74</f>
        <v>1.35</v>
      </c>
      <c r="O74" s="3">
        <f>=1.3125*I74</f>
        <v>1.4175</v>
      </c>
      <c r="P74" s="3">
        <f>=1.375*I74</f>
        <v>1.485</v>
      </c>
      <c r="Q74" s="3">
        <f>=1.4375*I74</f>
        <v>1.5525</v>
      </c>
      <c r="R74" s="3">
        <f>=1.5*I74</f>
        <v>1.62</v>
      </c>
      <c r="S74" s="3">
        <f>=1.55*I74</f>
        <v>1.674</v>
      </c>
      <c r="T74" s="3">
        <f>=1.6*I74</f>
        <v>1.728</v>
      </c>
      <c r="U74" s="3">
        <f>=1.65*I74</f>
        <v>1.782</v>
      </c>
      <c r="V74" s="3">
        <f>=1.7*I74</f>
        <v>1.836</v>
      </c>
      <c r="W74" s="3">
        <f>=1.75*I74</f>
        <v>1.89</v>
      </c>
    </row>
    <row r="75" spans="1:23">
      <c r="A75" s="2" t="s">
        <v>136</v>
      </c>
      <c r="B75" s="2" t="s">
        <v>131</v>
      </c>
      <c r="C75" s="2" t="s">
        <v>65</v>
      </c>
      <c r="D75" s="2" t="s">
        <v>27</v>
      </c>
      <c r="E75" s="2" t="s">
        <v>143</v>
      </c>
      <c r="F75" s="2" t="s">
        <v>80</v>
      </c>
      <c r="G75" s="2" t="s">
        <v>29</v>
      </c>
      <c r="H75" s="2" t="s">
        <v>99</v>
      </c>
      <c r="I75" s="3">
        <v>0.1</v>
      </c>
      <c r="J75" s="3">
        <f>=I75*1.1</f>
        <v>0.11</v>
      </c>
      <c r="K75" s="3">
        <f>=I75*1.2</f>
        <v>0.12</v>
      </c>
      <c r="L75" s="3">
        <f>=I75*1.3</f>
        <v>0.13</v>
      </c>
      <c r="M75" s="3">
        <f>=I75*1.4</f>
        <v>0.14</v>
      </c>
      <c r="N75" s="3">
        <f>=I75*1.5</f>
        <v>0.15</v>
      </c>
      <c r="O75" s="3">
        <f>=I75*1.625</f>
        <v>0.1625</v>
      </c>
      <c r="P75" s="3">
        <f>=I75*1.75</f>
        <v>0.175</v>
      </c>
      <c r="Q75" s="3">
        <f>=I75*1.875</f>
        <v>0.1875</v>
      </c>
      <c r="R75" s="3">
        <f>=I75*2</f>
        <v>0.2</v>
      </c>
      <c r="S75" s="3">
        <f>=I75*2.1</f>
        <v>0.21</v>
      </c>
      <c r="T75" s="3">
        <f>=I75*2.2</f>
        <v>0.22</v>
      </c>
      <c r="U75" s="3">
        <f>=I75*2.3</f>
        <v>0.23</v>
      </c>
      <c r="V75" s="3">
        <f>=I75*2.4</f>
        <v>0.24</v>
      </c>
      <c r="W75" s="3">
        <f>=I75*2.5</f>
        <v>0.25</v>
      </c>
    </row>
    <row r="76" spans="1:23">
      <c r="A76" s="2" t="s">
        <v>144</v>
      </c>
      <c r="B76" s="2" t="s">
        <v>131</v>
      </c>
      <c r="C76" s="2" t="s">
        <v>54</v>
      </c>
      <c r="D76" s="2" t="s">
        <v>17</v>
      </c>
      <c r="E76" s="2" t="s">
        <v>145</v>
      </c>
      <c r="F76" s="2" t="s">
        <v>11</v>
      </c>
      <c r="G76" s="2" t="s">
        <v>29</v>
      </c>
      <c r="H76" s="2" t="s">
        <v>13</v>
      </c>
      <c r="I76" s="3">
        <v>1.2</v>
      </c>
      <c r="J76" s="3">
        <f>=I76*1.1</f>
        <v>1.32</v>
      </c>
      <c r="K76" s="3">
        <f>=I76*1.2</f>
        <v>1.44</v>
      </c>
      <c r="L76" s="3">
        <f>=I76*1.3</f>
        <v>1.56</v>
      </c>
      <c r="M76" s="3">
        <f>=I76*1.4</f>
        <v>1.68</v>
      </c>
      <c r="N76" s="3">
        <f>=I76*1.5</f>
        <v>1.8</v>
      </c>
      <c r="O76" s="3">
        <f>=I76*1.625</f>
        <v>1.95</v>
      </c>
      <c r="P76" s="3">
        <f>=I76*1.75</f>
        <v>2.1</v>
      </c>
      <c r="Q76" s="3">
        <f>=I76*1.875</f>
        <v>2.25</v>
      </c>
      <c r="R76" s="3">
        <f>=I76*2</f>
        <v>2.4</v>
      </c>
      <c r="S76" s="3">
        <f>=I76*2.1</f>
        <v>2.52</v>
      </c>
      <c r="T76" s="3">
        <f>=I76*2.2</f>
        <v>2.64</v>
      </c>
      <c r="U76" s="3">
        <f>=I76*2.3</f>
        <v>2.76</v>
      </c>
      <c r="V76" s="3">
        <f>=I76*2.4</f>
        <v>2.88</v>
      </c>
      <c r="W76" s="3">
        <f>=I76*2.5</f>
        <v>3</v>
      </c>
    </row>
    <row r="77" spans="1:23">
      <c r="A77" s="2" t="s">
        <v>144</v>
      </c>
      <c r="B77" s="2" t="s">
        <v>131</v>
      </c>
      <c r="C77" s="2" t="s">
        <v>54</v>
      </c>
      <c r="D77" s="2" t="s">
        <v>24</v>
      </c>
      <c r="E77" s="2" t="s">
        <v>146</v>
      </c>
      <c r="F77" s="2" t="s">
        <v>42</v>
      </c>
      <c r="G77" s="2" t="s">
        <v>26</v>
      </c>
      <c r="H77" s="2" t="s">
        <v>13</v>
      </c>
      <c r="I77" s="3">
        <v>1.92</v>
      </c>
      <c r="J77" s="3">
        <f>=I77*(1+1/15)</f>
        <v>2.048</v>
      </c>
      <c r="K77" s="3">
        <f>=I77*(1+2/15)</f>
        <v>2.176</v>
      </c>
      <c r="L77" s="3">
        <f>=I77*(1+3/15)</f>
        <v>2.304</v>
      </c>
      <c r="M77" s="3">
        <f>=I77*(1+4/15)</f>
        <v>2.432</v>
      </c>
      <c r="N77" s="3">
        <f>=I77*(1+5/15)</f>
        <v>2.56</v>
      </c>
      <c r="O77" s="3">
        <f>=I77*(1+1/3+1/12)</f>
        <v>2.72</v>
      </c>
      <c r="P77" s="3">
        <f>=I77*(1+1/2)</f>
        <v>2.88</v>
      </c>
      <c r="Q77" s="3">
        <f>=I77*(1+7/12)</f>
        <v>3.04</v>
      </c>
      <c r="R77" s="3">
        <f>=I77*(1+2/3)</f>
        <v>3.2</v>
      </c>
      <c r="S77" s="3">
        <f>=I77*(1+11/15)</f>
        <v>3.328</v>
      </c>
      <c r="T77" s="3">
        <f>=I77*(1+12/15)</f>
        <v>3.456</v>
      </c>
      <c r="U77" s="3">
        <f>=I77*(1+13/15)</f>
        <v>3.584</v>
      </c>
      <c r="V77" s="3">
        <f>=I77*(1+14/15)</f>
        <v>3.712</v>
      </c>
      <c r="W77" s="3">
        <f>=I77*2</f>
        <v>3.84</v>
      </c>
    </row>
    <row r="78" spans="1:23">
      <c r="A78" s="2" t="s">
        <v>144</v>
      </c>
      <c r="B78" s="2" t="s">
        <v>131</v>
      </c>
      <c r="C78" s="2" t="s">
        <v>54</v>
      </c>
      <c r="D78" s="2" t="s">
        <v>24</v>
      </c>
      <c r="E78" s="2" t="s">
        <v>146</v>
      </c>
      <c r="F78" s="2" t="s">
        <v>44</v>
      </c>
      <c r="G78" s="2" t="s">
        <v>26</v>
      </c>
      <c r="H78" s="2" t="s">
        <v>13</v>
      </c>
      <c r="I78" s="3">
        <v>0.96</v>
      </c>
      <c r="J78" s="3">
        <f>=I78*(1+1/15)</f>
        <v>1.024</v>
      </c>
      <c r="K78" s="3">
        <f>=I78*(1+2/15)</f>
        <v>1.088</v>
      </c>
      <c r="L78" s="3">
        <f>=I78*(1+3/15)</f>
        <v>1.152</v>
      </c>
      <c r="M78" s="3">
        <f>=I78*(1+4/15)</f>
        <v>1.216</v>
      </c>
      <c r="N78" s="3">
        <f>=I78*(1+5/15)</f>
        <v>1.28</v>
      </c>
      <c r="O78" s="3">
        <f>=I78*(1+1/3+1/12)</f>
        <v>1.36</v>
      </c>
      <c r="P78" s="3">
        <f>=I78*(1+1/2)</f>
        <v>1.44</v>
      </c>
      <c r="Q78" s="3">
        <f>=I78*(1+7/12)</f>
        <v>1.52</v>
      </c>
      <c r="R78" s="3">
        <f>=I78*(1+2/3)</f>
        <v>1.6</v>
      </c>
      <c r="S78" s="3">
        <f>=I78*(1+11/15)</f>
        <v>1.664</v>
      </c>
      <c r="T78" s="3">
        <f>=I78*(1+12/15)</f>
        <v>1.728</v>
      </c>
      <c r="U78" s="3">
        <f>=I78*(1+13/15)</f>
        <v>1.792</v>
      </c>
      <c r="V78" s="3">
        <f>=I78*(1+14/15)</f>
        <v>1.856</v>
      </c>
      <c r="W78" s="3">
        <f>=I78*2</f>
        <v>1.92</v>
      </c>
    </row>
    <row r="79" spans="1:23">
      <c r="A79" s="2" t="s">
        <v>144</v>
      </c>
      <c r="B79" s="2" t="s">
        <v>131</v>
      </c>
      <c r="C79" s="2" t="s">
        <v>54</v>
      </c>
      <c r="D79" s="2" t="s">
        <v>27</v>
      </c>
      <c r="E79" s="2" t="s">
        <v>147</v>
      </c>
      <c r="F79" s="2" t="s">
        <v>78</v>
      </c>
      <c r="G79" s="2" t="s">
        <v>29</v>
      </c>
      <c r="H79" s="2" t="s">
        <v>148</v>
      </c>
      <c r="I79" s="3">
        <v>0.36</v>
      </c>
      <c r="J79" s="3">
        <f>=I79*1.1</f>
        <v>0.396</v>
      </c>
      <c r="K79" s="3">
        <f>=I79*1.2</f>
        <v>0.432</v>
      </c>
      <c r="L79" s="3">
        <f>=I79*1.3</f>
        <v>0.468</v>
      </c>
      <c r="M79" s="3">
        <f>=I79*1.4</f>
        <v>0.504</v>
      </c>
      <c r="N79" s="3">
        <f>=I79*1.5</f>
        <v>0.54</v>
      </c>
      <c r="O79" s="3">
        <f>=I79*1.625</f>
        <v>0.585</v>
      </c>
      <c r="P79" s="3">
        <f>=I79*1.75</f>
        <v>0.63</v>
      </c>
      <c r="Q79" s="3">
        <f>=I79*1.875</f>
        <v>0.675</v>
      </c>
      <c r="R79" s="3">
        <f>=I79*2</f>
        <v>0.72</v>
      </c>
      <c r="S79" s="3">
        <f>=I79*2.1</f>
        <v>0.756</v>
      </c>
      <c r="T79" s="3">
        <f>=I79*2.2</f>
        <v>0.792</v>
      </c>
      <c r="U79" s="3">
        <f>=I79*2.3</f>
        <v>0.828</v>
      </c>
      <c r="V79" s="3">
        <f>=I79*2.4</f>
        <v>0.864</v>
      </c>
      <c r="W79" s="3">
        <f>=I79*2.5</f>
        <v>0.9</v>
      </c>
    </row>
    <row r="80" spans="1:23">
      <c r="A80" s="2" t="s">
        <v>149</v>
      </c>
      <c r="B80" s="2" t="s">
        <v>131</v>
      </c>
      <c r="C80" s="2" t="s">
        <v>39</v>
      </c>
      <c r="D80" s="2" t="s">
        <v>17</v>
      </c>
      <c r="E80" s="2" t="s">
        <v>150</v>
      </c>
      <c r="F80" s="2" t="s">
        <v>11</v>
      </c>
      <c r="G80" s="2" t="s">
        <v>29</v>
      </c>
      <c r="H80" s="2" t="s">
        <v>13</v>
      </c>
      <c r="I80" s="3">
        <v>1.2</v>
      </c>
      <c r="J80" s="3">
        <f>=I80*1.1</f>
        <v>1.32</v>
      </c>
      <c r="K80" s="3">
        <f>=I80*1.2</f>
        <v>1.44</v>
      </c>
      <c r="L80" s="3">
        <f>=I80*1.3</f>
        <v>1.56</v>
      </c>
      <c r="M80" s="3">
        <f>=I80*1.4</f>
        <v>1.68</v>
      </c>
      <c r="N80" s="3">
        <f>=I80*1.5</f>
        <v>1.8</v>
      </c>
      <c r="O80" s="3">
        <f>=I80*1.625</f>
        <v>1.95</v>
      </c>
      <c r="P80" s="3">
        <f>=I80*1.75</f>
        <v>2.1</v>
      </c>
      <c r="Q80" s="3">
        <f>=I80*1.875</f>
        <v>2.25</v>
      </c>
      <c r="R80" s="3">
        <f>=I80*2</f>
        <v>2.4</v>
      </c>
      <c r="S80" s="3">
        <f>=I80*2.1</f>
        <v>2.52</v>
      </c>
      <c r="T80" s="3">
        <f>=I80*2.2</f>
        <v>2.64</v>
      </c>
      <c r="U80" s="3">
        <f>=I80*2.3</f>
        <v>2.76</v>
      </c>
      <c r="V80" s="3">
        <f>=I80*2.4</f>
        <v>2.88</v>
      </c>
      <c r="W80" s="3">
        <f>=I80*2.5</f>
        <v>3</v>
      </c>
    </row>
    <row r="81" spans="1:23">
      <c r="A81" s="2" t="s">
        <v>149</v>
      </c>
      <c r="B81" s="2" t="s">
        <v>131</v>
      </c>
      <c r="C81" s="2" t="s">
        <v>39</v>
      </c>
      <c r="D81" s="2" t="s">
        <v>17</v>
      </c>
      <c r="E81" s="2" t="s">
        <v>150</v>
      </c>
      <c r="F81" s="2" t="s">
        <v>151</v>
      </c>
      <c r="G81" s="2" t="s">
        <v>29</v>
      </c>
      <c r="H81" s="2" t="s">
        <v>13</v>
      </c>
      <c r="I81" s="3">
        <v>0.25</v>
      </c>
      <c r="J81" s="3">
        <f>=I81*1.1</f>
        <v>0.275</v>
      </c>
      <c r="K81" s="3">
        <f>=I81*1.2</f>
        <v>0.3</v>
      </c>
      <c r="L81" s="3">
        <f>=I81*1.3</f>
        <v>0.325</v>
      </c>
      <c r="M81" s="3">
        <f>=I81*1.4</f>
        <v>0.35</v>
      </c>
      <c r="N81" s="3">
        <f>=I81*1.5</f>
        <v>0.375</v>
      </c>
      <c r="O81" s="3">
        <f>=I81*1.625</f>
        <v>0.40625</v>
      </c>
      <c r="P81" s="3">
        <f>=I81*1.75</f>
        <v>0.4375</v>
      </c>
      <c r="Q81" s="3">
        <f>=I81*1.875</f>
        <v>0.46875</v>
      </c>
      <c r="R81" s="3">
        <f>=I81*2</f>
        <v>0.5</v>
      </c>
      <c r="S81" s="3">
        <f>=I81*2.1</f>
        <v>0.525</v>
      </c>
      <c r="T81" s="3">
        <f>=I81*2.2</f>
        <v>0.55</v>
      </c>
      <c r="U81" s="3">
        <f>=I81*2.3</f>
        <v>0.575</v>
      </c>
      <c r="V81" s="3">
        <f>=I81*2.4</f>
        <v>0.6</v>
      </c>
      <c r="W81" s="3">
        <f>=I81*2.5</f>
        <v>0.625</v>
      </c>
    </row>
    <row r="82" spans="1:23">
      <c r="A82" s="2" t="s">
        <v>149</v>
      </c>
      <c r="B82" s="2" t="s">
        <v>131</v>
      </c>
      <c r="C82" s="2" t="s">
        <v>39</v>
      </c>
      <c r="D82" s="2" t="s">
        <v>152</v>
      </c>
      <c r="E82" s="2" t="s">
        <v>150</v>
      </c>
      <c r="F82" s="2" t="s">
        <v>153</v>
      </c>
      <c r="G82" s="2" t="s">
        <v>29</v>
      </c>
      <c r="H82" s="2" t="s">
        <v>13</v>
      </c>
      <c r="I82" s="3">
        <v>1.4</v>
      </c>
      <c r="J82" s="3">
        <f>=I82*1.1</f>
        <v>1.54</v>
      </c>
      <c r="K82" s="3">
        <f>=I82*1.2</f>
        <v>1.68</v>
      </c>
      <c r="L82" s="3">
        <f>=I82*1.3</f>
        <v>1.82</v>
      </c>
      <c r="M82" s="3">
        <f>=I82*1.4</f>
        <v>1.96</v>
      </c>
      <c r="N82" s="3">
        <f>=I82*1.5</f>
        <v>2.1</v>
      </c>
      <c r="O82" s="3">
        <f>=I82*1.625</f>
        <v>2.275</v>
      </c>
      <c r="P82" s="3">
        <f>=I82*1.75</f>
        <v>2.45</v>
      </c>
      <c r="Q82" s="3">
        <f>=I82*1.875</f>
        <v>2.625</v>
      </c>
      <c r="R82" s="3">
        <f>=I82*2</f>
        <v>2.8</v>
      </c>
      <c r="S82" s="3">
        <f>=I82*2.1</f>
        <v>2.94</v>
      </c>
      <c r="T82" s="3">
        <f>=I82*2.2</f>
        <v>3.08</v>
      </c>
      <c r="U82" s="3">
        <f>=I82*2.3</f>
        <v>3.22</v>
      </c>
      <c r="V82" s="3">
        <f>=I82*2.4</f>
        <v>3.36</v>
      </c>
      <c r="W82" s="3">
        <f>=I82*2.5</f>
        <v>3.5</v>
      </c>
    </row>
    <row r="83" spans="1:23">
      <c r="A83" s="2" t="s">
        <v>149</v>
      </c>
      <c r="B83" s="2" t="s">
        <v>131</v>
      </c>
      <c r="C83" s="2" t="s">
        <v>39</v>
      </c>
      <c r="D83" s="2" t="s">
        <v>152</v>
      </c>
      <c r="E83" s="2" t="s">
        <v>150</v>
      </c>
      <c r="F83" s="2" t="s">
        <v>154</v>
      </c>
      <c r="G83" s="2" t="s">
        <v>29</v>
      </c>
      <c r="H83" s="2" t="s">
        <v>13</v>
      </c>
      <c r="I83" s="3">
        <v>0.4</v>
      </c>
      <c r="J83" s="3">
        <f>=I83*1.1</f>
        <v>0.44</v>
      </c>
      <c r="K83" s="3">
        <f>=I83*1.2</f>
        <v>0.48</v>
      </c>
      <c r="L83" s="3">
        <f>=I83*1.3</f>
        <v>0.52</v>
      </c>
      <c r="M83" s="3">
        <f>=I83*1.4</f>
        <v>0.56</v>
      </c>
      <c r="N83" s="3">
        <f>=I83*1.5</f>
        <v>0.6</v>
      </c>
      <c r="O83" s="3">
        <f>=I83*1.625</f>
        <v>0.65</v>
      </c>
      <c r="P83" s="3">
        <f>=I83*1.75</f>
        <v>0.7</v>
      </c>
      <c r="Q83" s="3">
        <f>=I83*1.875</f>
        <v>0.75</v>
      </c>
      <c r="R83" s="3">
        <f>=I83*2</f>
        <v>0.8</v>
      </c>
      <c r="S83" s="3">
        <f>=I83*2.1</f>
        <v>0.84</v>
      </c>
      <c r="T83" s="3">
        <f>=I83*2.2</f>
        <v>0.88</v>
      </c>
      <c r="U83" s="3">
        <f>=I83*2.3</f>
        <v>0.92</v>
      </c>
      <c r="V83" s="3">
        <f>=I83*2.4</f>
        <v>0.96</v>
      </c>
      <c r="W83" s="3">
        <f>=I83*2.5</f>
        <v>1</v>
      </c>
    </row>
    <row r="84" spans="1:23">
      <c r="A84" s="2" t="s">
        <v>149</v>
      </c>
      <c r="B84" s="2" t="s">
        <v>131</v>
      </c>
      <c r="C84" s="2" t="s">
        <v>39</v>
      </c>
      <c r="D84" s="2" t="s">
        <v>24</v>
      </c>
      <c r="E84" s="2" t="s">
        <v>155</v>
      </c>
      <c r="F84" s="2" t="s">
        <v>11</v>
      </c>
      <c r="G84" s="2" t="s">
        <v>26</v>
      </c>
      <c r="H84" s="2" t="s">
        <v>13</v>
      </c>
      <c r="I84" s="3">
        <v>2.4</v>
      </c>
      <c r="J84" s="3">
        <f>=I84*(1+1/15)</f>
        <v>2.56</v>
      </c>
      <c r="K84" s="3">
        <f>=I84*(1+2/15)</f>
        <v>2.72</v>
      </c>
      <c r="L84" s="3">
        <f>=I84*(1+3/15)</f>
        <v>2.88</v>
      </c>
      <c r="M84" s="3">
        <f>=I84*(1+4/15)</f>
        <v>3.04</v>
      </c>
      <c r="N84" s="3">
        <f>=I84*(1+5/15)</f>
        <v>3.2</v>
      </c>
      <c r="O84" s="3">
        <f>=I84*(1+1/3+1/12)</f>
        <v>3.4</v>
      </c>
      <c r="P84" s="3">
        <f>=I84*(1+1/2)</f>
        <v>3.6</v>
      </c>
      <c r="Q84" s="3">
        <f>=I84*(1+7/12)</f>
        <v>3.8</v>
      </c>
      <c r="R84" s="3">
        <f>=I84*(1+2/3)</f>
        <v>4</v>
      </c>
      <c r="S84" s="3">
        <f>=I84*(1+11/15)</f>
        <v>4.16</v>
      </c>
      <c r="T84" s="3">
        <f>=I84*(1+12/15)</f>
        <v>4.32</v>
      </c>
      <c r="U84" s="3">
        <f>=I84*(1+13/15)</f>
        <v>4.48</v>
      </c>
      <c r="V84" s="3">
        <f>=I84*(1+14/15)</f>
        <v>4.64</v>
      </c>
      <c r="W84" s="3">
        <f>=I84*2</f>
        <v>4.8</v>
      </c>
    </row>
    <row r="85" spans="1:23">
      <c r="A85" s="2" t="s">
        <v>149</v>
      </c>
      <c r="B85" s="2" t="s">
        <v>131</v>
      </c>
      <c r="C85" s="2" t="s">
        <v>39</v>
      </c>
      <c r="D85" s="2" t="s">
        <v>27</v>
      </c>
      <c r="E85" s="2" t="s">
        <v>156</v>
      </c>
      <c r="F85" s="2" t="s">
        <v>33</v>
      </c>
      <c r="G85" s="2" t="s">
        <v>29</v>
      </c>
      <c r="H85" s="2" t="s">
        <v>13</v>
      </c>
      <c r="I85" s="3">
        <v>0.5</v>
      </c>
      <c r="J85" s="3">
        <f>=I85*1.1</f>
        <v>0.55</v>
      </c>
      <c r="K85" s="3">
        <f>=I85*1.2</f>
        <v>0.6</v>
      </c>
      <c r="L85" s="3">
        <f>=I85*1.3</f>
        <v>0.65</v>
      </c>
      <c r="M85" s="3">
        <f>=I85*1.4</f>
        <v>0.7</v>
      </c>
      <c r="N85" s="3">
        <f>=I85*1.5</f>
        <v>0.75</v>
      </c>
      <c r="O85" s="3">
        <f>=I85*1.625</f>
        <v>0.8125</v>
      </c>
      <c r="P85" s="3">
        <f>=I85*1.75</f>
        <v>0.875</v>
      </c>
      <c r="Q85" s="3">
        <f>=I85*1.875</f>
        <v>0.9375</v>
      </c>
      <c r="R85" s="3">
        <f>=I85*2</f>
        <v>1</v>
      </c>
      <c r="S85" s="3">
        <f>=I85*2.1</f>
        <v>1.05</v>
      </c>
      <c r="T85" s="3">
        <f>=I85*2.2</f>
        <v>1.1</v>
      </c>
      <c r="U85" s="3">
        <f>=I85*2.3</f>
        <v>1.15</v>
      </c>
      <c r="V85" s="3">
        <f>=I85*2.4</f>
        <v>1.2</v>
      </c>
      <c r="W85" s="3">
        <f>=I85*2.5</f>
        <v>1.25</v>
      </c>
    </row>
    <row r="86" spans="1:23">
      <c r="A86" s="2" t="s">
        <v>157</v>
      </c>
      <c r="B86" s="2" t="s">
        <v>158</v>
      </c>
      <c r="C86" s="2" t="s">
        <v>159</v>
      </c>
      <c r="D86" s="2" t="s">
        <v>17</v>
      </c>
      <c r="E86" s="2" t="s">
        <v>160</v>
      </c>
      <c r="F86" s="2" t="s">
        <v>90</v>
      </c>
      <c r="G86" s="2" t="s">
        <v>29</v>
      </c>
      <c r="H86" s="2" t="s">
        <v>13</v>
      </c>
      <c r="I86" s="3">
        <v>0.36</v>
      </c>
      <c r="J86" s="3">
        <f>=I86*1.1</f>
        <v>0.396</v>
      </c>
      <c r="K86" s="3">
        <f>=I86*1.2</f>
        <v>0.432</v>
      </c>
      <c r="L86" s="3">
        <f>=I86*1.3</f>
        <v>0.468</v>
      </c>
      <c r="M86" s="3">
        <f>=I86*1.4</f>
        <v>0.504</v>
      </c>
      <c r="N86" s="3">
        <f>=I86*1.5</f>
        <v>0.54</v>
      </c>
      <c r="O86" s="3">
        <f>=I86*1.625</f>
        <v>0.585</v>
      </c>
      <c r="P86" s="3">
        <f>=I86*1.75</f>
        <v>0.63</v>
      </c>
      <c r="Q86" s="3">
        <f>=I86*1.875</f>
        <v>0.675</v>
      </c>
      <c r="R86" s="3">
        <f>=I86*2</f>
        <v>0.72</v>
      </c>
      <c r="S86" s="3">
        <f>=I86*2.1</f>
        <v>0.756</v>
      </c>
      <c r="T86" s="3">
        <f>=I86*2.2</f>
        <v>0.792</v>
      </c>
      <c r="U86" s="3">
        <f>=I86*2.3</f>
        <v>0.828</v>
      </c>
      <c r="V86" s="3">
        <f>=I86*2.4</f>
        <v>0.864</v>
      </c>
      <c r="W86" s="3">
        <f>=I86*2.5</f>
        <v>0.9</v>
      </c>
    </row>
    <row r="87" spans="1:23">
      <c r="A87" s="2" t="s">
        <v>157</v>
      </c>
      <c r="B87" s="2" t="s">
        <v>158</v>
      </c>
      <c r="C87" s="2" t="s">
        <v>159</v>
      </c>
      <c r="D87" s="2" t="s">
        <v>17</v>
      </c>
      <c r="E87" s="2" t="s">
        <v>160</v>
      </c>
      <c r="F87" s="2" t="s">
        <v>161</v>
      </c>
      <c r="G87" s="5" t="s">
        <v>162</v>
      </c>
      <c r="H87" s="2" t="s">
        <v>10</v>
      </c>
      <c r="I87" s="3">
        <v>0.65</v>
      </c>
      <c r="J87" s="3">
        <v>0.66</v>
      </c>
      <c r="K87" s="3">
        <v>0.67</v>
      </c>
      <c r="L87" s="3">
        <v>0.68</v>
      </c>
      <c r="M87" s="3">
        <v>0.69</v>
      </c>
      <c r="N87" s="3">
        <v>0.7</v>
      </c>
      <c r="O87" s="3">
        <v>0.7125</v>
      </c>
      <c r="P87" s="3">
        <v>0.725</v>
      </c>
      <c r="Q87" s="3">
        <v>0.7375</v>
      </c>
      <c r="R87" s="3">
        <v>0.75</v>
      </c>
      <c r="S87" s="3">
        <v>0.76</v>
      </c>
      <c r="T87" s="3">
        <v>0.77</v>
      </c>
      <c r="U87" s="3">
        <v>0.78</v>
      </c>
      <c r="V87" s="3">
        <v>0.79</v>
      </c>
      <c r="W87" s="3">
        <v>0.8</v>
      </c>
    </row>
    <row r="88" spans="1:23">
      <c r="A88" s="2" t="s">
        <v>157</v>
      </c>
      <c r="B88" s="2" t="s">
        <v>158</v>
      </c>
      <c r="C88" s="2" t="s">
        <v>159</v>
      </c>
      <c r="D88" s="2" t="s">
        <v>24</v>
      </c>
      <c r="E88" s="2" t="s">
        <v>163</v>
      </c>
      <c r="F88" s="2" t="s">
        <v>11</v>
      </c>
      <c r="G88" s="2" t="s">
        <v>26</v>
      </c>
      <c r="H88" s="2" t="s">
        <v>13</v>
      </c>
      <c r="I88" s="3">
        <v>0.9</v>
      </c>
      <c r="J88" s="3">
        <f>=I88*(1+1/15)</f>
        <v>0.96</v>
      </c>
      <c r="K88" s="3">
        <f>=I88*(1+2/15)</f>
        <v>1.02</v>
      </c>
      <c r="L88" s="3">
        <f>=I88*(1+3/15)</f>
        <v>1.08</v>
      </c>
      <c r="M88" s="3">
        <f>=I88*(1+4/15)</f>
        <v>1.14</v>
      </c>
      <c r="N88" s="3">
        <f>=I88*(1+5/15)</f>
        <v>1.2</v>
      </c>
      <c r="O88" s="3">
        <f>=I88*(1+1/3+1/12)</f>
        <v>1.275</v>
      </c>
      <c r="P88" s="3">
        <f>=I88*(1+1/2)</f>
        <v>1.35</v>
      </c>
      <c r="Q88" s="3">
        <f>=I88*(1+7/12)</f>
        <v>1.425</v>
      </c>
      <c r="R88" s="3">
        <f>=I88*(1+2/3)</f>
        <v>1.5</v>
      </c>
      <c r="S88" s="3">
        <f>=I88*(1+11/15)</f>
        <v>1.56</v>
      </c>
      <c r="T88" s="3">
        <f>=I88*(1+12/15)</f>
        <v>1.62</v>
      </c>
      <c r="U88" s="3">
        <f>=I88*(1+13/15)</f>
        <v>1.68</v>
      </c>
      <c r="V88" s="3">
        <f>=I88*(1+14/15)</f>
        <v>1.74</v>
      </c>
      <c r="W88" s="3">
        <f>=I88*2</f>
        <v>1.8</v>
      </c>
    </row>
    <row r="89" spans="1:23">
      <c r="A89" s="2" t="s">
        <v>157</v>
      </c>
      <c r="B89" s="2" t="s">
        <v>158</v>
      </c>
      <c r="C89" s="2" t="s">
        <v>159</v>
      </c>
      <c r="D89" s="2" t="s">
        <v>24</v>
      </c>
      <c r="E89" s="2" t="s">
        <v>163</v>
      </c>
      <c r="F89" s="2" t="s">
        <v>164</v>
      </c>
      <c r="G89" s="5" t="s">
        <v>47</v>
      </c>
      <c r="H89" s="2" t="s">
        <v>10</v>
      </c>
      <c r="I89" s="3">
        <v>0.32</v>
      </c>
      <c r="J89" s="3">
        <f>=1.025*I89</f>
        <v>0.328</v>
      </c>
      <c r="K89" s="3">
        <f>=1.05*I89</f>
        <v>0.336</v>
      </c>
      <c r="L89" s="3">
        <f>=1.075*I89</f>
        <v>0.344</v>
      </c>
      <c r="M89" s="3">
        <f>=1.1*I89</f>
        <v>0.352</v>
      </c>
      <c r="N89" s="3">
        <f>=1.125*I89</f>
        <v>0.36</v>
      </c>
      <c r="O89" s="3">
        <f>=1.15625*I89</f>
        <v>0.37</v>
      </c>
      <c r="P89" s="3">
        <f>=1.1875*I89</f>
        <v>0.38</v>
      </c>
      <c r="Q89" s="3">
        <f>=1.21875*I89</f>
        <v>0.39</v>
      </c>
      <c r="R89" s="3">
        <f>=1.25*I89</f>
        <v>0.4</v>
      </c>
      <c r="S89" s="3">
        <f>=1.275*I89</f>
        <v>0.408</v>
      </c>
      <c r="T89" s="3">
        <f>=1.3*I89</f>
        <v>0.416</v>
      </c>
      <c r="U89" s="3">
        <f>=1.325*I89</f>
        <v>0.424</v>
      </c>
      <c r="V89" s="3">
        <f>=1.35*I89</f>
        <v>0.432</v>
      </c>
      <c r="W89" s="3">
        <f>=1.375*I89</f>
        <v>0.44</v>
      </c>
    </row>
    <row r="90" spans="1:23">
      <c r="A90" s="2" t="s">
        <v>157</v>
      </c>
      <c r="B90" s="2" t="s">
        <v>158</v>
      </c>
      <c r="C90" s="2" t="s">
        <v>159</v>
      </c>
      <c r="D90" s="2" t="s">
        <v>27</v>
      </c>
      <c r="E90" s="2" t="s">
        <v>165</v>
      </c>
      <c r="F90" s="2" t="s">
        <v>33</v>
      </c>
      <c r="G90" s="2" t="s">
        <v>29</v>
      </c>
      <c r="H90" s="2" t="s">
        <v>13</v>
      </c>
      <c r="I90" s="3">
        <v>0.3</v>
      </c>
      <c r="J90" s="3">
        <f>=I90*1.1</f>
        <v>0.33</v>
      </c>
      <c r="K90" s="3">
        <f>=I90*1.2</f>
        <v>0.36</v>
      </c>
      <c r="L90" s="3">
        <f>=I90*1.3</f>
        <v>0.39</v>
      </c>
      <c r="M90" s="3">
        <f>=I90*1.4</f>
        <v>0.42</v>
      </c>
      <c r="N90" s="3">
        <f>=I90*1.5</f>
        <v>0.45</v>
      </c>
      <c r="O90" s="3">
        <f>=I90*1.625</f>
        <v>0.4875</v>
      </c>
      <c r="P90" s="3">
        <f>=I90*1.75</f>
        <v>0.525</v>
      </c>
      <c r="Q90" s="3">
        <f>=I90*1.875</f>
        <v>0.5625</v>
      </c>
      <c r="R90" s="3">
        <f>=I90*2</f>
        <v>0.6</v>
      </c>
      <c r="S90" s="3">
        <f>=I90*2.1</f>
        <v>0.63</v>
      </c>
      <c r="T90" s="3">
        <f>=I90*2.2</f>
        <v>0.66</v>
      </c>
      <c r="U90" s="3">
        <f>=I90*2.3</f>
        <v>0.69</v>
      </c>
      <c r="V90" s="3">
        <f>=I90*2.4</f>
        <v>0.72</v>
      </c>
      <c r="W90" s="3">
        <f>=I90*2.5</f>
        <v>0.75</v>
      </c>
    </row>
    <row r="91" spans="1:23">
      <c r="A91" s="2" t="s">
        <v>166</v>
      </c>
      <c r="B91" s="2" t="s">
        <v>158</v>
      </c>
      <c r="C91" s="2" t="s">
        <v>16</v>
      </c>
      <c r="D91" s="2" t="s">
        <v>17</v>
      </c>
      <c r="E91" s="2" t="s">
        <v>167</v>
      </c>
      <c r="F91" s="2" t="s">
        <v>11</v>
      </c>
      <c r="G91" s="2" t="s">
        <v>29</v>
      </c>
      <c r="H91" s="2" t="s">
        <v>13</v>
      </c>
      <c r="I91" s="3">
        <v>1.05</v>
      </c>
      <c r="J91" s="3">
        <f>=I91*1.1</f>
        <v>1.155</v>
      </c>
      <c r="K91" s="3">
        <f>=I91*1.2</f>
        <v>1.26</v>
      </c>
      <c r="L91" s="3">
        <f>=I91*1.3</f>
        <v>1.365</v>
      </c>
      <c r="M91" s="3">
        <f>=I91*1.4</f>
        <v>1.47</v>
      </c>
      <c r="N91" s="3">
        <f>=I91*1.5</f>
        <v>1.575</v>
      </c>
      <c r="O91" s="3">
        <f>=I91*1.625</f>
        <v>1.70625</v>
      </c>
      <c r="P91" s="3">
        <f>=I91*1.75</f>
        <v>1.8375</v>
      </c>
      <c r="Q91" s="3">
        <f>=I91*1.875</f>
        <v>1.96875</v>
      </c>
      <c r="R91" s="3">
        <f>=I91*2</f>
        <v>2.1</v>
      </c>
      <c r="S91" s="3">
        <f>=I91*2.1</f>
        <v>2.205</v>
      </c>
      <c r="T91" s="3">
        <f>=I91*2.2</f>
        <v>2.31</v>
      </c>
      <c r="U91" s="3">
        <f>=I91*2.3</f>
        <v>2.415</v>
      </c>
      <c r="V91" s="3">
        <f>=I91*2.4</f>
        <v>2.52</v>
      </c>
      <c r="W91" s="3">
        <f>=I91*2.5</f>
        <v>2.625</v>
      </c>
    </row>
    <row r="92" spans="1:23">
      <c r="A92" s="2" t="s">
        <v>166</v>
      </c>
      <c r="B92" s="2" t="s">
        <v>158</v>
      </c>
      <c r="C92" s="2" t="s">
        <v>16</v>
      </c>
      <c r="D92" s="2" t="s">
        <v>24</v>
      </c>
      <c r="E92" s="2" t="s">
        <v>168</v>
      </c>
      <c r="F92" s="2" t="s">
        <v>11</v>
      </c>
      <c r="G92" s="2" t="s">
        <v>26</v>
      </c>
      <c r="H92" s="2" t="s">
        <v>13</v>
      </c>
      <c r="I92" s="3">
        <v>0.6</v>
      </c>
      <c r="J92" s="3">
        <f>=I92*(1+1/15)</f>
        <v>0.64</v>
      </c>
      <c r="K92" s="3">
        <f>=I92*(1+2/15)</f>
        <v>0.68</v>
      </c>
      <c r="L92" s="3">
        <f>=I92*(1+3/15)</f>
        <v>0.72</v>
      </c>
      <c r="M92" s="3">
        <f>=I92*(1+4/15)</f>
        <v>0.76</v>
      </c>
      <c r="N92" s="3">
        <f>=I92*(1+5/15)</f>
        <v>0.8</v>
      </c>
      <c r="O92" s="3">
        <f>=I92*(1+1/3+1/12)</f>
        <v>0.85</v>
      </c>
      <c r="P92" s="3">
        <f>=I92*(1+1/2)</f>
        <v>0.9</v>
      </c>
      <c r="Q92" s="3">
        <f>=I92*(1+7/12)</f>
        <v>0.95</v>
      </c>
      <c r="R92" s="3">
        <f>=I92*(1+2/3)</f>
        <v>1</v>
      </c>
      <c r="S92" s="3">
        <f>=I92*(1+11/15)</f>
        <v>1.04</v>
      </c>
      <c r="T92" s="3">
        <f>=I92*(1+12/15)</f>
        <v>1.08</v>
      </c>
      <c r="U92" s="3">
        <f>=I92*(1+13/15)</f>
        <v>1.12</v>
      </c>
      <c r="V92" s="3">
        <f>=I92*(1+14/15)</f>
        <v>1.16</v>
      </c>
      <c r="W92" s="3">
        <f>=I92*2</f>
        <v>1.2</v>
      </c>
    </row>
    <row r="93" spans="1:23">
      <c r="A93" s="2" t="s">
        <v>166</v>
      </c>
      <c r="B93" s="2" t="s">
        <v>158</v>
      </c>
      <c r="C93" s="2" t="s">
        <v>16</v>
      </c>
      <c r="D93" s="2" t="s">
        <v>24</v>
      </c>
      <c r="E93" s="2" t="s">
        <v>168</v>
      </c>
      <c r="F93" s="2" t="s">
        <v>169</v>
      </c>
      <c r="G93" s="5" t="s">
        <v>84</v>
      </c>
      <c r="H93" s="2" t="s">
        <v>170</v>
      </c>
      <c r="I93" s="3">
        <v>0.3</v>
      </c>
      <c r="J93" s="3">
        <f>=(1+1/30)*I93</f>
        <v>0.31</v>
      </c>
      <c r="K93" s="3">
        <f>=(1+1/15)*I93</f>
        <v>0.32</v>
      </c>
      <c r="L93" s="3">
        <f>=(1+1/10)*I93</f>
        <v>0.33</v>
      </c>
      <c r="M93" s="3">
        <f>=(1+2/15)*I93</f>
        <v>0.34</v>
      </c>
      <c r="N93" s="3">
        <f>=(1+1/6)*I93</f>
        <v>0.35</v>
      </c>
      <c r="O93" s="3">
        <f>=(1+1/6+1/24)*I93</f>
        <v>0.3625</v>
      </c>
      <c r="P93" s="3">
        <f>=(1+1/6+1/12)*I93</f>
        <v>0.375</v>
      </c>
      <c r="Q93" s="3">
        <f>=(1+1/6+1/8)*I93</f>
        <v>0.3875</v>
      </c>
      <c r="R93" s="3">
        <f>=(1+1/3)*I93</f>
        <v>0.4</v>
      </c>
      <c r="S93" s="3">
        <f>=(1+1/3+1/30)*I93</f>
        <v>0.41</v>
      </c>
      <c r="T93" s="3">
        <f>=(1+1/3+1/15)*I93</f>
        <v>0.42</v>
      </c>
      <c r="U93" s="3">
        <f>=(1+1/3+1/10)*I93</f>
        <v>0.43</v>
      </c>
      <c r="V93" s="3">
        <f>=(1+1/3+2/15)*I93</f>
        <v>0.44</v>
      </c>
      <c r="W93" s="3">
        <f>=1.5*I93</f>
        <v>0.45</v>
      </c>
    </row>
    <row r="94" spans="1:23">
      <c r="A94" s="2" t="s">
        <v>166</v>
      </c>
      <c r="B94" s="2" t="s">
        <v>158</v>
      </c>
      <c r="C94" s="2" t="s">
        <v>16</v>
      </c>
      <c r="D94" s="2" t="s">
        <v>27</v>
      </c>
      <c r="E94" s="2" t="s">
        <v>171</v>
      </c>
      <c r="F94" s="2" t="s">
        <v>172</v>
      </c>
      <c r="G94" s="2" t="s">
        <v>29</v>
      </c>
      <c r="H94" s="2" t="s">
        <v>10</v>
      </c>
      <c r="I94" s="6">
        <v>5</v>
      </c>
      <c r="J94" s="6">
        <f>=I94*1.1</f>
        <v>5.5</v>
      </c>
      <c r="K94" s="6">
        <f>=I94*1.2</f>
        <v>6</v>
      </c>
      <c r="L94" s="6">
        <f>=I94*1.3</f>
        <v>6.5</v>
      </c>
      <c r="M94" s="6">
        <f>=I94*1.4</f>
        <v>7</v>
      </c>
      <c r="N94" s="6">
        <f>=I94*1.5</f>
        <v>7.5</v>
      </c>
      <c r="O94" s="6">
        <f>=I94*1.625</f>
        <v>8.125</v>
      </c>
      <c r="P94" s="6">
        <f>=I94*1.75</f>
        <v>8.75</v>
      </c>
      <c r="Q94" s="6">
        <f>=I94*1.875</f>
        <v>9.375</v>
      </c>
      <c r="R94" s="6">
        <f>=I94*2</f>
        <v>10</v>
      </c>
      <c r="S94" s="6">
        <f>=I94*2.1</f>
        <v>10.5</v>
      </c>
      <c r="T94" s="6">
        <f>=I94*2.2</f>
        <v>11</v>
      </c>
      <c r="U94" s="6">
        <f>=I94*2.3</f>
        <v>11.5</v>
      </c>
      <c r="V94" s="6">
        <f>=I94*2.4</f>
        <v>12</v>
      </c>
      <c r="W94" s="6">
        <f>=I94*2.5</f>
        <v>12.5</v>
      </c>
    </row>
    <row r="95" spans="1:23">
      <c r="A95" s="2" t="s">
        <v>173</v>
      </c>
      <c r="B95" s="2" t="s">
        <v>158</v>
      </c>
      <c r="C95" s="2" t="s">
        <v>76</v>
      </c>
      <c r="D95" s="2" t="s">
        <v>17</v>
      </c>
      <c r="E95" s="2" t="s">
        <v>174</v>
      </c>
      <c r="F95" s="2" t="s">
        <v>90</v>
      </c>
      <c r="G95" s="2" t="s">
        <v>29</v>
      </c>
      <c r="H95" s="2" t="s">
        <v>13</v>
      </c>
      <c r="I95" s="3">
        <v>0.28</v>
      </c>
      <c r="J95" s="3">
        <f>=I95*1.1</f>
        <v>0.308</v>
      </c>
      <c r="K95" s="3">
        <f>=I95*1.2</f>
        <v>0.336</v>
      </c>
      <c r="L95" s="3">
        <f>=I95*1.3</f>
        <v>0.364</v>
      </c>
      <c r="M95" s="3">
        <f>=I95*1.4</f>
        <v>0.392</v>
      </c>
      <c r="N95" s="3">
        <f>=I95*1.5</f>
        <v>0.42</v>
      </c>
      <c r="O95" s="3">
        <f>=I95*1.625</f>
        <v>0.455</v>
      </c>
      <c r="P95" s="3">
        <f>=I95*1.75</f>
        <v>0.49</v>
      </c>
      <c r="Q95" s="3">
        <f>=I95*1.875</f>
        <v>0.525</v>
      </c>
      <c r="R95" s="3">
        <f>=I95*2</f>
        <v>0.56</v>
      </c>
      <c r="S95" s="3">
        <f>=I95*2.1</f>
        <v>0.588</v>
      </c>
      <c r="T95" s="3">
        <f>=I95*2.2</f>
        <v>0.616</v>
      </c>
      <c r="U95" s="3">
        <f>=I95*2.3</f>
        <v>0.644</v>
      </c>
      <c r="V95" s="3">
        <f>=I95*2.4</f>
        <v>0.672</v>
      </c>
      <c r="W95" s="3">
        <f>=I95*2.5</f>
        <v>0.7</v>
      </c>
    </row>
    <row r="96" spans="1:23">
      <c r="A96" s="2" t="s">
        <v>173</v>
      </c>
      <c r="B96" s="2" t="s">
        <v>158</v>
      </c>
      <c r="C96" s="2" t="s">
        <v>76</v>
      </c>
      <c r="D96" s="2" t="s">
        <v>24</v>
      </c>
      <c r="E96" s="2" t="s">
        <v>175</v>
      </c>
      <c r="F96" s="2" t="s">
        <v>11</v>
      </c>
      <c r="G96" s="2" t="s">
        <v>26</v>
      </c>
      <c r="H96" s="2" t="s">
        <v>13</v>
      </c>
      <c r="I96" s="3">
        <v>0.96</v>
      </c>
      <c r="J96" s="3">
        <f>=I96*(1+1/15)</f>
        <v>1.024</v>
      </c>
      <c r="K96" s="3">
        <f>=I96*(1+2/15)</f>
        <v>1.088</v>
      </c>
      <c r="L96" s="3">
        <f>=I96*(1+3/15)</f>
        <v>1.152</v>
      </c>
      <c r="M96" s="3">
        <f>=I96*(1+4/15)</f>
        <v>1.216</v>
      </c>
      <c r="N96" s="3">
        <f>=I96*(1+5/15)</f>
        <v>1.28</v>
      </c>
      <c r="O96" s="3">
        <f>=I96*(1+1/3+1/12)</f>
        <v>1.36</v>
      </c>
      <c r="P96" s="3">
        <f>=I96*(1+1/2)</f>
        <v>1.44</v>
      </c>
      <c r="Q96" s="3">
        <f>=I96*(1+7/12)</f>
        <v>1.52</v>
      </c>
      <c r="R96" s="3">
        <f>=I96*(1+2/3)</f>
        <v>1.6</v>
      </c>
      <c r="S96" s="3">
        <f>=I96*(1+11/15)</f>
        <v>1.664</v>
      </c>
      <c r="T96" s="3">
        <f>=I96*(1+12/15)</f>
        <v>1.728</v>
      </c>
      <c r="U96" s="3">
        <f>=I96*(1+13/15)</f>
        <v>1.792</v>
      </c>
      <c r="V96" s="3">
        <f>=I96*(1+14/15)</f>
        <v>1.856</v>
      </c>
      <c r="W96" s="3">
        <f>=I96*2</f>
        <v>1.92</v>
      </c>
    </row>
    <row r="97" spans="1:23">
      <c r="A97" s="2" t="s">
        <v>173</v>
      </c>
      <c r="B97" s="2" t="s">
        <v>158</v>
      </c>
      <c r="C97" s="2" t="s">
        <v>76</v>
      </c>
      <c r="D97" s="2" t="s">
        <v>24</v>
      </c>
      <c r="E97" s="2" t="s">
        <v>175</v>
      </c>
      <c r="F97" s="2" t="s">
        <v>176</v>
      </c>
      <c r="G97" s="2" t="s">
        <v>140</v>
      </c>
      <c r="H97" s="2" t="s">
        <v>10</v>
      </c>
      <c r="I97" s="3">
        <v>0.2</v>
      </c>
      <c r="J97" s="3">
        <f>=1.05*I97</f>
      </c>
      <c r="K97" s="3">
        <f>=1.1*I97</f>
      </c>
      <c r="L97" s="3">
        <f>=1.15*I97</f>
      </c>
      <c r="M97" s="3">
        <f>=1.2*I97</f>
      </c>
      <c r="N97" s="3">
        <f>=1.25*I97</f>
      </c>
      <c r="O97" s="3">
        <f>=1.3125*I97</f>
      </c>
      <c r="P97" s="3">
        <f>=1.375*I97</f>
      </c>
      <c r="Q97" s="3">
        <f>=1.4375*I97</f>
      </c>
      <c r="R97" s="3">
        <f>=1.5*I97</f>
      </c>
      <c r="S97" s="3">
        <f>=1.55*I97</f>
      </c>
      <c r="T97" s="3">
        <f>=1.6*I97</f>
      </c>
      <c r="U97" s="3">
        <f>=1.65*I97</f>
      </c>
      <c r="V97" s="3">
        <f>=1.7*I97</f>
      </c>
      <c r="W97" s="3">
        <f>=1.75*I97</f>
      </c>
    </row>
    <row r="98" spans="1:23">
      <c r="A98" s="2" t="s">
        <v>173</v>
      </c>
      <c r="B98" s="2" t="s">
        <v>158</v>
      </c>
      <c r="C98" s="2" t="s">
        <v>76</v>
      </c>
      <c r="D98" s="2" t="s">
        <v>27</v>
      </c>
      <c r="E98" s="2" t="s">
        <v>177</v>
      </c>
      <c r="F98" s="2" t="s">
        <v>178</v>
      </c>
      <c r="G98" s="2" t="s">
        <v>29</v>
      </c>
      <c r="H98" s="2" t="s">
        <v>13</v>
      </c>
      <c r="I98" s="3">
        <v>0.2</v>
      </c>
      <c r="J98" s="3">
        <f>=I98*1.1</f>
        <v>0.22</v>
      </c>
      <c r="K98" s="3">
        <f>=I98*1.2</f>
        <v>0.24</v>
      </c>
      <c r="L98" s="3">
        <f>=I98*1.3</f>
        <v>0.26</v>
      </c>
      <c r="M98" s="3">
        <f>=I98*1.4</f>
        <v>0.28</v>
      </c>
      <c r="N98" s="3">
        <f>=I98*1.5</f>
        <v>0.3</v>
      </c>
      <c r="O98" s="3">
        <f>=I98*1.625</f>
        <v>0.325</v>
      </c>
      <c r="P98" s="3">
        <f>=I98*1.75</f>
        <v>0.35</v>
      </c>
      <c r="Q98" s="3">
        <f>=I98*1.875</f>
        <v>0.375</v>
      </c>
      <c r="R98" s="3">
        <f>=I98*2</f>
        <v>0.4</v>
      </c>
      <c r="S98" s="3">
        <f>=I98*2.1</f>
        <v>0.42</v>
      </c>
      <c r="T98" s="3">
        <f>=I98*2.2</f>
        <v>0.44</v>
      </c>
      <c r="U98" s="3">
        <f>=I98*2.3</f>
        <v>0.46</v>
      </c>
      <c r="V98" s="3">
        <f>=I98*2.4</f>
        <v>0.48</v>
      </c>
      <c r="W98" s="3">
        <f>=I98*2.5</f>
        <v>0.5</v>
      </c>
    </row>
    <row r="99" spans="1:23">
      <c r="A99" s="2" t="s">
        <v>179</v>
      </c>
      <c r="B99" s="2" t="s">
        <v>180</v>
      </c>
      <c r="C99" s="2" t="s">
        <v>39</v>
      </c>
      <c r="D99" s="2" t="s">
        <v>17</v>
      </c>
      <c r="E99" s="2" t="s">
        <v>181</v>
      </c>
      <c r="F99" s="2" t="s">
        <v>182</v>
      </c>
      <c r="G99" s="2" t="s">
        <v>29</v>
      </c>
      <c r="H99" s="2" t="s">
        <v>13</v>
      </c>
      <c r="I99" s="3">
        <v>1</v>
      </c>
      <c r="J99" s="3">
        <f>=I99*1.1</f>
        <v>1.1</v>
      </c>
      <c r="K99" s="3">
        <f>=I99*1.2</f>
        <v>1.2</v>
      </c>
      <c r="L99" s="3">
        <f>=I99*1.3</f>
        <v>1.3</v>
      </c>
      <c r="M99" s="3">
        <f>=I99*1.4</f>
        <v>1.4</v>
      </c>
      <c r="N99" s="3">
        <f>=I99*1.5</f>
        <v>1.5</v>
      </c>
      <c r="O99" s="3">
        <f>=I99*1.625</f>
        <v>1.625</v>
      </c>
      <c r="P99" s="3">
        <f>=I99*1.75</f>
        <v>1.75</v>
      </c>
      <c r="Q99" s="3">
        <f>=I99*1.875</f>
        <v>1.875</v>
      </c>
      <c r="R99" s="3">
        <f>=I99*2</f>
        <v>2</v>
      </c>
      <c r="S99" s="3">
        <f>=I99*2.1</f>
        <v>2.1</v>
      </c>
      <c r="T99" s="3">
        <f>=I99*2.2</f>
        <v>2.2</v>
      </c>
      <c r="U99" s="3">
        <f>=I99*2.3</f>
        <v>2.3</v>
      </c>
      <c r="V99" s="3">
        <f>=I99*2.4</f>
        <v>2.4</v>
      </c>
      <c r="W99" s="3">
        <f>=I99*2.5</f>
        <v>2.5</v>
      </c>
    </row>
    <row r="100" spans="1:23">
      <c r="A100" s="2" t="s">
        <v>179</v>
      </c>
      <c r="B100" s="2" t="s">
        <v>180</v>
      </c>
      <c r="C100" s="2" t="s">
        <v>39</v>
      </c>
      <c r="D100" s="2" t="s">
        <v>17</v>
      </c>
      <c r="E100" s="2" t="s">
        <v>181</v>
      </c>
      <c r="F100" s="2" t="s">
        <v>183</v>
      </c>
      <c r="G100" s="2" t="s">
        <v>29</v>
      </c>
      <c r="H100" s="2" t="s">
        <v>13</v>
      </c>
      <c r="I100" s="3">
        <v>0.4</v>
      </c>
      <c r="J100" s="3">
        <f>=I100*1.1</f>
        <v>0.44</v>
      </c>
      <c r="K100" s="3">
        <f>=I100*1.2</f>
        <v>0.48</v>
      </c>
      <c r="L100" s="3">
        <f>=I100*1.3</f>
        <v>0.52</v>
      </c>
      <c r="M100" s="3">
        <f>=I100*1.4</f>
        <v>0.56</v>
      </c>
      <c r="N100" s="3">
        <f>=I100*1.5</f>
        <v>0.6</v>
      </c>
      <c r="O100" s="3">
        <f>=I100*1.625</f>
        <v>0.65</v>
      </c>
      <c r="P100" s="3">
        <f>=I100*1.75</f>
        <v>0.7</v>
      </c>
      <c r="Q100" s="3">
        <f>=I100*1.875</f>
        <v>0.75</v>
      </c>
      <c r="R100" s="3">
        <f>=I100*2</f>
        <v>0.8</v>
      </c>
      <c r="S100" s="3">
        <f>=I100*2.1</f>
        <v>0.84</v>
      </c>
      <c r="T100" s="3">
        <f>=I100*2.2</f>
        <v>0.88</v>
      </c>
      <c r="U100" s="3">
        <f>=I100*2.3</f>
        <v>0.92</v>
      </c>
      <c r="V100" s="3">
        <f>=I100*2.4</f>
        <v>0.96</v>
      </c>
      <c r="W100" s="3">
        <f>=I100*2.5</f>
        <v>1</v>
      </c>
    </row>
    <row r="101" spans="1:23">
      <c r="A101" s="2" t="s">
        <v>179</v>
      </c>
      <c r="B101" s="2" t="s">
        <v>180</v>
      </c>
      <c r="C101" s="2" t="s">
        <v>39</v>
      </c>
      <c r="D101" s="2" t="s">
        <v>24</v>
      </c>
      <c r="E101" s="2" t="s">
        <v>184</v>
      </c>
      <c r="F101" s="2" t="s">
        <v>11</v>
      </c>
      <c r="G101" s="2" t="s">
        <v>26</v>
      </c>
      <c r="H101" s="2" t="s">
        <v>13</v>
      </c>
      <c r="I101" s="3">
        <v>1.38</v>
      </c>
      <c r="J101" s="3">
        <f>=I101*(1+1/15)</f>
        <v>1.472</v>
      </c>
      <c r="K101" s="3">
        <f>=I101*(1+2/15)</f>
        <v>1.564</v>
      </c>
      <c r="L101" s="3">
        <f>=I101*(1+3/15)</f>
        <v>1.656</v>
      </c>
      <c r="M101" s="3">
        <f>=I101*(1+4/15)</f>
        <v>1.748</v>
      </c>
      <c r="N101" s="3">
        <f>=I101*(1+5/15)</f>
        <v>1.84</v>
      </c>
      <c r="O101" s="3">
        <f>=I101*(1+1/3+1/12)</f>
        <v>1.955</v>
      </c>
      <c r="P101" s="3">
        <f>=I101*(1+1/2)</f>
        <v>2.07</v>
      </c>
      <c r="Q101" s="3">
        <f>=I101*(1+7/12)</f>
        <v>2.185</v>
      </c>
      <c r="R101" s="3">
        <f>=I101*(1+2/3)</f>
        <v>2.3</v>
      </c>
      <c r="S101" s="3">
        <f>=I101*(1+11/15)</f>
        <v>2.392</v>
      </c>
      <c r="T101" s="3">
        <f>=I101*(1+12/15)</f>
        <v>2.484</v>
      </c>
      <c r="U101" s="3">
        <f>=I101*(1+13/15)</f>
        <v>2.576</v>
      </c>
      <c r="V101" s="3">
        <f>=I101*(1+14/15)</f>
        <v>2.668</v>
      </c>
      <c r="W101" s="3">
        <f>=I101*2</f>
        <v>2.76</v>
      </c>
    </row>
    <row r="102" spans="1:23">
      <c r="A102" s="2" t="s">
        <v>179</v>
      </c>
      <c r="B102" s="2" t="s">
        <v>180</v>
      </c>
      <c r="C102" s="2" t="s">
        <v>39</v>
      </c>
      <c r="D102" s="2" t="s">
        <v>27</v>
      </c>
      <c r="E102" s="2" t="s">
        <v>185</v>
      </c>
      <c r="F102" s="2" t="s">
        <v>117</v>
      </c>
      <c r="G102" s="2" t="s">
        <v>29</v>
      </c>
      <c r="H102" s="2" t="s">
        <v>13</v>
      </c>
      <c r="I102" s="3">
        <v>0.7</v>
      </c>
      <c r="J102" s="3">
        <f>=I102*1.1</f>
        <v>0.77</v>
      </c>
      <c r="K102" s="3">
        <f>=I102*1.2</f>
        <v>0.84</v>
      </c>
      <c r="L102" s="3">
        <f>=I102*1.3</f>
        <v>0.91</v>
      </c>
      <c r="M102" s="3">
        <f>=I102*1.4</f>
        <v>0.98</v>
      </c>
      <c r="N102" s="3">
        <f>=I102*1.5</f>
        <v>1.05</v>
      </c>
      <c r="O102" s="3">
        <f>=I102*1.625</f>
        <v>1.1375</v>
      </c>
      <c r="P102" s="3">
        <f>=I102*1.75</f>
        <v>1.225</v>
      </c>
      <c r="Q102" s="3">
        <f>=I102*1.875</f>
        <v>1.3125</v>
      </c>
      <c r="R102" s="3">
        <f>=I102*2</f>
        <v>1.4</v>
      </c>
      <c r="S102" s="3">
        <f>=I102*2.1</f>
        <v>1.47</v>
      </c>
      <c r="T102" s="3">
        <f>=I102*2.2</f>
        <v>1.54</v>
      </c>
      <c r="U102" s="3">
        <f>=I102*2.3</f>
        <v>1.61</v>
      </c>
      <c r="V102" s="3">
        <f>=I102*2.4</f>
        <v>1.68</v>
      </c>
      <c r="W102" s="3">
        <f>=I102*2.5</f>
        <v>1.75</v>
      </c>
    </row>
    <row r="103" spans="1:23">
      <c r="A103" s="2" t="s">
        <v>186</v>
      </c>
      <c r="B103" s="2" t="s">
        <v>180</v>
      </c>
      <c r="C103" s="2" t="s">
        <v>54</v>
      </c>
      <c r="D103" s="2" t="s">
        <v>17</v>
      </c>
      <c r="E103" s="2" t="s">
        <v>187</v>
      </c>
      <c r="F103" s="2" t="s">
        <v>11</v>
      </c>
      <c r="G103" s="2" t="s">
        <v>29</v>
      </c>
      <c r="H103" s="2" t="s">
        <v>13</v>
      </c>
      <c r="I103" s="3">
        <v>0.5</v>
      </c>
      <c r="J103" s="3">
        <f>=I103*1.1</f>
        <v>0.55</v>
      </c>
      <c r="K103" s="3">
        <f>=I103*1.2</f>
        <v>0.6</v>
      </c>
      <c r="L103" s="3">
        <f>=I103*1.3</f>
        <v>0.65</v>
      </c>
      <c r="M103" s="3">
        <f>=I103*1.4</f>
        <v>0.7</v>
      </c>
      <c r="N103" s="3">
        <f>=I103*1.5</f>
        <v>0.75</v>
      </c>
      <c r="O103" s="3">
        <f>=I103*1.625</f>
        <v>0.8125</v>
      </c>
      <c r="P103" s="3">
        <f>=I103*1.75</f>
        <v>0.875</v>
      </c>
      <c r="Q103" s="3">
        <f>=I103*1.875</f>
        <v>0.9375</v>
      </c>
      <c r="R103" s="3">
        <f>=I103*2</f>
        <v>1</v>
      </c>
      <c r="S103" s="3">
        <f>=I103*2.1</f>
        <v>1.05</v>
      </c>
      <c r="T103" s="3">
        <f>=I103*2.2</f>
        <v>1.1</v>
      </c>
      <c r="U103" s="3">
        <f>=I103*2.3</f>
        <v>1.15</v>
      </c>
      <c r="V103" s="3">
        <f>=I103*2.4</f>
        <v>1.2</v>
      </c>
      <c r="W103" s="3">
        <f>=I103*2.5</f>
        <v>1.25</v>
      </c>
    </row>
    <row r="104" spans="1:23">
      <c r="A104" s="2" t="s">
        <v>186</v>
      </c>
      <c r="B104" s="2" t="s">
        <v>180</v>
      </c>
      <c r="C104" s="2" t="s">
        <v>54</v>
      </c>
      <c r="D104" s="2" t="s">
        <v>24</v>
      </c>
      <c r="E104" s="2" t="s">
        <v>188</v>
      </c>
      <c r="F104" s="2" t="s">
        <v>11</v>
      </c>
      <c r="G104" s="2" t="s">
        <v>26</v>
      </c>
      <c r="H104" s="2" t="s">
        <v>13</v>
      </c>
      <c r="I104" s="3">
        <v>1.2</v>
      </c>
      <c r="J104" s="3">
        <f>=I104*(1+1/15)</f>
        <v>1.28</v>
      </c>
      <c r="K104" s="3">
        <f>=I104*(1+2/15)</f>
        <v>1.36</v>
      </c>
      <c r="L104" s="3">
        <f>=I104*(1+3/15)</f>
        <v>1.44</v>
      </c>
      <c r="M104" s="3">
        <f>=I104*(1+4/15)</f>
        <v>1.52</v>
      </c>
      <c r="N104" s="3">
        <f>=I104*(1+5/15)</f>
        <v>1.6</v>
      </c>
      <c r="O104" s="3">
        <f>=I104*(1+1/3+1/12)</f>
        <v>1.7</v>
      </c>
      <c r="P104" s="3">
        <f>=I104*(1+1/2)</f>
        <v>1.8</v>
      </c>
      <c r="Q104" s="3">
        <f>=I104*(1+7/12)</f>
        <v>1.9</v>
      </c>
      <c r="R104" s="3">
        <f>=I104*(1+2/3)</f>
        <v>2</v>
      </c>
      <c r="S104" s="3">
        <f>=I104*(1+11/15)</f>
        <v>2.08</v>
      </c>
      <c r="T104" s="3">
        <f>=I104*(1+12/15)</f>
        <v>2.16</v>
      </c>
      <c r="U104" s="3">
        <f>=I104*(1+13/15)</f>
        <v>2.24</v>
      </c>
      <c r="V104" s="3">
        <f>=I104*(1+14/15)</f>
        <v>2.32</v>
      </c>
      <c r="W104" s="3">
        <f>=I104*2</f>
        <v>2.4</v>
      </c>
    </row>
    <row r="105" spans="1:23">
      <c r="A105" s="2" t="s">
        <v>186</v>
      </c>
      <c r="B105" s="2" t="s">
        <v>180</v>
      </c>
      <c r="C105" s="2" t="s">
        <v>54</v>
      </c>
      <c r="D105" s="2" t="s">
        <v>27</v>
      </c>
      <c r="E105" s="2" t="s">
        <v>189</v>
      </c>
      <c r="F105" s="2" t="s">
        <v>190</v>
      </c>
      <c r="G105" s="2" t="s">
        <v>29</v>
      </c>
      <c r="H105" s="2" t="s">
        <v>13</v>
      </c>
      <c r="I105" s="3">
        <v>0.33</v>
      </c>
      <c r="J105" s="3">
        <f>=I105*1.1</f>
        <v>0.363</v>
      </c>
      <c r="K105" s="3">
        <f>=I105*1.2</f>
        <v>0.396</v>
      </c>
      <c r="L105" s="3">
        <f>=I105*1.3</f>
        <v>0.429</v>
      </c>
      <c r="M105" s="3">
        <f>=I105*1.4</f>
        <v>0.462</v>
      </c>
      <c r="N105" s="3">
        <f>=I105*1.5</f>
        <v>0.495</v>
      </c>
      <c r="O105" s="3">
        <f>=I105*1.625</f>
        <v>0.53625</v>
      </c>
      <c r="P105" s="3">
        <f>=I105*1.75</f>
        <v>0.5775</v>
      </c>
      <c r="Q105" s="3">
        <f>=I105*1.875</f>
        <v>0.61875</v>
      </c>
      <c r="R105" s="3">
        <f>=I105*2</f>
        <v>0.66</v>
      </c>
      <c r="S105" s="3">
        <f>=I105*2.1</f>
        <v>0.693</v>
      </c>
      <c r="T105" s="3">
        <f>=I105*2.2</f>
        <v>0.726</v>
      </c>
      <c r="U105" s="3">
        <f>=I105*2.3</f>
        <v>0.759</v>
      </c>
      <c r="V105" s="3">
        <f>=I105*2.4</f>
        <v>0.792</v>
      </c>
      <c r="W105" s="3">
        <f>=I105*2.5</f>
        <v>0.825</v>
      </c>
    </row>
    <row r="106" spans="1:23">
      <c r="A106" s="2" t="s">
        <v>191</v>
      </c>
      <c r="B106" s="2" t="s">
        <v>180</v>
      </c>
      <c r="C106" s="2" t="s">
        <v>16</v>
      </c>
      <c r="D106" s="2" t="s">
        <v>17</v>
      </c>
      <c r="E106" s="2" t="s">
        <v>192</v>
      </c>
      <c r="F106" s="2" t="s">
        <v>11</v>
      </c>
      <c r="G106" s="2" t="s">
        <v>29</v>
      </c>
      <c r="H106" s="2" t="s">
        <v>13</v>
      </c>
      <c r="I106" s="3">
        <v>0.5</v>
      </c>
      <c r="J106" s="3">
        <f>=I106*1.1</f>
        <v>0.55</v>
      </c>
      <c r="K106" s="3">
        <f>=I106*1.2</f>
        <v>0.6</v>
      </c>
      <c r="L106" s="3">
        <f>=I106*1.3</f>
        <v>0.65</v>
      </c>
      <c r="M106" s="3">
        <f>=I106*1.4</f>
        <v>0.7</v>
      </c>
      <c r="N106" s="3">
        <f>=I106*1.5</f>
        <v>0.75</v>
      </c>
      <c r="O106" s="3">
        <f>=I106*1.625</f>
        <v>0.8125</v>
      </c>
      <c r="P106" s="3">
        <f>=I106*1.75</f>
        <v>0.875</v>
      </c>
      <c r="Q106" s="3">
        <f>=I106*1.875</f>
        <v>0.9375</v>
      </c>
      <c r="R106" s="3">
        <f>=I106*2</f>
        <v>1</v>
      </c>
      <c r="S106" s="3">
        <f>=I106*2.1</f>
        <v>1.05</v>
      </c>
      <c r="T106" s="3">
        <f>=I106*2.2</f>
        <v>1.1</v>
      </c>
      <c r="U106" s="3">
        <f>=I106*2.3</f>
        <v>1.15</v>
      </c>
      <c r="V106" s="3">
        <f>=I106*2.4</f>
        <v>1.2</v>
      </c>
      <c r="W106" s="3">
        <f>=I106*2.5</f>
        <v>1.25</v>
      </c>
    </row>
    <row r="107" spans="1:23">
      <c r="A107" s="2" t="s">
        <v>191</v>
      </c>
      <c r="B107" s="2" t="s">
        <v>180</v>
      </c>
      <c r="C107" s="2" t="s">
        <v>16</v>
      </c>
      <c r="D107" s="2" t="s">
        <v>24</v>
      </c>
      <c r="E107" s="2" t="s">
        <v>193</v>
      </c>
      <c r="F107" s="2" t="s">
        <v>11</v>
      </c>
      <c r="G107" s="2" t="s">
        <v>26</v>
      </c>
      <c r="H107" s="2" t="s">
        <v>13</v>
      </c>
      <c r="I107" s="3">
        <v>1.2</v>
      </c>
      <c r="J107" s="3">
        <f>=I107*(1+1/15)</f>
        <v>1.28</v>
      </c>
      <c r="K107" s="3">
        <f>=I107*(1+2/15)</f>
        <v>1.36</v>
      </c>
      <c r="L107" s="3">
        <f>=I107*(1+3/15)</f>
        <v>1.44</v>
      </c>
      <c r="M107" s="3">
        <f>=I107*(1+4/15)</f>
        <v>1.52</v>
      </c>
      <c r="N107" s="3">
        <f>=I107*(1+5/15)</f>
        <v>1.6</v>
      </c>
      <c r="O107" s="3">
        <f>=I107*(1+1/3+1/12)</f>
        <v>1.7</v>
      </c>
      <c r="P107" s="3">
        <f>=I107*(1+1/2)</f>
        <v>1.8</v>
      </c>
      <c r="Q107" s="3">
        <f>=I107*(1+7/12)</f>
        <v>1.9</v>
      </c>
      <c r="R107" s="3">
        <f>=I107*(1+2/3)</f>
        <v>2</v>
      </c>
      <c r="S107" s="3">
        <f>=I107*(1+11/15)</f>
        <v>2.08</v>
      </c>
      <c r="T107" s="3">
        <f>=I107*(1+12/15)</f>
        <v>2.16</v>
      </c>
      <c r="U107" s="3">
        <f>=I107*(1+13/15)</f>
        <v>2.24</v>
      </c>
      <c r="V107" s="3">
        <f>=I107*(1+14/15)</f>
        <v>2.32</v>
      </c>
      <c r="W107" s="3">
        <f>=I107*2</f>
        <v>2.4</v>
      </c>
    </row>
    <row r="108" spans="1:23">
      <c r="A108" s="2" t="s">
        <v>191</v>
      </c>
      <c r="B108" s="2" t="s">
        <v>180</v>
      </c>
      <c r="C108" s="2" t="s">
        <v>16</v>
      </c>
      <c r="D108" s="2" t="s">
        <v>27</v>
      </c>
      <c r="E108" s="2" t="s">
        <v>194</v>
      </c>
      <c r="F108" s="2" t="s">
        <v>117</v>
      </c>
      <c r="G108" s="2" t="s">
        <v>195</v>
      </c>
      <c r="H108" s="2" t="s">
        <v>13</v>
      </c>
      <c r="I108" s="4">
        <v>0.25</v>
      </c>
      <c r="J108" s="4">
        <f>=1.06*I108</f>
      </c>
      <c r="K108" s="4">
        <f>=1.12*I108</f>
      </c>
      <c r="L108" s="4">
        <f>=1.18*I108</f>
      </c>
      <c r="M108" s="4">
        <f>=1.24*I108</f>
      </c>
      <c r="N108" s="4">
        <f>=1.3*I108</f>
      </c>
      <c r="O108" s="4">
        <f>=1.375*I108</f>
      </c>
      <c r="P108" s="4">
        <f>=1.45*I108</f>
      </c>
      <c r="Q108" s="4">
        <f>=1.525*I108</f>
      </c>
      <c r="R108" s="4">
        <f>=1.6*I108</f>
      </c>
      <c r="S108" s="4">
        <f>=1.66*I108</f>
      </c>
      <c r="T108" s="4">
        <f>=1.72*I108</f>
      </c>
      <c r="U108" s="4">
        <f>=1.78*I108</f>
      </c>
      <c r="V108" s="4">
        <f>=1.84*I108</f>
      </c>
      <c r="W108" s="4">
        <f>=1.9*I108</f>
      </c>
    </row>
    <row r="109" spans="1:23">
      <c r="A109" s="2" t="s">
        <v>196</v>
      </c>
      <c r="B109" s="2" t="s">
        <v>180</v>
      </c>
      <c r="C109" s="2" t="s">
        <v>54</v>
      </c>
      <c r="D109" s="2" t="s">
        <v>17</v>
      </c>
      <c r="E109" s="2" t="s">
        <v>197</v>
      </c>
      <c r="F109" s="2" t="s">
        <v>42</v>
      </c>
      <c r="G109" s="2" t="s">
        <v>29</v>
      </c>
      <c r="H109" s="2" t="s">
        <v>13</v>
      </c>
      <c r="I109" s="3">
        <v>0.7</v>
      </c>
      <c r="J109" s="3">
        <f>=I109*1.1</f>
        <v>0.77</v>
      </c>
      <c r="K109" s="3">
        <f>=I109*1.2</f>
        <v>0.84</v>
      </c>
      <c r="L109" s="3">
        <f>=I109*1.3</f>
        <v>0.91</v>
      </c>
      <c r="M109" s="3">
        <f>=I109*1.4</f>
        <v>0.98</v>
      </c>
      <c r="N109" s="3">
        <f>=I109*1.5</f>
        <v>1.05</v>
      </c>
      <c r="O109" s="3">
        <f>=I109*1.625</f>
        <v>1.1375</v>
      </c>
      <c r="P109" s="3">
        <f>=I109*1.75</f>
        <v>1.225</v>
      </c>
      <c r="Q109" s="3">
        <f>=I109*1.875</f>
        <v>1.3125</v>
      </c>
      <c r="R109" s="3">
        <f>=I109*2</f>
        <v>1.4</v>
      </c>
      <c r="S109" s="3">
        <f>=I109*2.1</f>
        <v>1.47</v>
      </c>
      <c r="T109" s="3">
        <f>=I109*2.2</f>
        <v>1.54</v>
      </c>
      <c r="U109" s="3">
        <f>=I109*2.3</f>
        <v>1.61</v>
      </c>
      <c r="V109" s="3">
        <f>=I109*2.4</f>
        <v>1.68</v>
      </c>
      <c r="W109" s="3">
        <f>=I109*2.5</f>
        <v>1.75</v>
      </c>
    </row>
    <row r="110" spans="1:23">
      <c r="A110" s="2" t="s">
        <v>196</v>
      </c>
      <c r="B110" s="2" t="s">
        <v>180</v>
      </c>
      <c r="C110" s="2" t="s">
        <v>54</v>
      </c>
      <c r="D110" s="2" t="s">
        <v>17</v>
      </c>
      <c r="E110" s="2" t="s">
        <v>197</v>
      </c>
      <c r="F110" s="2" t="s">
        <v>44</v>
      </c>
      <c r="G110" s="2" t="s">
        <v>29</v>
      </c>
      <c r="H110" s="2" t="s">
        <v>13</v>
      </c>
      <c r="I110" s="3">
        <v>0.3</v>
      </c>
      <c r="J110" s="3">
        <f>=I110*1.1</f>
        <v>0.33</v>
      </c>
      <c r="K110" s="3">
        <f>=I110*1.2</f>
        <v>0.36</v>
      </c>
      <c r="L110" s="3">
        <f>=I110*1.3</f>
        <v>0.39</v>
      </c>
      <c r="M110" s="3">
        <f>=I110*1.4</f>
        <v>0.42</v>
      </c>
      <c r="N110" s="3">
        <f>=I110*1.5</f>
        <v>0.45</v>
      </c>
      <c r="O110" s="3">
        <f>=I110*1.625</f>
        <v>0.4875</v>
      </c>
      <c r="P110" s="3">
        <f>=I110*1.75</f>
        <v>0.525</v>
      </c>
      <c r="Q110" s="3">
        <f>=I110*1.875</f>
        <v>0.5625</v>
      </c>
      <c r="R110" s="3">
        <f>=I110*2</f>
        <v>0.6</v>
      </c>
      <c r="S110" s="3">
        <f>=I110*2.1</f>
        <v>0.63</v>
      </c>
      <c r="T110" s="3">
        <f>=I110*2.2</f>
        <v>0.66</v>
      </c>
      <c r="U110" s="3">
        <f>=I110*2.3</f>
        <v>0.69</v>
      </c>
      <c r="V110" s="3">
        <f>=I110*2.4</f>
        <v>0.72</v>
      </c>
      <c r="W110" s="3">
        <f>=I110*2.5</f>
        <v>0.75</v>
      </c>
    </row>
    <row r="111" spans="1:23">
      <c r="A111" s="2" t="s">
        <v>196</v>
      </c>
      <c r="B111" s="2" t="s">
        <v>180</v>
      </c>
      <c r="C111" s="2" t="s">
        <v>54</v>
      </c>
      <c r="D111" s="2" t="s">
        <v>17</v>
      </c>
      <c r="E111" s="2" t="s">
        <v>197</v>
      </c>
      <c r="F111" s="2" t="s">
        <v>198</v>
      </c>
      <c r="G111" s="2" t="s">
        <v>199</v>
      </c>
      <c r="H111" s="2" t="s">
        <v>13</v>
      </c>
      <c r="I111" s="3">
        <v>0.4</v>
      </c>
      <c r="J111" s="3">
        <f>=I111*1.1</f>
      </c>
      <c r="K111" s="3">
        <f>=I111*1.2</f>
      </c>
      <c r="L111" s="3">
        <f>=I111*1.3</f>
      </c>
      <c r="M111" s="3">
        <f>=I111*1.4</f>
      </c>
      <c r="N111" s="3">
        <f>=I111*1.55</f>
      </c>
      <c r="O111" s="3">
        <f>=I111*1.75</f>
      </c>
      <c r="P111" s="3">
        <f>=I111*2</f>
      </c>
      <c r="Q111" s="3">
        <f>=I111*2.3</f>
      </c>
      <c r="R111" s="3">
        <f>=I111*2.6</f>
      </c>
      <c r="S111" s="3">
        <f>=I111*2.73</f>
      </c>
      <c r="T111" s="3">
        <f>=I111*2.86</f>
      </c>
      <c r="U111" s="3">
        <f>=I111*2.99</f>
      </c>
      <c r="V111" s="3">
        <f>=I111*3.12</f>
      </c>
      <c r="W111" s="3">
        <f>=I111*3.25</f>
      </c>
    </row>
    <row r="112" spans="1:23">
      <c r="A112" s="2" t="s">
        <v>196</v>
      </c>
      <c r="B112" s="2" t="s">
        <v>180</v>
      </c>
      <c r="C112" s="2" t="s">
        <v>54</v>
      </c>
      <c r="D112" s="2" t="s">
        <v>24</v>
      </c>
      <c r="E112" s="2" t="s">
        <v>200</v>
      </c>
      <c r="F112" s="2" t="s">
        <v>11</v>
      </c>
      <c r="G112" s="2" t="s">
        <v>26</v>
      </c>
      <c r="H112" s="2" t="s">
        <v>13</v>
      </c>
      <c r="I112" s="3">
        <v>1.08</v>
      </c>
      <c r="J112" s="3">
        <f>=I112*(1+1/15)</f>
        <v>1.152</v>
      </c>
      <c r="K112" s="3">
        <f>=I112*(1+2/15)</f>
        <v>1.224</v>
      </c>
      <c r="L112" s="3">
        <f>=I112*(1+3/15)</f>
        <v>1.296</v>
      </c>
      <c r="M112" s="3">
        <f>=I112*(1+4/15)</f>
        <v>1.368</v>
      </c>
      <c r="N112" s="3">
        <f>=I112*(1+5/15)</f>
        <v>1.44</v>
      </c>
      <c r="O112" s="3">
        <f>=I112*(1+1/3+1/12)</f>
        <v>1.53</v>
      </c>
      <c r="P112" s="3">
        <f>=I112*(1+1/2)</f>
        <v>1.62</v>
      </c>
      <c r="Q112" s="3">
        <f>=I112*(1+7/12)</f>
        <v>1.71</v>
      </c>
      <c r="R112" s="3">
        <f>=I112*(1+2/3)</f>
        <v>1.8</v>
      </c>
      <c r="S112" s="3">
        <f>=I112*(1+11/15)</f>
        <v>1.872</v>
      </c>
      <c r="T112" s="3">
        <f>=I112*(1+12/15)</f>
        <v>1.944</v>
      </c>
      <c r="U112" s="3">
        <f>=I112*(1+13/15)</f>
        <v>2.016</v>
      </c>
      <c r="V112" s="3">
        <f>=I112*(1+14/15)</f>
        <v>2.088</v>
      </c>
      <c r="W112" s="3">
        <f>=I112*2</f>
        <v>2.16</v>
      </c>
    </row>
    <row r="113" spans="1:23">
      <c r="A113" s="2" t="s">
        <v>196</v>
      </c>
      <c r="B113" s="2" t="s">
        <v>180</v>
      </c>
      <c r="C113" s="2" t="s">
        <v>54</v>
      </c>
      <c r="D113" s="2" t="s">
        <v>27</v>
      </c>
      <c r="E113" s="2" t="s">
        <v>201</v>
      </c>
      <c r="F113" s="2" t="s">
        <v>33</v>
      </c>
      <c r="G113" s="2" t="s">
        <v>29</v>
      </c>
      <c r="H113" s="2" t="s">
        <v>13</v>
      </c>
      <c r="I113" s="3">
        <v>0.36</v>
      </c>
      <c r="J113" s="3">
        <f>=I113*1.1</f>
        <v>0.396</v>
      </c>
      <c r="K113" s="3">
        <f>=I113*1.2</f>
        <v>0.432</v>
      </c>
      <c r="L113" s="3">
        <f>=I113*1.3</f>
        <v>0.468</v>
      </c>
      <c r="M113" s="3">
        <f>=I113*1.4</f>
        <v>0.504</v>
      </c>
      <c r="N113" s="3">
        <f>=I113*1.5</f>
        <v>0.54</v>
      </c>
      <c r="O113" s="3">
        <f>=I113*1.625</f>
        <v>0.585</v>
      </c>
      <c r="P113" s="3">
        <f>=I113*1.75</f>
        <v>0.63</v>
      </c>
      <c r="Q113" s="3">
        <f>=I113*1.875</f>
        <v>0.675</v>
      </c>
      <c r="R113" s="3">
        <f>=I113*2</f>
        <v>0.72</v>
      </c>
      <c r="S113" s="3">
        <f>=I113*2.1</f>
        <v>0.756</v>
      </c>
      <c r="T113" s="3">
        <f>=I113*2.2</f>
        <v>0.792</v>
      </c>
      <c r="U113" s="3">
        <f>=I113*2.3</f>
        <v>0.828</v>
      </c>
      <c r="V113" s="3">
        <f>=I113*2.4</f>
        <v>0.864</v>
      </c>
      <c r="W113" s="3">
        <f>=I113*2.5</f>
        <v>0.9</v>
      </c>
    </row>
    <row r="114" spans="1:23">
      <c r="A114" s="2" t="s">
        <v>202</v>
      </c>
      <c r="B114" s="2" t="s">
        <v>180</v>
      </c>
      <c r="C114" s="2" t="s">
        <v>107</v>
      </c>
      <c r="D114" s="2" t="s">
        <v>40</v>
      </c>
      <c r="E114" s="2" t="s">
        <v>203</v>
      </c>
      <c r="F114" s="2" t="s">
        <v>204</v>
      </c>
      <c r="G114" s="2" t="s">
        <v>205</v>
      </c>
      <c r="H114" s="2" t="s">
        <v>13</v>
      </c>
      <c r="I114" s="3">
        <v>1.2</v>
      </c>
      <c r="J114" s="3">
        <f>=1.2*I114</f>
        <v>1.44</v>
      </c>
      <c r="K114" s="3">
        <f>=1.4*I114</f>
        <v>1.68</v>
      </c>
      <c r="L114" s="3">
        <f>=1.6*I114</f>
        <v>1.92</v>
      </c>
      <c r="M114" s="3">
        <f>=1.8*I114</f>
        <v>2.16</v>
      </c>
      <c r="N114" s="3">
        <f>=2*I114</f>
        <v>2.4</v>
      </c>
      <c r="O114" s="3">
        <f>=2.2*I114</f>
        <v>2.64</v>
      </c>
      <c r="P114" s="3">
        <f>=2.4*I114</f>
        <v>2.88</v>
      </c>
      <c r="Q114" s="3">
        <f>=2.6*I114</f>
        <v>3.12</v>
      </c>
      <c r="R114" s="3" t="s"/>
      <c r="S114" s="3" t="s"/>
      <c r="T114" s="3" t="s"/>
      <c r="U114" s="3" t="s"/>
      <c r="V114" s="3" t="s"/>
      <c r="W114" s="3" t="s"/>
    </row>
    <row r="115" spans="1:23">
      <c r="A115" s="2" t="s">
        <v>202</v>
      </c>
      <c r="B115" s="2" t="s">
        <v>180</v>
      </c>
      <c r="C115" s="2" t="s">
        <v>107</v>
      </c>
      <c r="D115" s="2" t="s">
        <v>40</v>
      </c>
      <c r="E115" s="2" t="s">
        <v>203</v>
      </c>
      <c r="F115" s="2" t="s">
        <v>206</v>
      </c>
      <c r="G115" s="2" t="s">
        <v>205</v>
      </c>
      <c r="H115" s="2" t="s">
        <v>13</v>
      </c>
      <c r="I115" s="3">
        <v>0.5</v>
      </c>
      <c r="J115" s="3">
        <f>=1.2*I115</f>
        <v>0.6</v>
      </c>
      <c r="K115" s="3">
        <f>=1.4*I115</f>
        <v>0.7</v>
      </c>
      <c r="L115" s="3">
        <f>=1.6*I115</f>
        <v>0.8</v>
      </c>
      <c r="M115" s="3">
        <f>=1.8*I115</f>
        <v>0.9</v>
      </c>
      <c r="N115" s="3">
        <f>=2*I115</f>
        <v>1</v>
      </c>
      <c r="O115" s="3">
        <f>=2.2*I115</f>
        <v>1.1</v>
      </c>
      <c r="P115" s="3">
        <f>=2.4*I115</f>
        <v>1.2</v>
      </c>
      <c r="Q115" s="3">
        <f>=2.6*I115</f>
        <v>1.3</v>
      </c>
      <c r="R115" s="3" t="s"/>
      <c r="S115" s="3" t="s"/>
      <c r="T115" s="3" t="s"/>
      <c r="U115" s="3" t="s"/>
      <c r="V115" s="3" t="s"/>
      <c r="W115" s="3" t="s"/>
    </row>
    <row r="116" spans="1:23">
      <c r="A116" s="2" t="s">
        <v>202</v>
      </c>
      <c r="B116" s="2" t="s">
        <v>180</v>
      </c>
      <c r="C116" s="2" t="s">
        <v>107</v>
      </c>
      <c r="D116" s="2" t="s">
        <v>17</v>
      </c>
      <c r="E116" s="2" t="s">
        <v>207</v>
      </c>
      <c r="F116" s="2" t="s">
        <v>78</v>
      </c>
      <c r="G116" s="2" t="s">
        <v>29</v>
      </c>
      <c r="H116" s="2" t="s">
        <v>10</v>
      </c>
      <c r="I116" s="3">
        <v>0.14</v>
      </c>
      <c r="J116" s="3">
        <f>=I116*1.1</f>
        <v>0.154</v>
      </c>
      <c r="K116" s="3">
        <f>=I116*1.2</f>
        <v>0.168</v>
      </c>
      <c r="L116" s="3">
        <f>=I116*1.3</f>
        <v>0.182</v>
      </c>
      <c r="M116" s="3">
        <f>=I116*1.4</f>
        <v>0.196</v>
      </c>
      <c r="N116" s="3">
        <f>=I116*1.5</f>
        <v>0.21</v>
      </c>
      <c r="O116" s="3">
        <f>=I116*1.625</f>
        <v>0.2275</v>
      </c>
      <c r="P116" s="3">
        <f>=I116*1.75</f>
        <v>0.245</v>
      </c>
      <c r="Q116" s="3">
        <f>=I116*1.875</f>
        <v>0.2625</v>
      </c>
      <c r="R116" s="3">
        <f>=I116*2</f>
        <v>0.28</v>
      </c>
      <c r="S116" s="3">
        <f>=I116*2.1</f>
        <v>0.294</v>
      </c>
      <c r="T116" s="3">
        <f>=I116*2.2</f>
        <v>0.308</v>
      </c>
      <c r="U116" s="3">
        <f>=I116*2.3</f>
        <v>0.322</v>
      </c>
      <c r="V116" s="3">
        <f>=I116*2.4</f>
        <v>0.336</v>
      </c>
      <c r="W116" s="3">
        <f>=I116*2.5</f>
        <v>0.35</v>
      </c>
    </row>
    <row r="117" spans="1:23">
      <c r="A117" s="2" t="s">
        <v>202</v>
      </c>
      <c r="B117" s="2" t="s">
        <v>180</v>
      </c>
      <c r="C117" s="2" t="s">
        <v>107</v>
      </c>
      <c r="D117" s="2" t="s">
        <v>24</v>
      </c>
      <c r="E117" s="2" t="s">
        <v>208</v>
      </c>
      <c r="F117" s="2" t="s">
        <v>11</v>
      </c>
      <c r="G117" s="2" t="s">
        <v>26</v>
      </c>
      <c r="H117" s="2" t="s">
        <v>13</v>
      </c>
      <c r="I117" s="3">
        <v>1.2</v>
      </c>
      <c r="J117" s="3">
        <f>=I117*(1+1/15)</f>
        <v>1.28</v>
      </c>
      <c r="K117" s="3">
        <f>=I117*(1+2/15)</f>
        <v>1.36</v>
      </c>
      <c r="L117" s="3">
        <f>=I117*(1+3/15)</f>
        <v>1.44</v>
      </c>
      <c r="M117" s="3">
        <f>=I117*(1+4/15)</f>
        <v>1.52</v>
      </c>
      <c r="N117" s="3">
        <f>=I117*(1+5/15)</f>
        <v>1.6</v>
      </c>
      <c r="O117" s="3">
        <f>=I117*(1+1/3+1/12)</f>
        <v>1.7</v>
      </c>
      <c r="P117" s="3">
        <f>=I117*(1+1/2)</f>
        <v>1.8</v>
      </c>
      <c r="Q117" s="3">
        <f>=I117*(1+7/12)</f>
        <v>1.9</v>
      </c>
      <c r="R117" s="3">
        <f>=I117*(1+2/3)</f>
        <v>2</v>
      </c>
      <c r="S117" s="3">
        <f>=I117*(1+11/15)</f>
        <v>2.08</v>
      </c>
      <c r="T117" s="3">
        <f>=I117*(1+12/15)</f>
        <v>2.16</v>
      </c>
      <c r="U117" s="3">
        <f>=I117*(1+13/15)</f>
        <v>2.24</v>
      </c>
      <c r="V117" s="3">
        <f>=I117*(1+14/15)</f>
        <v>2.32</v>
      </c>
      <c r="W117" s="3">
        <f>=I117*2</f>
        <v>2.4</v>
      </c>
    </row>
    <row r="118" spans="1:23">
      <c r="A118" s="2" t="s">
        <v>202</v>
      </c>
      <c r="B118" s="2" t="s">
        <v>180</v>
      </c>
      <c r="C118" s="2" t="s">
        <v>107</v>
      </c>
      <c r="D118" s="2" t="s">
        <v>27</v>
      </c>
      <c r="E118" s="2" t="s">
        <v>209</v>
      </c>
      <c r="F118" s="2" t="s">
        <v>80</v>
      </c>
      <c r="G118" s="2" t="s">
        <v>29</v>
      </c>
      <c r="H118" s="2" t="s">
        <v>99</v>
      </c>
      <c r="I118" s="3">
        <v>0.36</v>
      </c>
      <c r="J118" s="3">
        <f>=I118*1.1</f>
        <v>0.396</v>
      </c>
      <c r="K118" s="3">
        <f>=I118*1.2</f>
        <v>0.432</v>
      </c>
      <c r="L118" s="3">
        <f>=I118*1.3</f>
        <v>0.468</v>
      </c>
      <c r="M118" s="3">
        <f>=I118*1.4</f>
        <v>0.504</v>
      </c>
      <c r="N118" s="3">
        <f>=I118*1.5</f>
        <v>0.54</v>
      </c>
      <c r="O118" s="3">
        <f>=I118*1.625</f>
        <v>0.585</v>
      </c>
      <c r="P118" s="3">
        <f>=I118*1.75</f>
        <v>0.63</v>
      </c>
      <c r="Q118" s="3">
        <f>=I118*1.875</f>
        <v>0.675</v>
      </c>
      <c r="R118" s="3">
        <f>=I118*2</f>
        <v>0.72</v>
      </c>
      <c r="S118" s="3">
        <f>=I118*2.1</f>
        <v>0.756</v>
      </c>
      <c r="T118" s="3">
        <f>=I118*2.2</f>
        <v>0.792</v>
      </c>
      <c r="U118" s="3">
        <f>=I118*2.3</f>
        <v>0.828</v>
      </c>
      <c r="V118" s="3">
        <f>=I118*2.4</f>
        <v>0.864</v>
      </c>
      <c r="W118" s="3">
        <f>=I118*2.5</f>
        <v>0.9</v>
      </c>
    </row>
    <row r="119" spans="1:23">
      <c r="A119" s="2" t="s">
        <v>210</v>
      </c>
      <c r="B119" s="2" t="s">
        <v>53</v>
      </c>
      <c r="C119" s="2" t="s">
        <v>159</v>
      </c>
      <c r="D119" s="2" t="s">
        <v>17</v>
      </c>
      <c r="E119" s="2" t="s">
        <v>211</v>
      </c>
      <c r="F119" s="2" t="s">
        <v>56</v>
      </c>
      <c r="G119" s="5" t="s">
        <v>20</v>
      </c>
      <c r="H119" s="2" t="s">
        <v>13</v>
      </c>
      <c r="I119" s="3">
        <v>0.4</v>
      </c>
      <c r="J119" s="3">
        <f>=1.0625*I119</f>
        <v>0.425</v>
      </c>
      <c r="K119" s="3">
        <f>=1.125*I119</f>
        <v>0.45</v>
      </c>
      <c r="L119" s="3">
        <f>=I119*1.1875</f>
        <v>0.475</v>
      </c>
      <c r="M119" s="3">
        <f>=I119*1.25</f>
        <v>0.5</v>
      </c>
      <c r="N119" s="3">
        <f>=I119*1.3</f>
        <v>0.52</v>
      </c>
      <c r="O119" s="3">
        <f>=I119*1.35</f>
        <v>0.54</v>
      </c>
      <c r="P119" s="3">
        <f>=I119*1.4</f>
        <v>0.56</v>
      </c>
      <c r="Q119" s="3">
        <f>=I119*1.45</f>
        <v>0.58</v>
      </c>
      <c r="R119" s="3">
        <f>=I119*1.5</f>
        <v>0.6</v>
      </c>
      <c r="S119" s="3">
        <f>=I119*1.55</f>
        <v>0.62</v>
      </c>
      <c r="T119" s="3">
        <f>=I119*1.6</f>
        <v>0.64</v>
      </c>
      <c r="U119" s="3">
        <f>=I119*1.65</f>
        <v>0.66</v>
      </c>
      <c r="V119" s="3">
        <f>=I119*1.7</f>
        <v>0.68</v>
      </c>
      <c r="W119" s="3">
        <f>=I119*1.75</f>
        <v>0.7</v>
      </c>
    </row>
    <row r="120" spans="1:23">
      <c r="A120" s="2" t="s">
        <v>210</v>
      </c>
      <c r="B120" s="2" t="s">
        <v>53</v>
      </c>
      <c r="C120" s="2" t="s">
        <v>159</v>
      </c>
      <c r="D120" s="2" t="s">
        <v>17</v>
      </c>
      <c r="E120" s="2" t="s">
        <v>211</v>
      </c>
      <c r="F120" s="2" t="s">
        <v>57</v>
      </c>
      <c r="G120" s="5" t="s">
        <v>23</v>
      </c>
      <c r="H120" s="2" t="s">
        <v>10</v>
      </c>
      <c r="I120" s="6">
        <v>200</v>
      </c>
      <c r="J120" s="6">
        <f>=1.6*I120</f>
        <v>320</v>
      </c>
      <c r="K120" s="6">
        <f>=2.05*I120</f>
        <v>410</v>
      </c>
      <c r="L120" s="6">
        <f>=2.5*I120</f>
        <v>500</v>
      </c>
      <c r="M120" s="6">
        <f>=2.8*I120</f>
        <v>560</v>
      </c>
      <c r="N120" s="6">
        <f>=3.1*I120</f>
        <v>620</v>
      </c>
      <c r="O120" s="6">
        <f>=3.325*I120</f>
        <v>665</v>
      </c>
      <c r="P120" s="6">
        <f>=3.55*I120</f>
        <v>710</v>
      </c>
      <c r="Q120" s="6">
        <f>=3.775*I120</f>
        <v>755</v>
      </c>
      <c r="R120" s="6">
        <f>=4*I120</f>
        <v>800</v>
      </c>
      <c r="S120" s="6">
        <f>=4.225*I120</f>
        <v>845</v>
      </c>
      <c r="T120" s="6">
        <f>=4.45*I120</f>
        <v>890</v>
      </c>
      <c r="U120" s="6">
        <f>=4.675*I120</f>
        <v>935</v>
      </c>
      <c r="V120" s="6">
        <f>=4.9*I120</f>
        <v>980</v>
      </c>
      <c r="W120" s="6">
        <f>=5.125*I120</f>
        <v>1025</v>
      </c>
    </row>
    <row r="121" spans="1:23">
      <c r="A121" s="2" t="s">
        <v>210</v>
      </c>
      <c r="B121" s="2" t="s">
        <v>53</v>
      </c>
      <c r="C121" s="2" t="s">
        <v>159</v>
      </c>
      <c r="D121" s="2" t="s">
        <v>24</v>
      </c>
      <c r="E121" s="2" t="s">
        <v>212</v>
      </c>
      <c r="F121" s="2" t="s">
        <v>11</v>
      </c>
      <c r="G121" s="2" t="s">
        <v>26</v>
      </c>
      <c r="H121" s="2" t="s">
        <v>13</v>
      </c>
      <c r="I121" s="3">
        <v>1.2</v>
      </c>
      <c r="J121" s="3">
        <f>=I121*(1+1/15)</f>
        <v>1.28</v>
      </c>
      <c r="K121" s="3">
        <f>=I121*(1+2/15)</f>
        <v>1.36</v>
      </c>
      <c r="L121" s="3">
        <f>=I121*(1+3/15)</f>
        <v>1.44</v>
      </c>
      <c r="M121" s="3">
        <f>=I121*(1+4/15)</f>
        <v>1.52</v>
      </c>
      <c r="N121" s="3">
        <f>=I121*(1+5/15)</f>
        <v>1.6</v>
      </c>
      <c r="O121" s="3">
        <f>=I121*(1+1/3+1/12)</f>
        <v>1.7</v>
      </c>
      <c r="P121" s="3">
        <f>=I121*(1+1/2)</f>
        <v>1.8</v>
      </c>
      <c r="Q121" s="3">
        <f>=I121*(1+7/12)</f>
        <v>1.9</v>
      </c>
      <c r="R121" s="3">
        <f>=I121*(1+2/3)</f>
        <v>2</v>
      </c>
      <c r="S121" s="3">
        <f>=I121*(1+11/15)</f>
        <v>2.08</v>
      </c>
      <c r="T121" s="3">
        <f>=I121*(1+12/15)</f>
        <v>2.16</v>
      </c>
      <c r="U121" s="3">
        <f>=I121*(1+13/15)</f>
        <v>2.24</v>
      </c>
      <c r="V121" s="3">
        <f>=I121*(1+14/15)</f>
        <v>2.32</v>
      </c>
      <c r="W121" s="3">
        <f>=I121*2</f>
        <v>2.4</v>
      </c>
    </row>
    <row r="122" spans="1:23">
      <c r="A122" s="2" t="s">
        <v>210</v>
      </c>
      <c r="B122" s="2" t="s">
        <v>53</v>
      </c>
      <c r="C122" s="2" t="s">
        <v>159</v>
      </c>
      <c r="D122" s="2" t="s">
        <v>27</v>
      </c>
      <c r="E122" s="2" t="s">
        <v>213</v>
      </c>
      <c r="F122" s="2" t="s">
        <v>56</v>
      </c>
      <c r="G122" s="5" t="s">
        <v>20</v>
      </c>
      <c r="H122" s="2" t="s">
        <v>13</v>
      </c>
      <c r="I122" s="3">
        <v>0.12</v>
      </c>
      <c r="J122" s="3">
        <f>=1.0625*I122</f>
        <v>0.1275</v>
      </c>
      <c r="K122" s="3">
        <f>=1.125*I122</f>
        <v>0.135</v>
      </c>
      <c r="L122" s="3">
        <f>=I122*1.1875</f>
        <v>0.1425</v>
      </c>
      <c r="M122" s="3">
        <f>=I122*1.25</f>
        <v>0.15</v>
      </c>
      <c r="N122" s="3">
        <f>=I122*1.3</f>
        <v>0.156</v>
      </c>
      <c r="O122" s="3">
        <f>=I122*1.35</f>
        <v>0.162</v>
      </c>
      <c r="P122" s="3">
        <f>=I122*1.4</f>
        <v>0.168</v>
      </c>
      <c r="Q122" s="3">
        <f>=I122*1.45</f>
        <v>0.174</v>
      </c>
      <c r="R122" s="3">
        <f>=I122*1.5</f>
        <v>0.18</v>
      </c>
      <c r="S122" s="3">
        <f>=I122*1.55</f>
        <v>0.186</v>
      </c>
      <c r="T122" s="3">
        <f>=I122*1.6</f>
        <v>0.192</v>
      </c>
      <c r="U122" s="3">
        <f>=I122*1.65</f>
        <v>0.198</v>
      </c>
      <c r="V122" s="3">
        <f>=I122*1.7</f>
        <v>0.204</v>
      </c>
      <c r="W122" s="3">
        <f>=I122*1.75</f>
        <v>0.21</v>
      </c>
    </row>
    <row r="123" spans="1:23">
      <c r="A123" s="2" t="s">
        <v>210</v>
      </c>
      <c r="B123" s="2" t="s">
        <v>53</v>
      </c>
      <c r="C123" s="2" t="s">
        <v>159</v>
      </c>
      <c r="D123" s="2" t="s">
        <v>27</v>
      </c>
      <c r="E123" s="2" t="s">
        <v>213</v>
      </c>
      <c r="F123" s="2" t="s">
        <v>57</v>
      </c>
      <c r="G123" s="5" t="s">
        <v>23</v>
      </c>
      <c r="H123" s="2" t="s">
        <v>10</v>
      </c>
      <c r="I123" s="6">
        <v>60</v>
      </c>
      <c r="J123" s="6">
        <f>=1.6*I123</f>
        <v>96</v>
      </c>
      <c r="K123" s="6">
        <f>=2.05*I123</f>
        <v>123</v>
      </c>
      <c r="L123" s="6">
        <f>=2.5*I123</f>
        <v>150</v>
      </c>
      <c r="M123" s="6">
        <f>=2.8*I123</f>
        <v>168</v>
      </c>
      <c r="N123" s="6">
        <f>=3.1*I123</f>
        <v>186</v>
      </c>
      <c r="O123" s="6">
        <f>=3.325*I123</f>
        <v>199.5</v>
      </c>
      <c r="P123" s="6">
        <f>=3.55*I123</f>
        <v>213</v>
      </c>
      <c r="Q123" s="6">
        <f>=3.775*I123</f>
        <v>226.5</v>
      </c>
      <c r="R123" s="6">
        <f>=4*I123</f>
        <v>240</v>
      </c>
      <c r="S123" s="6">
        <f>=4.225*I123</f>
        <v>253.5</v>
      </c>
      <c r="T123" s="6">
        <f>=4.45*I123</f>
        <v>267</v>
      </c>
      <c r="U123" s="6">
        <f>=4.675*I123</f>
        <v>280.5</v>
      </c>
      <c r="V123" s="6">
        <f>=4.9*I123</f>
        <v>294</v>
      </c>
      <c r="W123" s="6">
        <f>=5.125*I123</f>
        <v>307.5</v>
      </c>
    </row>
    <row r="124" spans="1:23">
      <c r="A124" s="2" t="s">
        <v>214</v>
      </c>
      <c r="B124" s="2" t="s">
        <v>158</v>
      </c>
      <c r="C124" s="2" t="s">
        <v>107</v>
      </c>
      <c r="D124" s="2" t="s">
        <v>17</v>
      </c>
      <c r="E124" s="2" t="s">
        <v>215</v>
      </c>
      <c r="F124" s="2" t="s">
        <v>216</v>
      </c>
      <c r="G124" s="5" t="s">
        <v>162</v>
      </c>
      <c r="H124" s="2" t="s">
        <v>10</v>
      </c>
      <c r="I124" s="3">
        <v>0.75</v>
      </c>
      <c r="J124" s="3">
        <v>0.76</v>
      </c>
      <c r="K124" s="3">
        <v>0.77</v>
      </c>
      <c r="L124" s="3">
        <v>0.78</v>
      </c>
      <c r="M124" s="3">
        <v>0.79</v>
      </c>
      <c r="N124" s="3">
        <v>0.8</v>
      </c>
      <c r="O124" s="3">
        <v>0.8125</v>
      </c>
      <c r="P124" s="3">
        <v>0.825</v>
      </c>
      <c r="Q124" s="3">
        <v>0.8375</v>
      </c>
      <c r="R124" s="3">
        <v>0.85</v>
      </c>
      <c r="S124" s="3">
        <v>0.86</v>
      </c>
      <c r="T124" s="3">
        <v>0.87</v>
      </c>
      <c r="U124" s="3">
        <v>0.88</v>
      </c>
      <c r="V124" s="3">
        <v>0.89</v>
      </c>
      <c r="W124" s="3">
        <v>0.9</v>
      </c>
    </row>
    <row r="125" spans="1:23">
      <c r="A125" s="2" t="s">
        <v>214</v>
      </c>
      <c r="B125" s="2" t="s">
        <v>158</v>
      </c>
      <c r="C125" s="2" t="s">
        <v>107</v>
      </c>
      <c r="D125" s="2" t="s">
        <v>17</v>
      </c>
      <c r="E125" s="2" t="s">
        <v>215</v>
      </c>
      <c r="F125" s="2" t="s">
        <v>11</v>
      </c>
      <c r="G125" s="2" t="s">
        <v>29</v>
      </c>
      <c r="H125" s="2" t="s">
        <v>13</v>
      </c>
      <c r="I125" s="3">
        <v>0.98</v>
      </c>
      <c r="J125" s="3">
        <f>=I125*1.1</f>
        <v>1.078</v>
      </c>
      <c r="K125" s="3">
        <f>=I125*1.2</f>
        <v>1.176</v>
      </c>
      <c r="L125" s="3">
        <f>=I125*1.3</f>
        <v>1.274</v>
      </c>
      <c r="M125" s="3">
        <f>=I125*1.4</f>
        <v>1.372</v>
      </c>
      <c r="N125" s="3">
        <f>=I125*1.5</f>
        <v>1.47</v>
      </c>
      <c r="O125" s="3">
        <f>=I125*1.625</f>
        <v>1.5925</v>
      </c>
      <c r="P125" s="3">
        <f>=I125*1.75</f>
        <v>1.715</v>
      </c>
      <c r="Q125" s="3">
        <f>=I125*1.875</f>
        <v>1.8375</v>
      </c>
      <c r="R125" s="3">
        <f>=I125*2</f>
        <v>1.96</v>
      </c>
      <c r="S125" s="3">
        <f>=I125*2.1</f>
        <v>2.058</v>
      </c>
      <c r="T125" s="3">
        <f>=I125*2.2</f>
        <v>2.156</v>
      </c>
      <c r="U125" s="3">
        <f>=I125*2.3</f>
        <v>2.254</v>
      </c>
      <c r="V125" s="3">
        <f>=I125*2.4</f>
        <v>2.352</v>
      </c>
      <c r="W125" s="3">
        <f>=I125*2.5</f>
        <v>2.45</v>
      </c>
    </row>
    <row r="126" spans="1:23">
      <c r="A126" s="2" t="s">
        <v>214</v>
      </c>
      <c r="B126" s="2" t="s">
        <v>158</v>
      </c>
      <c r="C126" s="2" t="s">
        <v>107</v>
      </c>
      <c r="D126" s="2" t="s">
        <v>17</v>
      </c>
      <c r="E126" s="2" t="s">
        <v>215</v>
      </c>
      <c r="F126" s="2" t="s">
        <v>217</v>
      </c>
      <c r="G126" s="5" t="s">
        <v>84</v>
      </c>
      <c r="H126" s="2" t="s">
        <v>10</v>
      </c>
      <c r="I126" s="3">
        <v>0.075</v>
      </c>
      <c r="J126" s="3">
        <f>=(1+1/30)*I126</f>
        <v>0.0775</v>
      </c>
      <c r="K126" s="3">
        <f>=(1+1/15)*I126</f>
        <v>0.08</v>
      </c>
      <c r="L126" s="3">
        <f>=(1+1/10)*I126</f>
        <v>0.0825</v>
      </c>
      <c r="M126" s="3">
        <f>=(1+2/15)*I126</f>
        <v>0.085</v>
      </c>
      <c r="N126" s="3">
        <f>=(1+1/6)*I126</f>
        <v>0.0875</v>
      </c>
      <c r="O126" s="3">
        <f>=(1+1/6+1/24)*I126</f>
        <v>0.090625</v>
      </c>
      <c r="P126" s="3">
        <f>=(1+1/6+1/12)*I126</f>
        <v>0.09375</v>
      </c>
      <c r="Q126" s="3">
        <f>=(1+1/6+1/8)*I126</f>
        <v>0.096875</v>
      </c>
      <c r="R126" s="3">
        <f>=(1+1/3)*I126</f>
        <v>0.1</v>
      </c>
      <c r="S126" s="3">
        <f>=(1+1/3+1/30)*I126</f>
        <v>0.1025</v>
      </c>
      <c r="T126" s="3">
        <f>=(1+1/3+1/15)*I126</f>
        <v>0.105</v>
      </c>
      <c r="U126" s="3">
        <f>=(1+1/3+1/10)*I126</f>
        <v>0.1075</v>
      </c>
      <c r="V126" s="3">
        <f>=(1+1/3+2/15)*I126</f>
        <v>0.11</v>
      </c>
      <c r="W126" s="3">
        <f>=1.5*I126</f>
        <v>0.1125</v>
      </c>
    </row>
    <row r="127" spans="1:23">
      <c r="A127" s="2" t="s">
        <v>214</v>
      </c>
      <c r="B127" s="2" t="s">
        <v>158</v>
      </c>
      <c r="C127" s="2" t="s">
        <v>107</v>
      </c>
      <c r="D127" s="2" t="s">
        <v>24</v>
      </c>
      <c r="E127" s="2" t="s">
        <v>218</v>
      </c>
      <c r="F127" s="2" t="s">
        <v>219</v>
      </c>
      <c r="G127" s="5" t="s">
        <v>220</v>
      </c>
      <c r="H127" s="2" t="s">
        <v>10</v>
      </c>
      <c r="I127" s="4">
        <v>0.85</v>
      </c>
      <c r="J127" s="4">
        <v>0.865</v>
      </c>
      <c r="K127" s="4">
        <v>0.88</v>
      </c>
      <c r="L127" s="4">
        <v>0.895</v>
      </c>
      <c r="M127" s="4">
        <v>0.91</v>
      </c>
      <c r="N127" s="4">
        <v>0.925</v>
      </c>
      <c r="O127" s="4">
        <v>0.94375</v>
      </c>
      <c r="P127" s="4">
        <v>0.9625</v>
      </c>
      <c r="Q127" s="4">
        <v>0.98125</v>
      </c>
      <c r="R127" s="4">
        <v>1</v>
      </c>
      <c r="S127" s="4">
        <v>1.015</v>
      </c>
      <c r="T127" s="4">
        <v>1.03</v>
      </c>
      <c r="U127" s="4">
        <v>1.045</v>
      </c>
      <c r="V127" s="4">
        <v>1.06</v>
      </c>
      <c r="W127" s="4">
        <v>1.075</v>
      </c>
    </row>
    <row r="128" spans="1:23">
      <c r="A128" s="2" t="s">
        <v>214</v>
      </c>
      <c r="B128" s="2" t="s">
        <v>158</v>
      </c>
      <c r="C128" s="2" t="s">
        <v>107</v>
      </c>
      <c r="D128" s="2" t="s">
        <v>24</v>
      </c>
      <c r="E128" s="2" t="s">
        <v>218</v>
      </c>
      <c r="F128" s="2" t="s">
        <v>221</v>
      </c>
      <c r="G128" s="2" t="s">
        <v>222</v>
      </c>
      <c r="H128" s="2" t="s">
        <v>10</v>
      </c>
      <c r="I128" s="4">
        <v>0.36</v>
      </c>
      <c r="J128" s="4">
        <f>=1.025*I128</f>
        <v>0.369</v>
      </c>
      <c r="K128" s="4">
        <f>=1.05*I128</f>
        <v>0.378</v>
      </c>
      <c r="L128" s="4">
        <f>=0.1075*I128</f>
        <v>0.0387</v>
      </c>
      <c r="M128" s="4">
        <f>=1.1*I128</f>
        <v>0.396</v>
      </c>
      <c r="N128" s="4">
        <f>=1.125*I128</f>
        <v>0.405</v>
      </c>
      <c r="O128" s="4">
        <f>=1.15625*I128</f>
        <v>0.41625</v>
      </c>
      <c r="P128" s="4">
        <f>=1.1875*I128</f>
        <v>0.4275</v>
      </c>
      <c r="Q128" s="4">
        <f>=1.21875*I128</f>
        <v>0.43875</v>
      </c>
      <c r="R128" s="4">
        <f>=1.25*I128</f>
        <v>0.45</v>
      </c>
      <c r="S128" s="4">
        <f>=1.275*I128</f>
        <v>0.459</v>
      </c>
      <c r="T128" s="4">
        <f>=1.3*I128</f>
        <v>0.468</v>
      </c>
      <c r="U128" s="4">
        <f>=1.325*I128</f>
        <v>0.477</v>
      </c>
      <c r="V128" s="4">
        <f>=1.35*I128</f>
        <v>0.486</v>
      </c>
      <c r="W128" s="4">
        <f>=1.375*I128</f>
        <v>0.495</v>
      </c>
    </row>
    <row r="129" spans="1:23">
      <c r="A129" s="2" t="s">
        <v>214</v>
      </c>
      <c r="B129" s="2" t="s">
        <v>158</v>
      </c>
      <c r="C129" s="2" t="s">
        <v>107</v>
      </c>
      <c r="D129" s="2" t="s">
        <v>24</v>
      </c>
      <c r="E129" s="2" t="s">
        <v>218</v>
      </c>
      <c r="F129" s="2" t="s">
        <v>11</v>
      </c>
      <c r="G129" s="2" t="s">
        <v>26</v>
      </c>
      <c r="H129" s="2" t="s">
        <v>13</v>
      </c>
      <c r="I129" s="3">
        <v>2.28</v>
      </c>
      <c r="J129" s="3">
        <f>=I129*(1+1/15)</f>
        <v>2.432</v>
      </c>
      <c r="K129" s="3">
        <f>=I129*(1+2/15)</f>
        <v>2.584</v>
      </c>
      <c r="L129" s="3">
        <f>=I129*(1+3/15)</f>
        <v>2.736</v>
      </c>
      <c r="M129" s="3">
        <f>=I129*(1+4/15)</f>
        <v>2.888</v>
      </c>
      <c r="N129" s="3">
        <f>=I129*(1+5/15)</f>
        <v>3.04</v>
      </c>
      <c r="O129" s="3">
        <f>=I129*(1+1/3+1/12)</f>
        <v>3.23</v>
      </c>
      <c r="P129" s="3">
        <f>=I129*(1+1/2)</f>
        <v>3.42</v>
      </c>
      <c r="Q129" s="3">
        <f>=I129*(1+7/12)</f>
        <v>3.61</v>
      </c>
      <c r="R129" s="3">
        <f>=I129*(1+2/3)</f>
        <v>3.8</v>
      </c>
      <c r="S129" s="3">
        <f>=I129*(1+11/15)</f>
        <v>3.952</v>
      </c>
      <c r="T129" s="3">
        <f>=I129*(1+12/15)</f>
        <v>4.104</v>
      </c>
      <c r="U129" s="3">
        <f>=I129*(1+13/15)</f>
        <v>4.256</v>
      </c>
      <c r="V129" s="3">
        <f>=I129*(1+14/15)</f>
        <v>4.408</v>
      </c>
      <c r="W129" s="3">
        <f>=I129*2</f>
        <v>4.56</v>
      </c>
    </row>
    <row r="130" spans="1:23">
      <c r="A130" s="2" t="s">
        <v>214</v>
      </c>
      <c r="B130" s="2" t="s">
        <v>158</v>
      </c>
      <c r="C130" s="2" t="s">
        <v>107</v>
      </c>
      <c r="D130" s="2" t="s">
        <v>27</v>
      </c>
      <c r="E130" s="2" t="s">
        <v>223</v>
      </c>
      <c r="F130" s="2" t="s">
        <v>224</v>
      </c>
      <c r="G130" s="2" t="s">
        <v>29</v>
      </c>
      <c r="H130" s="2" t="s">
        <v>10</v>
      </c>
      <c r="I130" s="3">
        <v>0.05</v>
      </c>
      <c r="J130" s="3">
        <f>=I130*1.1</f>
        <v>0.055</v>
      </c>
      <c r="K130" s="3">
        <f>=I130*1.2</f>
        <v>0.06</v>
      </c>
      <c r="L130" s="3">
        <f>=I130*1.3</f>
        <v>0.065</v>
      </c>
      <c r="M130" s="3">
        <f>=I130*1.4</f>
        <v>0.07</v>
      </c>
      <c r="N130" s="3">
        <f>=I130*1.5</f>
        <v>0.075</v>
      </c>
      <c r="O130" s="3">
        <f>=I130*1.625</f>
        <v>0.08125</v>
      </c>
      <c r="P130" s="3">
        <f>=I130*1.75</f>
        <v>0.0875</v>
      </c>
      <c r="Q130" s="3">
        <f>=I130*1.875</f>
        <v>0.09375</v>
      </c>
      <c r="R130" s="3">
        <f>=I130*2</f>
        <v>0.1</v>
      </c>
      <c r="S130" s="3">
        <f>=I130*2.1</f>
        <v>0.105</v>
      </c>
      <c r="T130" s="3">
        <f>=I130*2.2</f>
        <v>0.11</v>
      </c>
      <c r="U130" s="3">
        <f>=I130*2.3</f>
        <v>0.115</v>
      </c>
      <c r="V130" s="3">
        <f>=I130*2.4</f>
        <v>0.12</v>
      </c>
      <c r="W130" s="3">
        <f>=I130*2.5</f>
        <v>0.125</v>
      </c>
    </row>
    <row r="131" spans="1:23">
      <c r="A131" s="2" t="s">
        <v>214</v>
      </c>
      <c r="B131" s="2" t="s">
        <v>158</v>
      </c>
      <c r="C131" s="2" t="s">
        <v>107</v>
      </c>
      <c r="D131" s="2" t="s">
        <v>27</v>
      </c>
      <c r="E131" s="2" t="s">
        <v>223</v>
      </c>
      <c r="F131" s="2" t="s">
        <v>221</v>
      </c>
      <c r="G131" s="2" t="s">
        <v>29</v>
      </c>
      <c r="H131" s="2" t="s">
        <v>10</v>
      </c>
      <c r="I131" s="3">
        <v>0.04</v>
      </c>
      <c r="J131" s="3">
        <f>=I131*1.1</f>
        <v>0.044</v>
      </c>
      <c r="K131" s="3">
        <f>=I131*1.2</f>
        <v>0.048</v>
      </c>
      <c r="L131" s="3">
        <f>=I131*1.3</f>
        <v>0.052</v>
      </c>
      <c r="M131" s="3">
        <f>=I131*1.4</f>
        <v>0.056</v>
      </c>
      <c r="N131" s="3">
        <f>=I131*1.5</f>
        <v>0.06</v>
      </c>
      <c r="O131" s="3">
        <f>=I131*1.625</f>
        <v>0.065</v>
      </c>
      <c r="P131" s="3">
        <f>=I131*1.75</f>
        <v>0.07</v>
      </c>
      <c r="Q131" s="3">
        <f>=I131*1.875</f>
        <v>0.075</v>
      </c>
      <c r="R131" s="3">
        <f>=I131*2</f>
        <v>0.08</v>
      </c>
      <c r="S131" s="3">
        <f>=I131*2.1</f>
        <v>0.084</v>
      </c>
      <c r="T131" s="3">
        <f>=I131*2.2</f>
        <v>0.088</v>
      </c>
      <c r="U131" s="3">
        <f>=I131*2.3</f>
        <v>0.092</v>
      </c>
      <c r="V131" s="3">
        <f>=I131*2.4</f>
        <v>0.096</v>
      </c>
      <c r="W131" s="3">
        <f>=I131*2.5</f>
        <v>0.1</v>
      </c>
    </row>
    <row r="132" spans="1:23">
      <c r="A132" s="2" t="s">
        <v>214</v>
      </c>
      <c r="B132" s="2" t="s">
        <v>158</v>
      </c>
      <c r="C132" s="2" t="s">
        <v>107</v>
      </c>
      <c r="D132" s="2" t="s">
        <v>27</v>
      </c>
      <c r="E132" s="2" t="s">
        <v>223</v>
      </c>
      <c r="F132" s="2" t="s">
        <v>225</v>
      </c>
      <c r="G132" s="2" t="s">
        <v>29</v>
      </c>
      <c r="H132" s="2" t="s">
        <v>10</v>
      </c>
      <c r="I132" s="3">
        <v>0.03</v>
      </c>
      <c r="J132" s="3">
        <f>=I132*1.1</f>
        <v>0.033</v>
      </c>
      <c r="K132" s="3">
        <f>=I132*1.2</f>
        <v>0.036</v>
      </c>
      <c r="L132" s="3">
        <f>=I132*1.3</f>
        <v>0.039</v>
      </c>
      <c r="M132" s="3">
        <f>=I132*1.4</f>
        <v>0.042</v>
      </c>
      <c r="N132" s="3">
        <f>=I132*1.5</f>
        <v>0.045</v>
      </c>
      <c r="O132" s="3">
        <f>=I132*1.625</f>
        <v>0.04875</v>
      </c>
      <c r="P132" s="3">
        <f>=I132*1.75</f>
        <v>0.0525</v>
      </c>
      <c r="Q132" s="3">
        <f>=I132*1.875</f>
        <v>0.05625</v>
      </c>
      <c r="R132" s="3">
        <f>=I132*2</f>
        <v>0.06</v>
      </c>
      <c r="S132" s="3">
        <f>=I132*2.1</f>
        <v>0.063</v>
      </c>
      <c r="T132" s="3">
        <f>=I132*2.2</f>
        <v>0.066</v>
      </c>
      <c r="U132" s="3">
        <f>=I132*2.3</f>
        <v>0.069</v>
      </c>
      <c r="V132" s="3">
        <f>=I132*2.4</f>
        <v>0.072</v>
      </c>
      <c r="W132" s="3">
        <f>=I132*2.5</f>
        <v>0.075</v>
      </c>
    </row>
    <row r="133" spans="1:23">
      <c r="A133" s="2" t="s">
        <v>214</v>
      </c>
      <c r="B133" s="2" t="s">
        <v>158</v>
      </c>
      <c r="C133" s="2" t="s">
        <v>107</v>
      </c>
      <c r="D133" s="2" t="s">
        <v>27</v>
      </c>
      <c r="E133" s="2" t="s">
        <v>223</v>
      </c>
      <c r="F133" s="2" t="s">
        <v>226</v>
      </c>
      <c r="G133" s="2" t="s">
        <v>227</v>
      </c>
      <c r="H133" s="2" t="s">
        <v>10</v>
      </c>
      <c r="I133" s="3">
        <v>0.6</v>
      </c>
      <c r="J133" s="3">
        <f>=1.02*I133</f>
        <v>0.612</v>
      </c>
      <c r="K133" s="3">
        <f>=1.04*I133</f>
        <v>0.624</v>
      </c>
      <c r="L133" s="3">
        <f>=1.06*I133</f>
        <v>0.636</v>
      </c>
      <c r="M133" s="3">
        <f>=1.08*I133</f>
        <v>0.648</v>
      </c>
      <c r="N133" s="3">
        <f>=1.1*I133</f>
        <v>0.66</v>
      </c>
      <c r="O133" s="3">
        <f>=1.125*I133</f>
        <v>0.675</v>
      </c>
      <c r="P133" s="3">
        <f>=1.15*I133</f>
        <v>0.69</v>
      </c>
      <c r="Q133" s="3">
        <f>=1.175*I133</f>
        <v>0.705</v>
      </c>
      <c r="R133" s="3">
        <f>=1.2*I133</f>
        <v>0.72</v>
      </c>
      <c r="S133" s="3">
        <f>=1.22*I133</f>
        <v>0.732</v>
      </c>
      <c r="T133" s="3">
        <f>=1.24*I133</f>
        <v>0.744</v>
      </c>
      <c r="U133" s="3">
        <f>=1.26*I133</f>
        <v>0.756</v>
      </c>
      <c r="V133" s="3">
        <f>=1.28*I133</f>
        <v>0.768</v>
      </c>
      <c r="W133" s="3">
        <f>=1.3*I133</f>
        <v>0.78</v>
      </c>
    </row>
    <row r="134" spans="1:23">
      <c r="A134" s="2" t="s">
        <v>228</v>
      </c>
      <c r="B134" s="2" t="s">
        <v>75</v>
      </c>
      <c r="C134" s="2" t="s">
        <v>159</v>
      </c>
      <c r="D134" s="2" t="s">
        <v>17</v>
      </c>
      <c r="E134" s="2" t="s">
        <v>229</v>
      </c>
      <c r="F134" s="2" t="s">
        <v>80</v>
      </c>
      <c r="G134" s="2" t="s">
        <v>29</v>
      </c>
      <c r="H134" s="2" t="s">
        <v>81</v>
      </c>
      <c r="I134" s="3">
        <v>0.4</v>
      </c>
      <c r="J134" s="3">
        <f>=I134*1.1</f>
        <v>0.44</v>
      </c>
      <c r="K134" s="3">
        <f>=I134*1.2</f>
        <v>0.48</v>
      </c>
      <c r="L134" s="3">
        <f>=I134*1.3</f>
        <v>0.52</v>
      </c>
      <c r="M134" s="3">
        <f>=I134*1.4</f>
        <v>0.56</v>
      </c>
      <c r="N134" s="3">
        <f>=I134*1.5</f>
        <v>0.6</v>
      </c>
      <c r="O134" s="3">
        <f>=I134*1.625</f>
        <v>0.65</v>
      </c>
      <c r="P134" s="3">
        <f>=I134*1.75</f>
        <v>0.7</v>
      </c>
      <c r="Q134" s="3">
        <f>=I134*1.875</f>
        <v>0.75</v>
      </c>
      <c r="R134" s="3">
        <f>=I134*2</f>
        <v>0.8</v>
      </c>
      <c r="S134" s="3">
        <f>=I134*2.1</f>
        <v>0.84</v>
      </c>
      <c r="T134" s="3">
        <f>=I134*2.2</f>
        <v>0.88</v>
      </c>
      <c r="U134" s="3">
        <f>=I134*2.3</f>
        <v>0.92</v>
      </c>
      <c r="V134" s="3">
        <f>=I134*2.4</f>
        <v>0.96</v>
      </c>
      <c r="W134" s="3">
        <f>=I134*2.5</f>
        <v>1</v>
      </c>
    </row>
    <row r="135" spans="1:23">
      <c r="A135" s="2" t="s">
        <v>228</v>
      </c>
      <c r="B135" s="2" t="s">
        <v>75</v>
      </c>
      <c r="C135" s="2" t="s">
        <v>159</v>
      </c>
      <c r="D135" s="2" t="s">
        <v>24</v>
      </c>
      <c r="E135" s="2" t="s">
        <v>230</v>
      </c>
      <c r="F135" s="2" t="s">
        <v>116</v>
      </c>
      <c r="G135" s="5" t="s">
        <v>84</v>
      </c>
      <c r="H135" s="2" t="s">
        <v>10</v>
      </c>
      <c r="I135" s="4">
        <v>0.21</v>
      </c>
      <c r="J135" s="4">
        <f>=(1+1/30)*I135</f>
        <v>0.217</v>
      </c>
      <c r="K135" s="4">
        <f>=(1+1/15)*I135</f>
        <v>0.224</v>
      </c>
      <c r="L135" s="4">
        <f>=(1+1/10)*I135</f>
        <v>0.231</v>
      </c>
      <c r="M135" s="4">
        <f>=(1+2/15)*I135</f>
        <v>0.238</v>
      </c>
      <c r="N135" s="4">
        <f>=(1+1/6)*I135</f>
        <v>0.245</v>
      </c>
      <c r="O135" s="4">
        <f>=(1+1/6+1/24)*I135</f>
        <v>0.25375</v>
      </c>
      <c r="P135" s="4">
        <f>=(1+1/6+1/12)*I135</f>
        <v>0.2625</v>
      </c>
      <c r="Q135" s="4">
        <f>=(1+1/6+1/8)*I135</f>
        <v>0.27125</v>
      </c>
      <c r="R135" s="4">
        <f>=(1+1/3)*I135</f>
        <v>0.28</v>
      </c>
      <c r="S135" s="4">
        <f>=(1+1/3+1/30)*I135</f>
        <v>0.287</v>
      </c>
      <c r="T135" s="4">
        <f>=(1+1/3+1/15)*I135</f>
        <v>0.294</v>
      </c>
      <c r="U135" s="4">
        <f>=(1+1/3+1/10)*I135</f>
        <v>0.301</v>
      </c>
      <c r="V135" s="4">
        <f>=(1+1/3+2/15)*I135</f>
        <v>0.308</v>
      </c>
      <c r="W135" s="4">
        <f>=1.5*I135</f>
        <v>0.315</v>
      </c>
    </row>
    <row r="136" spans="1:23">
      <c r="A136" s="2" t="s">
        <v>228</v>
      </c>
      <c r="B136" s="2" t="s">
        <v>75</v>
      </c>
      <c r="C136" s="2" t="s">
        <v>159</v>
      </c>
      <c r="D136" s="2" t="s">
        <v>24</v>
      </c>
      <c r="E136" s="2" t="s">
        <v>230</v>
      </c>
      <c r="F136" s="2" t="s">
        <v>114</v>
      </c>
      <c r="G136" s="2" t="s">
        <v>26</v>
      </c>
      <c r="H136" s="2" t="s">
        <v>10</v>
      </c>
      <c r="I136" s="3">
        <v>0.39</v>
      </c>
      <c r="J136" s="3">
        <f>=I136*(1+1/15)</f>
        <v>0.416</v>
      </c>
      <c r="K136" s="3">
        <f>=I136*(1+2/15)</f>
        <v>0.442</v>
      </c>
      <c r="L136" s="3">
        <f>=I136*(1+3/15)</f>
        <v>0.468</v>
      </c>
      <c r="M136" s="3">
        <f>=I136*(1+4/15)</f>
        <v>0.494</v>
      </c>
      <c r="N136" s="3">
        <f>=I136*(1+5/15)</f>
        <v>0.52</v>
      </c>
      <c r="O136" s="3">
        <f>=I136*(1+1/3+1/12)</f>
        <v>0.5525</v>
      </c>
      <c r="P136" s="3">
        <f>=I136*(1+1/2)</f>
        <v>0.585</v>
      </c>
      <c r="Q136" s="3">
        <f>=I136*(1+7/12)</f>
        <v>0.6175</v>
      </c>
      <c r="R136" s="3">
        <f>=I136*(1+2/3)</f>
        <v>0.65</v>
      </c>
      <c r="S136" s="3">
        <f>=I136*(1+11/15)</f>
        <v>0.676</v>
      </c>
      <c r="T136" s="3">
        <f>=I136*(1+12/15)</f>
        <v>0.702</v>
      </c>
      <c r="U136" s="3">
        <f>=I136*(1+13/15)</f>
        <v>0.728</v>
      </c>
      <c r="V136" s="3">
        <f>=I136*(1+14/15)</f>
        <v>0.754</v>
      </c>
      <c r="W136" s="3">
        <f>=I136*2</f>
        <v>0.78</v>
      </c>
    </row>
    <row r="137" spans="1:23">
      <c r="A137" s="2" t="s">
        <v>228</v>
      </c>
      <c r="B137" s="2" t="s">
        <v>75</v>
      </c>
      <c r="C137" s="2" t="s">
        <v>159</v>
      </c>
      <c r="D137" s="2" t="s">
        <v>24</v>
      </c>
      <c r="E137" s="2" t="s">
        <v>230</v>
      </c>
      <c r="F137" s="2" t="s">
        <v>11</v>
      </c>
      <c r="G137" s="2" t="s">
        <v>26</v>
      </c>
      <c r="H137" s="2" t="s">
        <v>13</v>
      </c>
      <c r="I137" s="3">
        <v>2.28</v>
      </c>
      <c r="J137" s="3">
        <f>=I137*(1+1/15)</f>
        <v>2.432</v>
      </c>
      <c r="K137" s="3">
        <f>=I137*(1+2/15)</f>
        <v>2.584</v>
      </c>
      <c r="L137" s="3">
        <f>=I137*(1+3/15)</f>
        <v>2.736</v>
      </c>
      <c r="M137" s="3">
        <f>=I137*(1+4/15)</f>
        <v>2.888</v>
      </c>
      <c r="N137" s="3">
        <f>=I137*(1+5/15)</f>
        <v>3.04</v>
      </c>
      <c r="O137" s="3">
        <f>=I137*(1+1/3+1/12)</f>
        <v>3.23</v>
      </c>
      <c r="P137" s="3">
        <f>=I137*(1+1/2)</f>
        <v>3.42</v>
      </c>
      <c r="Q137" s="3">
        <f>=I137*(1+7/12)</f>
        <v>3.61</v>
      </c>
      <c r="R137" s="3">
        <f>=I137*(1+2/3)</f>
        <v>3.8</v>
      </c>
      <c r="S137" s="3">
        <f>=I137*(1+11/15)</f>
        <v>3.952</v>
      </c>
      <c r="T137" s="3">
        <f>=I137*(1+12/15)</f>
        <v>4.104</v>
      </c>
      <c r="U137" s="3">
        <f>=I137*(1+13/15)</f>
        <v>4.256</v>
      </c>
      <c r="V137" s="3">
        <f>=I137*(1+14/15)</f>
        <v>4.408</v>
      </c>
      <c r="W137" s="3">
        <f>=I137*2</f>
        <v>4.56</v>
      </c>
    </row>
    <row r="138" spans="1:23">
      <c r="A138" s="2" t="s">
        <v>228</v>
      </c>
      <c r="B138" s="2" t="s">
        <v>75</v>
      </c>
      <c r="C138" s="2" t="s">
        <v>159</v>
      </c>
      <c r="D138" s="2" t="s">
        <v>27</v>
      </c>
      <c r="E138" s="2" t="s">
        <v>231</v>
      </c>
      <c r="F138" s="2" t="s">
        <v>33</v>
      </c>
      <c r="G138" s="2" t="s">
        <v>29</v>
      </c>
      <c r="H138" s="2" t="s">
        <v>13</v>
      </c>
      <c r="I138" s="3">
        <v>0.4</v>
      </c>
      <c r="J138" s="3">
        <f>=I138*1.1</f>
        <v>0.44</v>
      </c>
      <c r="K138" s="3">
        <f>=I138*1.2</f>
        <v>0.48</v>
      </c>
      <c r="L138" s="3">
        <f>=I138*1.3</f>
        <v>0.52</v>
      </c>
      <c r="M138" s="3">
        <f>=I138*1.4</f>
        <v>0.56</v>
      </c>
      <c r="N138" s="3">
        <f>=I138*1.5</f>
        <v>0.6</v>
      </c>
      <c r="O138" s="3">
        <f>=I138*1.625</f>
        <v>0.65</v>
      </c>
      <c r="P138" s="3">
        <f>=I138*1.75</f>
        <v>0.7</v>
      </c>
      <c r="Q138" s="3">
        <f>=I138*1.875</f>
        <v>0.75</v>
      </c>
      <c r="R138" s="3">
        <f>=I138*2</f>
        <v>0.8</v>
      </c>
      <c r="S138" s="3">
        <f>=I138*2.1</f>
        <v>0.84</v>
      </c>
      <c r="T138" s="3">
        <f>=I138*2.2</f>
        <v>0.88</v>
      </c>
      <c r="U138" s="3">
        <f>=I138*2.3</f>
        <v>0.92</v>
      </c>
      <c r="V138" s="3">
        <f>=I138*2.4</f>
        <v>0.96</v>
      </c>
      <c r="W138" s="3">
        <f>=I138*2.5</f>
        <v>1</v>
      </c>
    </row>
    <row r="139" spans="1:23">
      <c r="A139" s="2" t="s">
        <v>232</v>
      </c>
      <c r="B139" s="2" t="s">
        <v>131</v>
      </c>
      <c r="C139" s="2" t="s">
        <v>76</v>
      </c>
      <c r="D139" s="2" t="s">
        <v>17</v>
      </c>
      <c r="E139" s="2" t="s">
        <v>233</v>
      </c>
      <c r="F139" s="2" t="s">
        <v>78</v>
      </c>
      <c r="G139" s="2" t="s">
        <v>234</v>
      </c>
      <c r="H139" s="2" t="s">
        <v>10</v>
      </c>
      <c r="I139" s="3">
        <v>0.12</v>
      </c>
      <c r="J139" s="3">
        <f>=(1+7/30)*I139</f>
      </c>
      <c r="K139" s="3">
        <f>=(1+14/30)*I139</f>
      </c>
      <c r="L139" s="3">
        <f>=(1+21/30)*I139</f>
      </c>
      <c r="M139" s="3">
        <f>=(1+28/30)*I139</f>
      </c>
      <c r="N139" s="3">
        <f>=(1+7/6)*I139</f>
      </c>
      <c r="O139" s="3">
        <f>=(1+35/24)*I139</f>
      </c>
      <c r="P139" s="3">
        <f>=(1+42/24)*I139</f>
      </c>
      <c r="Q139" s="3">
        <f>=(1+49/24)*I139</f>
      </c>
      <c r="R139" s="3">
        <f>=(1+56/24)*I139</f>
      </c>
      <c r="S139" s="3">
        <f>=(1+77/30)*I139</f>
      </c>
      <c r="T139" s="3">
        <f>=(1+84/30)*I139</f>
      </c>
      <c r="U139" s="3">
        <f>=(1+91/30)*I139</f>
      </c>
      <c r="V139" s="3">
        <f>=(1+98/30)*I139</f>
      </c>
      <c r="W139" s="3">
        <f>=4.5*I139</f>
      </c>
    </row>
    <row r="140" spans="1:17">
      <c r="A140" s="2" t="s">
        <v>232</v>
      </c>
      <c r="B140" s="2" t="s">
        <v>131</v>
      </c>
      <c r="C140" s="2" t="s">
        <v>76</v>
      </c>
      <c r="D140" s="2" t="s">
        <v>40</v>
      </c>
      <c r="E140" s="2" t="s">
        <v>235</v>
      </c>
      <c r="F140" s="2" t="s">
        <v>236</v>
      </c>
      <c r="G140" s="2" t="s">
        <v>205</v>
      </c>
      <c r="H140" s="2" t="s">
        <v>13</v>
      </c>
      <c r="I140" s="3">
        <v>0.2</v>
      </c>
      <c r="J140" s="3">
        <f>=1.2*I140</f>
      </c>
      <c r="K140" s="3">
        <f>=1.4*I140</f>
      </c>
      <c r="L140" s="3">
        <f>=1.6*I140</f>
      </c>
      <c r="M140" s="3">
        <f>=1.8*I140</f>
      </c>
      <c r="N140" s="3">
        <f>=2*I140</f>
      </c>
      <c r="O140" s="3">
        <f>=2.2*I140</f>
      </c>
      <c r="P140" s="3">
        <f>=2.4*I140</f>
      </c>
      <c r="Q140" s="3">
        <f>=2.6*I140</f>
      </c>
    </row>
    <row r="141" spans="1:17">
      <c r="A141" s="2" t="s">
        <v>232</v>
      </c>
      <c r="B141" s="2" t="s">
        <v>131</v>
      </c>
      <c r="C141" s="2" t="s">
        <v>76</v>
      </c>
      <c r="D141" s="2" t="s">
        <v>40</v>
      </c>
      <c r="E141" s="2" t="s">
        <v>235</v>
      </c>
      <c r="F141" s="2" t="s">
        <v>237</v>
      </c>
      <c r="G141" s="2" t="s">
        <v>205</v>
      </c>
      <c r="H141" s="2" t="s">
        <v>238</v>
      </c>
      <c r="I141" s="3">
        <v>0.5</v>
      </c>
      <c r="J141" s="3">
        <f>=1.2*I141</f>
      </c>
      <c r="K141" s="3">
        <f>=1.4*I141</f>
      </c>
      <c r="L141" s="3">
        <f>=1.6*I141</f>
      </c>
      <c r="M141" s="3">
        <f>=1.8*I141</f>
      </c>
      <c r="N141" s="3">
        <f>=2*I141</f>
      </c>
      <c r="O141" s="3">
        <f>=2.2*I141</f>
      </c>
      <c r="P141" s="3">
        <f>=2.4*I141</f>
      </c>
      <c r="Q141" s="3">
        <f>=2.6*I141</f>
      </c>
    </row>
    <row r="142" spans="1:17">
      <c r="A142" s="2" t="s">
        <v>232</v>
      </c>
      <c r="B142" s="2" t="s">
        <v>131</v>
      </c>
      <c r="C142" s="2" t="s">
        <v>76</v>
      </c>
      <c r="D142" s="2" t="s">
        <v>40</v>
      </c>
      <c r="E142" s="2" t="s">
        <v>235</v>
      </c>
      <c r="F142" s="2" t="s">
        <v>239</v>
      </c>
      <c r="G142" s="2" t="s">
        <v>205</v>
      </c>
      <c r="H142" s="2" t="s">
        <v>13</v>
      </c>
      <c r="I142" s="3">
        <v>0.08</v>
      </c>
      <c r="J142" s="3">
        <f>=1.2*I142</f>
      </c>
      <c r="K142" s="3">
        <f>=1.4*I142</f>
      </c>
      <c r="L142" s="3">
        <f>=1.6*I142</f>
      </c>
      <c r="M142" s="3">
        <f>=1.8*I142</f>
      </c>
      <c r="N142" s="3">
        <f>=2*I142</f>
      </c>
      <c r="O142" s="3">
        <f>=2.2*I142</f>
      </c>
      <c r="P142" s="3">
        <f>=2.4*I142</f>
      </c>
      <c r="Q142" s="3">
        <f>=2.6*I142</f>
      </c>
    </row>
    <row r="143" spans="1:17">
      <c r="A143" s="2" t="s">
        <v>232</v>
      </c>
      <c r="B143" s="2" t="s">
        <v>131</v>
      </c>
      <c r="C143" s="2" t="s">
        <v>76</v>
      </c>
      <c r="D143" s="2" t="s">
        <v>40</v>
      </c>
      <c r="E143" s="2" t="s">
        <v>235</v>
      </c>
      <c r="F143" s="2" t="s">
        <v>240</v>
      </c>
      <c r="G143" s="2" t="s">
        <v>205</v>
      </c>
      <c r="H143" s="2" t="s">
        <v>238</v>
      </c>
      <c r="I143" s="3">
        <v>0.2</v>
      </c>
      <c r="J143" s="3">
        <f>=1.2*I143</f>
      </c>
      <c r="K143" s="3">
        <f>=1.4*I143</f>
      </c>
      <c r="L143" s="3">
        <f>=1.6*I143</f>
      </c>
      <c r="M143" s="3">
        <f>=1.8*I143</f>
      </c>
      <c r="N143" s="3">
        <f>=2*I143</f>
      </c>
      <c r="O143" s="3">
        <f>=2.2*I143</f>
      </c>
      <c r="P143" s="3">
        <f>=2.4*I143</f>
      </c>
      <c r="Q143" s="3">
        <f>=2.6*I143</f>
      </c>
    </row>
    <row r="144" spans="1:23">
      <c r="A144" s="2" t="s">
        <v>232</v>
      </c>
      <c r="B144" s="2" t="s">
        <v>131</v>
      </c>
      <c r="C144" s="2" t="s">
        <v>76</v>
      </c>
      <c r="D144" s="2" t="s">
        <v>24</v>
      </c>
      <c r="E144" s="2" t="s">
        <v>241</v>
      </c>
      <c r="F144" s="2" t="s">
        <v>236</v>
      </c>
      <c r="G144" s="2" t="s">
        <v>26</v>
      </c>
      <c r="H144" s="2" t="s">
        <v>13</v>
      </c>
      <c r="I144" s="3">
        <v>0.24</v>
      </c>
      <c r="J144" s="3">
        <f>=I144*(1+1/15)</f>
      </c>
      <c r="K144" s="3">
        <f>=I144*(1+2/15)</f>
      </c>
      <c r="L144" s="3">
        <f>=I144*(1+3/15)</f>
      </c>
      <c r="M144" s="3">
        <f>=I144*(1+4/15)</f>
      </c>
      <c r="N144" s="3">
        <f>=I144*(1+5/15)</f>
      </c>
      <c r="O144" s="3">
        <f>=I144*(1+1/3+1/12)</f>
      </c>
      <c r="P144" s="3">
        <f>=I144*(1+1/2)</f>
      </c>
      <c r="Q144" s="3">
        <f>=I144*(1+7/12)</f>
      </c>
      <c r="R144" s="3">
        <f>=I144*(1+2/3)</f>
      </c>
      <c r="S144" s="3">
        <f>=I144*(1+11/15)</f>
      </c>
      <c r="T144" s="3">
        <f>=I144*(1+12/15)</f>
      </c>
      <c r="U144" s="3">
        <f>=I144*(1+13/15)</f>
      </c>
      <c r="V144" s="3">
        <f>=I144*(1+14/15)</f>
      </c>
      <c r="W144" s="3">
        <f>=I144*2</f>
      </c>
    </row>
    <row r="145" spans="1:23">
      <c r="A145" s="2" t="s">
        <v>232</v>
      </c>
      <c r="B145" s="2" t="s">
        <v>131</v>
      </c>
      <c r="C145" s="2" t="s">
        <v>76</v>
      </c>
      <c r="D145" s="2" t="s">
        <v>24</v>
      </c>
      <c r="E145" s="2" t="s">
        <v>241</v>
      </c>
      <c r="F145" s="2" t="s">
        <v>237</v>
      </c>
      <c r="G145" s="2" t="s">
        <v>26</v>
      </c>
      <c r="H145" s="2" t="s">
        <v>238</v>
      </c>
      <c r="I145" s="3">
        <v>0.6</v>
      </c>
      <c r="J145" s="3">
        <f>=I145*(1+1/15)</f>
      </c>
      <c r="K145" s="3">
        <f>=I145*(1+2/15)</f>
      </c>
      <c r="L145" s="3">
        <f>=I145*(1+3/15)</f>
      </c>
      <c r="M145" s="3">
        <f>=I145*(1+4/15)</f>
      </c>
      <c r="N145" s="3">
        <f>=I145*(1+5/15)</f>
      </c>
      <c r="O145" s="3">
        <f>=I145*(1+1/3+1/12)</f>
      </c>
      <c r="P145" s="3">
        <f>=I145*(1+1/2)</f>
      </c>
      <c r="Q145" s="3">
        <f>=I145*(1+7/12)</f>
      </c>
      <c r="R145" s="3">
        <f>=I145*(1+2/3)</f>
      </c>
      <c r="S145" s="3">
        <f>=I145*(1+11/15)</f>
      </c>
      <c r="T145" s="3">
        <f>=I145*(1+12/15)</f>
      </c>
      <c r="U145" s="3">
        <f>=I145*(1+13/15)</f>
      </c>
      <c r="V145" s="3">
        <f>=I145*(1+14/15)</f>
      </c>
      <c r="W145" s="3">
        <f>=I145*2</f>
      </c>
    </row>
    <row r="146" spans="1:23">
      <c r="A146" s="2" t="s">
        <v>232</v>
      </c>
      <c r="B146" s="2" t="s">
        <v>131</v>
      </c>
      <c r="C146" s="2" t="s">
        <v>76</v>
      </c>
      <c r="D146" s="2" t="s">
        <v>24</v>
      </c>
      <c r="E146" s="2" t="s">
        <v>241</v>
      </c>
      <c r="F146" s="2" t="s">
        <v>242</v>
      </c>
      <c r="G146" s="2" t="s">
        <v>26</v>
      </c>
      <c r="H146" s="2" t="s">
        <v>243</v>
      </c>
      <c r="I146" s="3">
        <v>0.6</v>
      </c>
      <c r="J146" s="3">
        <f>=I146*(1+1/15)</f>
      </c>
      <c r="K146" s="3">
        <f>=I146*(1+2/15)</f>
      </c>
      <c r="L146" s="3">
        <f>=I146*(1+3/15)</f>
      </c>
      <c r="M146" s="3">
        <f>=I146*(1+4/15)</f>
      </c>
      <c r="N146" s="3">
        <f>=I146*(1+5/15)</f>
      </c>
      <c r="O146" s="3">
        <f>=I146*(1+1/3+1/12)</f>
      </c>
      <c r="P146" s="3">
        <f>=I146*(1+1/2)</f>
      </c>
      <c r="Q146" s="3">
        <f>=I146*(1+7/12)</f>
      </c>
      <c r="R146" s="3">
        <f>=I146*(1+2/3)</f>
      </c>
      <c r="S146" s="3">
        <f>=I146*(1+11/15)</f>
      </c>
      <c r="T146" s="3">
        <f>=I146*(1+12/15)</f>
      </c>
      <c r="U146" s="3">
        <f>=I146*(1+13/15)</f>
      </c>
      <c r="V146" s="3">
        <f>=I146*(1+14/15)</f>
      </c>
      <c r="W146" s="3">
        <f>=I146*2</f>
      </c>
    </row>
    <row r="147" spans="1:23">
      <c r="A147" s="2" t="s">
        <v>232</v>
      </c>
      <c r="B147" s="2" t="s">
        <v>131</v>
      </c>
      <c r="C147" s="2" t="s">
        <v>76</v>
      </c>
      <c r="D147" s="2" t="s">
        <v>24</v>
      </c>
      <c r="E147" s="2" t="s">
        <v>241</v>
      </c>
      <c r="F147" s="2" t="s">
        <v>239</v>
      </c>
      <c r="G147" s="2" t="s">
        <v>26</v>
      </c>
      <c r="H147" s="2" t="s">
        <v>13</v>
      </c>
      <c r="I147" s="3">
        <v>0.096</v>
      </c>
      <c r="J147" s="3">
        <f>=I147*(1+1/15)</f>
      </c>
      <c r="K147" s="3">
        <f>=I147*(1+2/15)</f>
      </c>
      <c r="L147" s="3">
        <f>=I147*(1+3/15)</f>
      </c>
      <c r="M147" s="3">
        <f>=I147*(1+4/15)</f>
      </c>
      <c r="N147" s="3">
        <f>=I147*(1+5/15)</f>
      </c>
      <c r="O147" s="3">
        <f>=I147*(1+1/3+1/12)</f>
      </c>
      <c r="P147" s="3">
        <f>=I147*(1+1/2)</f>
      </c>
      <c r="Q147" s="3">
        <f>=I147*(1+7/12)</f>
      </c>
      <c r="R147" s="3">
        <f>=I147*(1+2/3)</f>
      </c>
      <c r="S147" s="3">
        <f>=I147*(1+11/15)</f>
      </c>
      <c r="T147" s="3">
        <f>=I147*(1+12/15)</f>
      </c>
      <c r="U147" s="3">
        <f>=I147*(1+13/15)</f>
      </c>
      <c r="V147" s="3">
        <f>=I147*(1+14/15)</f>
      </c>
      <c r="W147" s="3">
        <f>=I147*2</f>
      </c>
    </row>
    <row r="148" spans="1:23">
      <c r="A148" s="2" t="s">
        <v>232</v>
      </c>
      <c r="B148" s="2" t="s">
        <v>131</v>
      </c>
      <c r="C148" s="2" t="s">
        <v>76</v>
      </c>
      <c r="D148" s="2" t="s">
        <v>24</v>
      </c>
      <c r="E148" s="2" t="s">
        <v>241</v>
      </c>
      <c r="F148" s="2" t="s">
        <v>240</v>
      </c>
      <c r="G148" s="2" t="s">
        <v>26</v>
      </c>
      <c r="H148" s="2" t="s">
        <v>238</v>
      </c>
      <c r="I148" s="3">
        <v>0.24</v>
      </c>
      <c r="J148" s="3">
        <f>=I148*(1+1/15)</f>
      </c>
      <c r="K148" s="3">
        <f>=I148*(1+2/15)</f>
      </c>
      <c r="L148" s="3">
        <f>=I148*(1+3/15)</f>
      </c>
      <c r="M148" s="3">
        <f>=I148*(1+4/15)</f>
      </c>
      <c r="N148" s="3">
        <f>=I148*(1+5/15)</f>
      </c>
      <c r="O148" s="3">
        <f>=I148*(1+1/3+1/12)</f>
      </c>
      <c r="P148" s="3">
        <f>=I148*(1+1/2)</f>
      </c>
      <c r="Q148" s="3">
        <f>=I148*(1+7/12)</f>
      </c>
      <c r="R148" s="3">
        <f>=I148*(1+2/3)</f>
      </c>
      <c r="S148" s="3">
        <f>=I148*(1+11/15)</f>
      </c>
      <c r="T148" s="3">
        <f>=I148*(1+12/15)</f>
      </c>
      <c r="U148" s="3">
        <f>=I148*(1+13/15)</f>
      </c>
      <c r="V148" s="3">
        <f>=I148*(1+14/15)</f>
      </c>
      <c r="W148" s="3">
        <f>=I148*2</f>
      </c>
    </row>
    <row r="149" spans="1:23">
      <c r="A149" s="2" t="s">
        <v>232</v>
      </c>
      <c r="B149" s="2" t="s">
        <v>131</v>
      </c>
      <c r="C149" s="2" t="s">
        <v>76</v>
      </c>
      <c r="D149" s="2" t="s">
        <v>24</v>
      </c>
      <c r="E149" s="2" t="s">
        <v>241</v>
      </c>
      <c r="F149" s="2" t="s">
        <v>244</v>
      </c>
      <c r="G149" s="2" t="s">
        <v>26</v>
      </c>
      <c r="H149" s="2" t="s">
        <v>243</v>
      </c>
      <c r="I149" s="3">
        <v>0.24</v>
      </c>
      <c r="J149" s="3">
        <f>=I149*(1+1/15)</f>
      </c>
      <c r="K149" s="3">
        <f>=I149*(1+2/15)</f>
      </c>
      <c r="L149" s="3">
        <f>=I149*(1+3/15)</f>
      </c>
      <c r="M149" s="3">
        <f>=I149*(1+4/15)</f>
      </c>
      <c r="N149" s="3">
        <f>=I149*(1+5/15)</f>
      </c>
      <c r="O149" s="3">
        <f>=I149*(1+1/3+1/12)</f>
      </c>
      <c r="P149" s="3">
        <f>=I149*(1+1/2)</f>
      </c>
      <c r="Q149" s="3">
        <f>=I149*(1+7/12)</f>
      </c>
      <c r="R149" s="3">
        <f>=I149*(1+2/3)</f>
      </c>
      <c r="S149" s="3">
        <f>=I149*(1+11/15)</f>
      </c>
      <c r="T149" s="3">
        <f>=I149*(1+12/15)</f>
      </c>
      <c r="U149" s="3">
        <f>=I149*(1+13/15)</f>
      </c>
      <c r="V149" s="3">
        <f>=I149*(1+14/15)</f>
      </c>
      <c r="W149" s="3">
        <f>=I149*2</f>
      </c>
    </row>
    <row r="150" spans="1:23">
      <c r="A150" s="2" t="s">
        <v>232</v>
      </c>
      <c r="B150" s="2" t="s">
        <v>131</v>
      </c>
      <c r="C150" s="2" t="s">
        <v>76</v>
      </c>
      <c r="D150" s="2" t="s">
        <v>27</v>
      </c>
      <c r="E150" s="2" t="s">
        <v>245</v>
      </c>
      <c r="F150" s="2" t="s">
        <v>49</v>
      </c>
      <c r="G150" s="2" t="s">
        <v>29</v>
      </c>
      <c r="H150" s="2" t="s">
        <v>13</v>
      </c>
      <c r="I150" s="3">
        <v>0.22</v>
      </c>
      <c r="J150" s="3">
        <f>=I150*1.1</f>
      </c>
      <c r="K150" s="3">
        <f>=I150*1.2</f>
      </c>
      <c r="L150" s="3">
        <f>=I150*1.3</f>
      </c>
      <c r="M150" s="3">
        <f>=I150*1.4</f>
      </c>
      <c r="N150" s="3">
        <f>=I150*1.5</f>
      </c>
      <c r="O150" s="3">
        <f>=I150*1.625</f>
      </c>
      <c r="P150" s="3">
        <f>=I150*1.75</f>
      </c>
      <c r="Q150" s="3">
        <f>=I150*1.875</f>
      </c>
      <c r="R150" s="3">
        <f>=I150*2</f>
      </c>
      <c r="S150" s="3">
        <f>=I150*2.1</f>
      </c>
      <c r="T150" s="3">
        <f>=I150*2.2</f>
      </c>
      <c r="U150" s="3">
        <f>=I150*2.3</f>
      </c>
      <c r="V150" s="3">
        <f>=I150*2.4</f>
      </c>
      <c r="W150" s="3">
        <f>=I150*2.5</f>
      </c>
    </row>
    <row r="151" spans="1:23">
      <c r="A151" s="2" t="s">
        <v>232</v>
      </c>
      <c r="B151" s="2" t="s">
        <v>131</v>
      </c>
      <c r="C151" s="2" t="s">
        <v>76</v>
      </c>
      <c r="D151" s="2" t="s">
        <v>27</v>
      </c>
      <c r="E151" s="2" t="s">
        <v>245</v>
      </c>
      <c r="F151" s="2" t="s">
        <v>246</v>
      </c>
      <c r="G151" s="2" t="s">
        <v>29</v>
      </c>
      <c r="H151" s="2" t="s">
        <v>238</v>
      </c>
      <c r="I151" s="4">
        <v>0.55</v>
      </c>
      <c r="J151" s="4">
        <f>=I151*1.1</f>
      </c>
      <c r="K151" s="4">
        <f>=I151*1.2</f>
      </c>
      <c r="L151" s="4">
        <f>=I151*1.3</f>
      </c>
      <c r="M151" s="4">
        <f>=I151*1.4</f>
      </c>
      <c r="N151" s="4">
        <f>=I151*1.5</f>
      </c>
      <c r="O151" s="4">
        <f>=I151*1.625</f>
      </c>
      <c r="P151" s="4">
        <f>=I151*1.75</f>
      </c>
      <c r="Q151" s="4">
        <f>=I151*1.875</f>
      </c>
      <c r="R151" s="4">
        <f>=I151*2</f>
      </c>
      <c r="S151" s="4">
        <f>=I151*2.1</f>
      </c>
      <c r="T151" s="4">
        <f>=I151*2.2</f>
      </c>
      <c r="U151" s="4">
        <f>=I151*2.3</f>
      </c>
      <c r="V151" s="4">
        <f>=I151*2.4</f>
      </c>
      <c r="W151" s="4">
        <f>=I151*2.5</f>
      </c>
    </row>
    <row r="152" spans="1:23">
      <c r="A152" s="2" t="s">
        <v>247</v>
      </c>
      <c r="B152" s="2" t="s">
        <v>158</v>
      </c>
      <c r="C152" s="2" t="s">
        <v>54</v>
      </c>
      <c r="D152" s="2" t="s">
        <v>17</v>
      </c>
      <c r="E152" s="2" t="s">
        <v>248</v>
      </c>
      <c r="F152" s="2" t="s">
        <v>182</v>
      </c>
      <c r="G152" s="2" t="s">
        <v>29</v>
      </c>
      <c r="H152" s="2" t="s">
        <v>13</v>
      </c>
      <c r="I152" s="3">
        <v>0.8</v>
      </c>
      <c r="J152" s="3">
        <f>=I152*1.1</f>
      </c>
      <c r="K152" s="3">
        <f>=I152*1.2</f>
      </c>
      <c r="L152" s="3">
        <f>=I152*1.3</f>
      </c>
      <c r="M152" s="3">
        <f>=I152*1.4</f>
      </c>
      <c r="N152" s="3">
        <f>=I152*1.5</f>
      </c>
      <c r="O152" s="3">
        <f>=I152*1.625</f>
      </c>
      <c r="P152" s="3">
        <f>=I152*1.75</f>
      </c>
      <c r="Q152" s="3">
        <f>=I152*1.875</f>
      </c>
      <c r="R152" s="3">
        <f>=I152*2</f>
      </c>
      <c r="S152" s="3">
        <f>=I152*2.1</f>
      </c>
      <c r="T152" s="3">
        <f>=I152*2.2</f>
      </c>
      <c r="U152" s="3">
        <f>=I152*2.3</f>
      </c>
      <c r="V152" s="3">
        <f>=I152*2.4</f>
      </c>
      <c r="W152" s="3">
        <f>=I152*2.5</f>
      </c>
    </row>
    <row r="153" spans="1:23">
      <c r="A153" s="2" t="s">
        <v>247</v>
      </c>
      <c r="B153" s="2" t="s">
        <v>158</v>
      </c>
      <c r="C153" s="2" t="s">
        <v>54</v>
      </c>
      <c r="D153" s="2" t="s">
        <v>17</v>
      </c>
      <c r="E153" s="2" t="s">
        <v>248</v>
      </c>
      <c r="F153" s="2" t="s">
        <v>183</v>
      </c>
      <c r="G153" s="2" t="s">
        <v>29</v>
      </c>
      <c r="H153" s="2" t="s">
        <v>13</v>
      </c>
      <c r="I153" s="3">
        <v>0.3</v>
      </c>
      <c r="J153" s="3">
        <f>=I153*1.1</f>
      </c>
      <c r="K153" s="3">
        <f>=I153*1.2</f>
      </c>
      <c r="L153" s="3">
        <f>=I153*1.3</f>
      </c>
      <c r="M153" s="3">
        <f>=I153*1.4</f>
      </c>
      <c r="N153" s="3">
        <f>=I153*1.5</f>
      </c>
      <c r="O153" s="3">
        <f>=I153*1.625</f>
      </c>
      <c r="P153" s="3">
        <f>=I153*1.75</f>
      </c>
      <c r="Q153" s="3">
        <f>=I153*1.875</f>
      </c>
      <c r="R153" s="3">
        <f>=I153*2</f>
      </c>
      <c r="S153" s="3">
        <f>=I153*2.1</f>
      </c>
      <c r="T153" s="3">
        <f>=I153*2.2</f>
      </c>
      <c r="U153" s="3">
        <f>=I153*2.3</f>
      </c>
      <c r="V153" s="3">
        <f>=I153*2.4</f>
      </c>
      <c r="W153" s="3">
        <f>=I153*2.5</f>
      </c>
    </row>
    <row r="154" spans="1:23">
      <c r="A154" s="2" t="s">
        <v>247</v>
      </c>
      <c r="B154" s="2" t="s">
        <v>158</v>
      </c>
      <c r="C154" s="2" t="s">
        <v>54</v>
      </c>
      <c r="D154" s="2" t="s">
        <v>17</v>
      </c>
      <c r="E154" s="2" t="s">
        <v>248</v>
      </c>
      <c r="F154" s="2" t="s">
        <v>249</v>
      </c>
      <c r="G154" s="2" t="s">
        <v>47</v>
      </c>
      <c r="H154" s="2" t="s">
        <v>10</v>
      </c>
      <c r="I154" s="4">
        <v>0.6</v>
      </c>
      <c r="J154" s="4">
        <f>=41/40*I154</f>
      </c>
      <c r="K154" s="4">
        <f>=42/40*I154</f>
      </c>
      <c r="L154" s="4">
        <f>=43/40*I154</f>
      </c>
      <c r="M154" s="4">
        <f>=44/40*I154</f>
      </c>
      <c r="N154" s="4">
        <f>=9/8*I154</f>
      </c>
      <c r="O154" s="4">
        <f>=37/32*I154</f>
      </c>
      <c r="P154" s="4">
        <f>=38/32*I154</f>
      </c>
      <c r="Q154" s="4">
        <f>=39/32*I154</f>
      </c>
      <c r="R154" s="4">
        <f>=5/4*I154</f>
      </c>
      <c r="S154" s="4">
        <f>=51/40*I154</f>
      </c>
      <c r="T154" s="4">
        <f>=52/40*I154</f>
      </c>
      <c r="U154" s="4">
        <f>=53/40*I154</f>
      </c>
      <c r="V154" s="4">
        <f>=54/40*I154</f>
      </c>
      <c r="W154" s="4">
        <f>=55/40*I154</f>
      </c>
    </row>
    <row r="155" spans="1:23">
      <c r="A155" s="2" t="s">
        <v>247</v>
      </c>
      <c r="B155" s="2" t="s">
        <v>158</v>
      </c>
      <c r="C155" s="2" t="s">
        <v>54</v>
      </c>
      <c r="D155" s="2" t="s">
        <v>24</v>
      </c>
      <c r="E155" s="2" t="s">
        <v>250</v>
      </c>
      <c r="F155" s="2" t="s">
        <v>11</v>
      </c>
      <c r="G155" s="2" t="s">
        <v>26</v>
      </c>
      <c r="H155" s="2" t="s">
        <v>13</v>
      </c>
      <c r="I155" s="3">
        <v>0.48</v>
      </c>
      <c r="J155" s="3">
        <f>=I155*(1+1/15)</f>
      </c>
      <c r="K155" s="3">
        <f>=I155*(1+2/15)</f>
      </c>
      <c r="L155" s="3">
        <f>=I155*(1+3/15)</f>
      </c>
      <c r="M155" s="3">
        <f>=I155*(1+4/15)</f>
      </c>
      <c r="N155" s="3">
        <f>=I155*(1+5/15)</f>
      </c>
      <c r="O155" s="3">
        <f>=I155*(1+1/3+1/12)</f>
      </c>
      <c r="P155" s="3">
        <f>=I155*(1+1/2)</f>
      </c>
      <c r="Q155" s="3">
        <f>=I155*(1+7/12)</f>
      </c>
      <c r="R155" s="3">
        <f>=I155*(1+2/3)</f>
      </c>
      <c r="S155" s="3">
        <f>=I155*(1+11/15)</f>
      </c>
      <c r="T155" s="3">
        <f>=I155*(1+12/15)</f>
      </c>
      <c r="U155" s="3">
        <f>=I155*(1+13/15)</f>
      </c>
      <c r="V155" s="3">
        <f>=I155*(1+14/15)</f>
      </c>
      <c r="W155" s="3">
        <f>=I155*2</f>
      </c>
    </row>
    <row r="156" spans="1:23">
      <c r="A156" s="2" t="s">
        <v>247</v>
      </c>
      <c r="B156" s="2" t="s">
        <v>158</v>
      </c>
      <c r="C156" s="2" t="s">
        <v>54</v>
      </c>
      <c r="D156" s="2" t="s">
        <v>24</v>
      </c>
      <c r="E156" s="2" t="s">
        <v>250</v>
      </c>
      <c r="F156" s="2" t="s">
        <v>251</v>
      </c>
      <c r="G156" s="2" t="s">
        <v>47</v>
      </c>
      <c r="H156" s="2" t="s">
        <v>10</v>
      </c>
      <c r="I156" s="3">
        <v>0.8</v>
      </c>
      <c r="J156" s="3">
        <f>=41/40*I156</f>
      </c>
      <c r="K156" s="3">
        <f>=42/40*I156</f>
      </c>
      <c r="L156" s="3">
        <f>=43/40*I156</f>
      </c>
      <c r="M156" s="3">
        <f>=44/40*I156</f>
      </c>
      <c r="N156" s="3">
        <f>=9/8*I156</f>
      </c>
      <c r="O156" s="3">
        <f>=37/32*I156</f>
      </c>
      <c r="P156" s="3">
        <f>=38/32*I156</f>
      </c>
      <c r="Q156" s="3">
        <f>=39/32*I156</f>
      </c>
      <c r="R156" s="3">
        <f>=5/4*I156</f>
      </c>
      <c r="S156" s="3">
        <f>=51/40*I156</f>
      </c>
      <c r="T156" s="3">
        <f>=52/40*I156</f>
      </c>
      <c r="U156" s="3">
        <f>=53/40*I156</f>
      </c>
      <c r="V156" s="3">
        <f>=54/40*I156</f>
      </c>
      <c r="W156" s="3">
        <f>=55/40*I156</f>
      </c>
    </row>
    <row r="157" spans="1:23">
      <c r="A157" s="2" t="s">
        <v>247</v>
      </c>
      <c r="B157" s="2" t="s">
        <v>158</v>
      </c>
      <c r="C157" s="2" t="s">
        <v>54</v>
      </c>
      <c r="D157" s="2" t="s">
        <v>24</v>
      </c>
      <c r="E157" s="2" t="s">
        <v>250</v>
      </c>
      <c r="F157" s="2" t="s">
        <v>198</v>
      </c>
      <c r="G157" s="2" t="s">
        <v>252</v>
      </c>
      <c r="H157" s="2" t="s">
        <v>13</v>
      </c>
      <c r="I157" s="7">
        <v>1.16</v>
      </c>
      <c r="J157" s="7">
        <f>=35/32*I157</f>
      </c>
      <c r="K157" s="7">
        <f>=38/32*I157</f>
      </c>
      <c r="L157" s="7">
        <f>=41/32*I157</f>
      </c>
      <c r="M157" s="7">
        <f>=44/32*I157</f>
      </c>
      <c r="N157" s="7">
        <f>=97/64*I157</f>
      </c>
      <c r="O157" s="7">
        <f>=109/64*I157</f>
      </c>
      <c r="P157" s="7">
        <f>=124/64*I157</f>
      </c>
      <c r="Q157" s="7">
        <f>=142/64*I157</f>
      </c>
      <c r="R157" s="7">
        <f>=160/64*I157</f>
      </c>
      <c r="S157" s="7">
        <f>=839/320*I157</f>
      </c>
      <c r="T157" s="7">
        <f>=I157*878/320</f>
      </c>
      <c r="U157" s="7">
        <f>=I157*917/320</f>
      </c>
      <c r="V157" s="7">
        <f>=I157*956/320</f>
      </c>
      <c r="W157" s="7">
        <f>=I157*995/320</f>
      </c>
    </row>
    <row r="158" spans="1:23">
      <c r="A158" s="2" t="s">
        <v>247</v>
      </c>
      <c r="B158" s="2" t="s">
        <v>158</v>
      </c>
      <c r="C158" s="2" t="s">
        <v>54</v>
      </c>
      <c r="D158" s="2" t="s">
        <v>27</v>
      </c>
      <c r="E158" s="2" t="s">
        <v>253</v>
      </c>
      <c r="F158" s="2" t="s">
        <v>117</v>
      </c>
      <c r="G158" s="2" t="s">
        <v>234</v>
      </c>
      <c r="H158" s="2" t="s">
        <v>13</v>
      </c>
      <c r="I158" s="3">
        <v>0.42</v>
      </c>
      <c r="J158" s="3">
        <f>=(1+7/30)*I158</f>
      </c>
      <c r="K158" s="3">
        <f>=(1+14/30)*I158</f>
      </c>
      <c r="L158" s="3">
        <f>=(1+21/30)*I158</f>
      </c>
      <c r="M158" s="3">
        <f>=(1+28/30)*I158</f>
      </c>
      <c r="N158" s="3">
        <f>=(1+7/6)*I158</f>
      </c>
      <c r="O158" s="3">
        <f>=(1+35/24)*I158</f>
      </c>
      <c r="P158" s="3">
        <f>=(1+42/24)*I158</f>
      </c>
      <c r="Q158" s="3">
        <f>=(1+49/24)*I158</f>
      </c>
      <c r="R158" s="3">
        <f>=(1+56/24)*I158</f>
      </c>
      <c r="S158" s="3">
        <f>=(1+77/30)*I158</f>
      </c>
      <c r="T158" s="3">
        <f>=(1+84/30)*I158</f>
      </c>
      <c r="U158" s="3">
        <f>=(1+91/30)*I158</f>
      </c>
      <c r="V158" s="3">
        <f>=(1+98/30)*I158</f>
      </c>
      <c r="W158" s="3">
        <f>=4.5*I158</f>
      </c>
    </row>
    <row r="159" spans="1:17">
      <c r="A159" s="2" t="s">
        <v>254</v>
      </c>
      <c r="B159" s="2" t="s">
        <v>158</v>
      </c>
      <c r="C159" s="2" t="s">
        <v>65</v>
      </c>
      <c r="D159" s="2" t="s">
        <v>40</v>
      </c>
      <c r="E159" s="2" t="s">
        <v>255</v>
      </c>
      <c r="F159" s="2" t="s">
        <v>256</v>
      </c>
      <c r="G159" s="2" t="s">
        <v>205</v>
      </c>
      <c r="H159" s="2" t="s">
        <v>13</v>
      </c>
      <c r="I159" s="3">
        <v>0.1</v>
      </c>
      <c r="J159" s="3">
        <f>=1.2*I159</f>
      </c>
      <c r="K159" s="3">
        <f>=1.4*I159</f>
      </c>
      <c r="L159" s="3">
        <f>=1.6*I159</f>
      </c>
      <c r="M159" s="3">
        <f>=1.8*I159</f>
      </c>
      <c r="N159" s="3">
        <f>=2*I159</f>
      </c>
      <c r="O159" s="3">
        <f>=2.2*I159</f>
      </c>
      <c r="P159" s="3">
        <f>=2.4*I159</f>
      </c>
      <c r="Q159" s="3">
        <f>=2.6*I159</f>
      </c>
    </row>
    <row r="160" spans="1:17">
      <c r="A160" s="2" t="s">
        <v>254</v>
      </c>
      <c r="B160" s="2" t="s">
        <v>158</v>
      </c>
      <c r="C160" s="2" t="s">
        <v>65</v>
      </c>
      <c r="D160" s="2" t="s">
        <v>40</v>
      </c>
      <c r="E160" s="2" t="s">
        <v>255</v>
      </c>
      <c r="F160" s="2" t="s">
        <v>257</v>
      </c>
      <c r="G160" s="2" t="s">
        <v>205</v>
      </c>
      <c r="H160" s="2" t="s">
        <v>13</v>
      </c>
      <c r="I160" s="3">
        <v>0.4</v>
      </c>
      <c r="J160" s="3">
        <f>=1.2*I160</f>
      </c>
      <c r="K160" s="3">
        <f>=1.4*I160</f>
      </c>
      <c r="L160" s="3">
        <f>=1.6*I160</f>
      </c>
      <c r="M160" s="3">
        <f>=1.8*I160</f>
      </c>
      <c r="N160" s="3">
        <f>=2*I160</f>
      </c>
      <c r="O160" s="3">
        <f>=2.2*I160</f>
      </c>
      <c r="P160" s="3">
        <f>=2.4*I160</f>
      </c>
      <c r="Q160" s="3">
        <f>=2.6*I160</f>
      </c>
    </row>
    <row r="161" spans="1:23">
      <c r="A161" s="2" t="s">
        <v>254</v>
      </c>
      <c r="B161" s="2" t="s">
        <v>158</v>
      </c>
      <c r="C161" s="2" t="s">
        <v>65</v>
      </c>
      <c r="D161" s="2" t="s">
        <v>17</v>
      </c>
      <c r="E161" s="2" t="s">
        <v>258</v>
      </c>
      <c r="F161" s="2" t="s">
        <v>11</v>
      </c>
      <c r="G161" s="2" t="s">
        <v>29</v>
      </c>
      <c r="H161" s="2" t="s">
        <v>13</v>
      </c>
      <c r="I161" s="3">
        <v>0.6</v>
      </c>
      <c r="J161" s="3">
        <f>=I161*1.1</f>
      </c>
      <c r="K161" s="3">
        <f>=I161*1.2</f>
      </c>
      <c r="L161" s="3">
        <f>=I161*1.3</f>
      </c>
      <c r="M161" s="3">
        <f>=I161*1.4</f>
      </c>
      <c r="N161" s="3">
        <f>=I161*1.5</f>
      </c>
      <c r="O161" s="3">
        <f>=I161*1.625</f>
      </c>
      <c r="P161" s="3">
        <f>=I161*1.75</f>
      </c>
      <c r="Q161" s="3">
        <f>=I161*1.875</f>
      </c>
      <c r="R161" s="3">
        <f>=I161*2</f>
      </c>
      <c r="S161" s="3">
        <f>=I161*2.1</f>
      </c>
      <c r="T161" s="3">
        <f>=I161*2.2</f>
      </c>
      <c r="U161" s="3">
        <f>=I161*2.3</f>
      </c>
      <c r="V161" s="3">
        <f>=I161*2.4</f>
      </c>
      <c r="W161" s="3">
        <f>=I161*2.5</f>
      </c>
    </row>
    <row r="162" spans="1:23">
      <c r="A162" s="2" t="s">
        <v>254</v>
      </c>
      <c r="B162" s="2" t="s">
        <v>158</v>
      </c>
      <c r="C162" s="2" t="s">
        <v>65</v>
      </c>
      <c r="D162" s="2" t="s">
        <v>17</v>
      </c>
      <c r="E162" s="2" t="s">
        <v>258</v>
      </c>
      <c r="F162" s="2" t="s">
        <v>259</v>
      </c>
      <c r="G162" s="2" t="s">
        <v>103</v>
      </c>
      <c r="H162" s="2" t="s">
        <v>13</v>
      </c>
      <c r="I162" s="3">
        <v>1.3</v>
      </c>
      <c r="J162" s="3">
        <f>=I162*1.15</f>
      </c>
      <c r="K162" s="3">
        <f>=I162*1.3</f>
      </c>
      <c r="L162" s="3">
        <f>=I162*1.45</f>
      </c>
      <c r="M162" s="3">
        <f>=I162*1.6</f>
      </c>
      <c r="N162" s="3">
        <f>=I162*1.75</f>
      </c>
      <c r="O162" s="3">
        <f>=I162*1.9375</f>
      </c>
      <c r="P162" s="3">
        <f>=I162*2.125</f>
      </c>
      <c r="Q162" s="3">
        <f>=I162*2.3125</f>
      </c>
      <c r="R162" s="3">
        <f>=I162*2.5</f>
      </c>
      <c r="S162" s="3">
        <f>=I162*2.65</f>
      </c>
      <c r="T162" s="3">
        <f>=I162*2.8</f>
      </c>
      <c r="U162" s="3">
        <f>=I162*2.95</f>
      </c>
      <c r="V162" s="3">
        <f>=I162*3.1</f>
      </c>
      <c r="W162" s="3">
        <f>=I162*3.25</f>
      </c>
    </row>
    <row r="163" spans="1:23">
      <c r="A163" s="2" t="s">
        <v>254</v>
      </c>
      <c r="B163" s="2" t="s">
        <v>158</v>
      </c>
      <c r="C163" s="2" t="s">
        <v>65</v>
      </c>
      <c r="D163" s="2" t="s">
        <v>24</v>
      </c>
      <c r="E163" s="2" t="s">
        <v>260</v>
      </c>
      <c r="F163" s="2" t="s">
        <v>261</v>
      </c>
      <c r="G163" s="2" t="s">
        <v>26</v>
      </c>
      <c r="H163" s="2" t="s">
        <v>10</v>
      </c>
      <c r="I163" s="3">
        <v>0.12</v>
      </c>
      <c r="J163" s="3">
        <f>=I163*(1+1/15)</f>
      </c>
      <c r="K163" s="3">
        <f>=I163*(1+2/15)</f>
      </c>
      <c r="L163" s="3">
        <f>=I163*(1+3/15)</f>
      </c>
      <c r="M163" s="3">
        <f>=I163*(1+4/15)</f>
      </c>
      <c r="N163" s="3">
        <f>=I163*(1+5/15)</f>
      </c>
      <c r="O163" s="3">
        <f>=I163*(1+1/3+1/12)</f>
      </c>
      <c r="P163" s="3">
        <f>=I163*(1+1/2)</f>
      </c>
      <c r="Q163" s="3">
        <f>=I163*(1+7/12)</f>
      </c>
      <c r="R163" s="3">
        <f>=I163*(1+2/3)</f>
      </c>
      <c r="S163" s="3">
        <f>=I163*(1+11/15)</f>
      </c>
      <c r="T163" s="3">
        <f>=I163*(1+12/15)</f>
      </c>
      <c r="U163" s="3">
        <f>=I163*(1+13/15)</f>
      </c>
      <c r="V163" s="3">
        <f>=I163*(1+14/15)</f>
      </c>
      <c r="W163" s="3">
        <f>=I163*2</f>
      </c>
    </row>
    <row r="164" spans="1:23">
      <c r="A164" s="2" t="s">
        <v>254</v>
      </c>
      <c r="B164" s="2" t="s">
        <v>158</v>
      </c>
      <c r="C164" s="2" t="s">
        <v>65</v>
      </c>
      <c r="D164" s="2" t="s">
        <v>24</v>
      </c>
      <c r="E164" s="2" t="s">
        <v>260</v>
      </c>
      <c r="F164" s="2" t="s">
        <v>11</v>
      </c>
      <c r="G164" s="2" t="s">
        <v>26</v>
      </c>
      <c r="H164" s="2" t="s">
        <v>13</v>
      </c>
      <c r="I164" s="3">
        <v>1.98</v>
      </c>
      <c r="J164" s="3">
        <f>=I164*(1+1/15)</f>
      </c>
      <c r="K164" s="3">
        <f>=I164*(1+2/15)</f>
      </c>
      <c r="L164" s="3">
        <f>=I164*(1+3/15)</f>
      </c>
      <c r="M164" s="3">
        <f>=I164*(1+4/15)</f>
      </c>
      <c r="N164" s="3">
        <f>=I164*(1+5/15)</f>
      </c>
      <c r="O164" s="3">
        <f>=I164*(1+1/3+1/12)</f>
      </c>
      <c r="P164" s="3">
        <f>=I164*(1+1/2)</f>
      </c>
      <c r="Q164" s="3">
        <f>=I164*(1+7/12)</f>
      </c>
      <c r="R164" s="3">
        <f>=I164*(1+2/3)</f>
      </c>
      <c r="S164" s="3">
        <f>=I164*(1+11/15)</f>
      </c>
      <c r="T164" s="3">
        <f>=I164*(1+12/15)</f>
      </c>
      <c r="U164" s="3">
        <f>=I164*(1+13/15)</f>
      </c>
      <c r="V164" s="3">
        <f>=I164*(1+14/15)</f>
      </c>
      <c r="W164" s="3">
        <f>=I164*2</f>
      </c>
    </row>
    <row r="165" spans="1:23">
      <c r="A165" s="2" t="s">
        <v>254</v>
      </c>
      <c r="B165" s="2" t="s">
        <v>158</v>
      </c>
      <c r="C165" s="2" t="s">
        <v>65</v>
      </c>
      <c r="D165" s="2" t="s">
        <v>27</v>
      </c>
      <c r="E165" s="2" t="s">
        <v>262</v>
      </c>
      <c r="F165" s="2" t="s">
        <v>263</v>
      </c>
      <c r="G165" s="2" t="s">
        <v>47</v>
      </c>
      <c r="H165" s="2" t="s">
        <v>10</v>
      </c>
      <c r="I165" s="3">
        <v>0.68</v>
      </c>
      <c r="J165" s="3">
        <f>=41/40*I165</f>
      </c>
      <c r="K165" s="3">
        <f>=42/40*I165</f>
      </c>
      <c r="L165" s="3">
        <f>=43/40*I165</f>
      </c>
      <c r="M165" s="3">
        <f>=44/40*I165</f>
      </c>
      <c r="N165" s="3">
        <f>=9/8*I165</f>
      </c>
      <c r="O165" s="3">
        <f>=37/32*I165</f>
      </c>
      <c r="P165" s="3">
        <f>=38/32*I165</f>
      </c>
      <c r="Q165" s="3">
        <f>=39/32*I165</f>
      </c>
      <c r="R165" s="3">
        <f>=5/4*I165</f>
      </c>
      <c r="S165" s="3">
        <f>=51/40*I165</f>
      </c>
      <c r="T165" s="3">
        <f>=52/40*I165</f>
      </c>
      <c r="U165" s="3">
        <f>=53/40*I165</f>
      </c>
      <c r="V165" s="3">
        <f>=54/40*I165</f>
      </c>
      <c r="W165" s="3">
        <f>=55/40*I165</f>
      </c>
    </row>
    <row r="166" spans="1:23">
      <c r="A166" s="2" t="s">
        <v>264</v>
      </c>
      <c r="B166" s="2" t="s">
        <v>131</v>
      </c>
      <c r="C166" s="2" t="s">
        <v>159</v>
      </c>
      <c r="D166" s="2" t="s">
        <v>17</v>
      </c>
      <c r="E166" s="2" t="s">
        <v>265</v>
      </c>
      <c r="F166" s="2" t="s">
        <v>266</v>
      </c>
      <c r="G166" s="2" t="s">
        <v>29</v>
      </c>
      <c r="H166" s="2" t="s">
        <v>10</v>
      </c>
      <c r="I166" s="3">
        <v>0.12</v>
      </c>
      <c r="J166" s="3">
        <f>=I166*1.1</f>
      </c>
      <c r="K166" s="3">
        <f>=I166*1.2</f>
      </c>
      <c r="L166" s="3">
        <f>=I166*1.3</f>
      </c>
      <c r="M166" s="3">
        <f>=I166*1.4</f>
      </c>
      <c r="N166" s="3">
        <f>=I166*1.5</f>
      </c>
      <c r="O166" s="3">
        <f>=I166*1.625</f>
      </c>
      <c r="P166" s="3">
        <f>=I166*1.75</f>
      </c>
      <c r="Q166" s="3">
        <f>=I166*1.875</f>
      </c>
      <c r="R166" s="3">
        <f>=I166*2</f>
      </c>
      <c r="S166" s="3">
        <f>=I166*2.1</f>
      </c>
      <c r="T166" s="3">
        <f>=I166*2.2</f>
      </c>
      <c r="U166" s="3">
        <f>=I166*2.3</f>
      </c>
      <c r="V166" s="3">
        <f>=I166*2.4</f>
      </c>
      <c r="W166" s="3">
        <f>=I166*2.5</f>
      </c>
    </row>
    <row r="167" spans="1:17">
      <c r="A167" s="2" t="s">
        <v>264</v>
      </c>
      <c r="B167" s="2" t="s">
        <v>131</v>
      </c>
      <c r="C167" s="2" t="s">
        <v>159</v>
      </c>
      <c r="D167" s="2" t="s">
        <v>40</v>
      </c>
      <c r="E167" s="2" t="s">
        <v>267</v>
      </c>
      <c r="F167" s="2" t="s">
        <v>11</v>
      </c>
      <c r="G167" s="2" t="s">
        <v>205</v>
      </c>
      <c r="H167" s="2" t="s">
        <v>13</v>
      </c>
      <c r="I167" s="3">
        <v>1.3</v>
      </c>
      <c r="J167" s="3">
        <f>=1.2*I167</f>
      </c>
      <c r="K167" s="3">
        <f>=1.4*I167</f>
      </c>
      <c r="L167" s="3">
        <f>=1.6*I167</f>
      </c>
      <c r="M167" s="3">
        <f>=1.8*I167</f>
      </c>
      <c r="N167" s="3">
        <f>=2*I167</f>
      </c>
      <c r="O167" s="3">
        <f>=2.2*I167</f>
      </c>
      <c r="P167" s="3">
        <f>=2.4*I167</f>
      </c>
      <c r="Q167" s="3">
        <f>=2.6*I167</f>
      </c>
    </row>
    <row r="168" spans="1:17">
      <c r="A168" s="2" t="s">
        <v>264</v>
      </c>
      <c r="B168" s="2" t="s">
        <v>131</v>
      </c>
      <c r="C168" s="2" t="s">
        <v>159</v>
      </c>
      <c r="D168" s="2" t="s">
        <v>40</v>
      </c>
      <c r="E168" s="2" t="s">
        <v>268</v>
      </c>
      <c r="F168" s="2" t="s">
        <v>182</v>
      </c>
      <c r="G168" s="2" t="s">
        <v>205</v>
      </c>
      <c r="H168" s="2" t="s">
        <v>13</v>
      </c>
      <c r="I168" s="3">
        <v>1.9</v>
      </c>
      <c r="J168" s="3">
        <f>=1.2*I168</f>
      </c>
      <c r="K168" s="3">
        <f>=1.4*I168</f>
      </c>
      <c r="L168" s="3">
        <f>=1.6*I168</f>
      </c>
      <c r="M168" s="3">
        <f>=1.8*I168</f>
      </c>
      <c r="N168" s="3">
        <f>=2*I168</f>
      </c>
      <c r="O168" s="3">
        <f>=2.2*I168</f>
      </c>
      <c r="P168" s="3">
        <f>=2.4*I168</f>
      </c>
      <c r="Q168" s="3">
        <f>=2.6*I168</f>
      </c>
    </row>
    <row r="169" spans="1:17">
      <c r="A169" s="2" t="s">
        <v>264</v>
      </c>
      <c r="B169" s="2" t="s">
        <v>131</v>
      </c>
      <c r="C169" s="2" t="s">
        <v>159</v>
      </c>
      <c r="D169" s="2" t="s">
        <v>40</v>
      </c>
      <c r="E169" s="2" t="s">
        <v>268</v>
      </c>
      <c r="F169" s="2" t="s">
        <v>183</v>
      </c>
      <c r="G169" s="2" t="s">
        <v>205</v>
      </c>
      <c r="H169" s="2" t="s">
        <v>13</v>
      </c>
      <c r="I169" s="3">
        <v>0.3</v>
      </c>
      <c r="J169" s="3">
        <f>=1.2*I169</f>
      </c>
      <c r="K169" s="3">
        <f>=1.4*I169</f>
      </c>
      <c r="L169" s="3">
        <f>=1.6*I169</f>
      </c>
      <c r="M169" s="3">
        <f>=1.8*I169</f>
      </c>
      <c r="N169" s="3">
        <f>=2*I169</f>
      </c>
      <c r="O169" s="3">
        <f>=2.2*I169</f>
      </c>
      <c r="P169" s="3">
        <f>=2.4*I169</f>
      </c>
      <c r="Q169" s="3">
        <f>=2.6*I169</f>
      </c>
    </row>
    <row r="170" spans="1:17">
      <c r="A170" s="2" t="s">
        <v>264</v>
      </c>
      <c r="B170" s="2" t="s">
        <v>131</v>
      </c>
      <c r="C170" s="2" t="s">
        <v>159</v>
      </c>
      <c r="D170" s="2" t="s">
        <v>40</v>
      </c>
      <c r="E170" s="2" t="s">
        <v>269</v>
      </c>
      <c r="F170" s="2" t="s">
        <v>182</v>
      </c>
      <c r="G170" s="2" t="s">
        <v>205</v>
      </c>
      <c r="H170" s="2" t="s">
        <v>13</v>
      </c>
      <c r="I170" s="3">
        <v>2.5</v>
      </c>
      <c r="J170" s="3">
        <f>=1.2*I170</f>
      </c>
      <c r="K170" s="3">
        <f>=1.4*I170</f>
      </c>
      <c r="L170" s="3">
        <f>=1.6*I170</f>
      </c>
      <c r="M170" s="3">
        <f>=1.8*I170</f>
      </c>
      <c r="N170" s="3">
        <f>=2*I170</f>
      </c>
      <c r="O170" s="3">
        <f>=2.2*I170</f>
      </c>
      <c r="P170" s="3">
        <f>=2.4*I170</f>
      </c>
      <c r="Q170" s="3">
        <f>=2.6*I170</f>
      </c>
    </row>
    <row r="171" spans="1:17">
      <c r="A171" s="2" t="s">
        <v>264</v>
      </c>
      <c r="B171" s="2" t="s">
        <v>131</v>
      </c>
      <c r="C171" s="2" t="s">
        <v>159</v>
      </c>
      <c r="D171" s="2" t="s">
        <v>40</v>
      </c>
      <c r="E171" s="2" t="s">
        <v>269</v>
      </c>
      <c r="F171" s="2" t="s">
        <v>183</v>
      </c>
      <c r="G171" s="2" t="s">
        <v>205</v>
      </c>
      <c r="H171" s="2" t="s">
        <v>13</v>
      </c>
      <c r="I171" s="3">
        <v>0.9</v>
      </c>
      <c r="J171" s="3">
        <f>=1.2*I171</f>
      </c>
      <c r="K171" s="3">
        <f>=1.4*I171</f>
      </c>
      <c r="L171" s="3">
        <f>=1.6*I171</f>
      </c>
      <c r="M171" s="3">
        <f>=1.8*I171</f>
      </c>
      <c r="N171" s="3">
        <f>=2*I171</f>
      </c>
      <c r="O171" s="3">
        <f>=2.2*I171</f>
      </c>
      <c r="P171" s="3">
        <f>=2.4*I171</f>
      </c>
      <c r="Q171" s="3">
        <f>=2.6*I171</f>
      </c>
    </row>
    <row r="172" spans="1:23">
      <c r="A172" s="2" t="s">
        <v>264</v>
      </c>
      <c r="B172" s="2" t="s">
        <v>131</v>
      </c>
      <c r="C172" s="2" t="s">
        <v>159</v>
      </c>
      <c r="D172" s="2" t="s">
        <v>24</v>
      </c>
      <c r="E172" s="2" t="s">
        <v>270</v>
      </c>
      <c r="F172" s="2" t="s">
        <v>182</v>
      </c>
      <c r="G172" s="2" t="s">
        <v>26</v>
      </c>
      <c r="H172" s="2" t="s">
        <v>13</v>
      </c>
      <c r="I172" s="3">
        <v>1.8</v>
      </c>
      <c r="J172" s="3">
        <f>=I172*(1+1/15)</f>
      </c>
      <c r="K172" s="3">
        <f>=I172*(1+2/15)</f>
      </c>
      <c r="L172" s="3">
        <f>=I172*(1+3/15)</f>
      </c>
      <c r="M172" s="3">
        <f>=I172*(1+4/15)</f>
      </c>
      <c r="N172" s="3">
        <f>=I172*(1+5/15)</f>
      </c>
      <c r="O172" s="3">
        <f>=I172*(1+1/3+1/12)</f>
      </c>
      <c r="P172" s="3">
        <f>=I172*(1+1/2)</f>
      </c>
      <c r="Q172" s="3">
        <f>=I172*(1+7/12)</f>
      </c>
      <c r="R172" s="3">
        <f>=I172*(1+2/3)</f>
      </c>
      <c r="S172" s="3">
        <f>=I172*(1+11/15)</f>
      </c>
      <c r="T172" s="3">
        <f>=I172*(1+12/15)</f>
      </c>
      <c r="U172" s="3">
        <f>=I172*(1+13/15)</f>
      </c>
      <c r="V172" s="3">
        <f>=I172*(1+14/15)</f>
      </c>
      <c r="W172" s="3">
        <f>=I172*2</f>
      </c>
    </row>
    <row r="173" spans="1:23">
      <c r="A173" s="2" t="s">
        <v>264</v>
      </c>
      <c r="B173" s="2" t="s">
        <v>131</v>
      </c>
      <c r="C173" s="2" t="s">
        <v>159</v>
      </c>
      <c r="D173" s="2" t="s">
        <v>24</v>
      </c>
      <c r="E173" s="2" t="s">
        <v>270</v>
      </c>
      <c r="F173" s="2" t="s">
        <v>183</v>
      </c>
      <c r="G173" s="2" t="s">
        <v>26</v>
      </c>
      <c r="H173" s="2" t="s">
        <v>13</v>
      </c>
      <c r="I173" s="3">
        <v>0.84</v>
      </c>
      <c r="J173" s="3">
        <f>=I173*(1+1/15)</f>
      </c>
      <c r="K173" s="3">
        <f>=I173*(1+2/15)</f>
      </c>
      <c r="L173" s="3">
        <f>=I173*(1+3/15)</f>
      </c>
      <c r="M173" s="3">
        <f>=I173*(1+4/15)</f>
      </c>
      <c r="N173" s="3">
        <f>=I173*(1+5/15)</f>
      </c>
      <c r="O173" s="3">
        <f>=I173*(1+1/3+1/12)</f>
      </c>
      <c r="P173" s="3">
        <f>=I173*(1+1/2)</f>
      </c>
      <c r="Q173" s="3">
        <f>=I173*(1+7/12)</f>
      </c>
      <c r="R173" s="3">
        <f>=I173*(1+2/3)</f>
      </c>
      <c r="S173" s="3">
        <f>=I173*(1+11/15)</f>
      </c>
      <c r="T173" s="3">
        <f>=I173*(1+12/15)</f>
      </c>
      <c r="U173" s="3">
        <f>=I173*(1+13/15)</f>
      </c>
      <c r="V173" s="3">
        <f>=I173*(1+14/15)</f>
      </c>
      <c r="W173" s="3">
        <f>=I173*2</f>
      </c>
    </row>
    <row r="174" spans="1:23">
      <c r="A174" s="2" t="s">
        <v>264</v>
      </c>
      <c r="B174" s="2" t="s">
        <v>131</v>
      </c>
      <c r="C174" s="2" t="s">
        <v>159</v>
      </c>
      <c r="D174" s="2" t="s">
        <v>27</v>
      </c>
      <c r="E174" s="2" t="s">
        <v>271</v>
      </c>
      <c r="F174" s="2" t="s">
        <v>272</v>
      </c>
      <c r="G174" s="2" t="s">
        <v>29</v>
      </c>
      <c r="H174" s="2" t="s">
        <v>10</v>
      </c>
      <c r="I174" s="3">
        <v>0.07</v>
      </c>
      <c r="J174" s="3">
        <f>=I174*1.1</f>
      </c>
      <c r="K174" s="3">
        <f>=I174*1.2</f>
      </c>
      <c r="L174" s="3">
        <f>=I174*1.3</f>
      </c>
      <c r="M174" s="3">
        <f>=I174*1.4</f>
      </c>
      <c r="N174" s="3">
        <f>=I174*1.5</f>
      </c>
      <c r="O174" s="3">
        <f>=I174*1.625</f>
      </c>
      <c r="P174" s="3">
        <f>=I174*1.75</f>
      </c>
      <c r="Q174" s="3">
        <f>=I174*1.875</f>
      </c>
      <c r="R174" s="3">
        <f>=I174*2</f>
      </c>
      <c r="S174" s="3">
        <f>=I174*2.1</f>
      </c>
      <c r="T174" s="3">
        <f>=I174*2.2</f>
      </c>
      <c r="U174" s="3">
        <f>=I174*2.3</f>
      </c>
      <c r="V174" s="3">
        <f>=I174*2.4</f>
      </c>
      <c r="W174" s="3">
        <f>=I174*2.5</f>
      </c>
    </row>
    <row r="175" spans="1:23">
      <c r="A175" s="2" t="s">
        <v>273</v>
      </c>
      <c r="B175" s="2" t="s">
        <v>15</v>
      </c>
      <c r="C175" s="2" t="s">
        <v>107</v>
      </c>
      <c r="D175" s="2" t="s">
        <v>17</v>
      </c>
      <c r="E175" s="2" t="s">
        <v>274</v>
      </c>
      <c r="F175" s="2" t="s">
        <v>275</v>
      </c>
      <c r="G175" s="2" t="s">
        <v>29</v>
      </c>
      <c r="H175" s="2" t="s">
        <v>37</v>
      </c>
      <c r="I175" s="3">
        <v>0.03</v>
      </c>
      <c r="J175" s="3">
        <f>=I175*1.1</f>
      </c>
      <c r="K175" s="3">
        <f>=I175*1.2</f>
      </c>
      <c r="L175" s="3">
        <f>=I175*1.3</f>
      </c>
      <c r="M175" s="3">
        <f>=I175*1.4</f>
      </c>
      <c r="N175" s="3">
        <f>=I175*1.5</f>
      </c>
      <c r="O175" s="3">
        <f>=I175*1.625</f>
      </c>
      <c r="P175" s="3">
        <f>=I175*1.75</f>
      </c>
      <c r="Q175" s="3">
        <f>=I175*1.875</f>
      </c>
      <c r="R175" s="3">
        <f>=I175*2</f>
      </c>
      <c r="S175" s="3">
        <f>=I175*2.1</f>
      </c>
      <c r="T175" s="3">
        <f>=I175*2.2</f>
      </c>
      <c r="U175" s="3">
        <f>=I175*2.3</f>
      </c>
      <c r="V175" s="3">
        <f>=I175*2.4</f>
      </c>
      <c r="W175" s="3">
        <f>=I175*2.5</f>
      </c>
    </row>
    <row r="176" spans="1:23">
      <c r="A176" s="2" t="s">
        <v>273</v>
      </c>
      <c r="B176" s="2" t="s">
        <v>15</v>
      </c>
      <c r="C176" s="2" t="s">
        <v>107</v>
      </c>
      <c r="D176" s="2" t="s">
        <v>17</v>
      </c>
      <c r="E176" s="2" t="s">
        <v>274</v>
      </c>
      <c r="F176" s="2" t="s">
        <v>276</v>
      </c>
      <c r="G176" s="2" t="s">
        <v>29</v>
      </c>
      <c r="H176" s="2" t="s">
        <v>10</v>
      </c>
      <c r="I176" s="3">
        <v>0.06</v>
      </c>
      <c r="J176" s="3">
        <f>=I176*1.1</f>
      </c>
      <c r="K176" s="3">
        <f>=I176*1.2</f>
      </c>
      <c r="L176" s="3">
        <f>=I176*1.3</f>
      </c>
      <c r="M176" s="3">
        <f>=I176*1.4</f>
      </c>
      <c r="N176" s="3">
        <f>=I176*1.5</f>
      </c>
      <c r="O176" s="3">
        <f>=I176*1.625</f>
      </c>
      <c r="P176" s="3">
        <f>=I176*1.75</f>
      </c>
      <c r="Q176" s="3">
        <f>=I176*1.875</f>
      </c>
      <c r="R176" s="3">
        <f>=I176*2</f>
      </c>
      <c r="S176" s="3">
        <f>=I176*2.1</f>
      </c>
      <c r="T176" s="3">
        <f>=I176*2.2</f>
      </c>
      <c r="U176" s="3">
        <f>=I176*2.3</f>
      </c>
      <c r="V176" s="3">
        <f>=I176*2.4</f>
      </c>
      <c r="W176" s="3">
        <f>=I176*2.5</f>
      </c>
    </row>
    <row r="177" spans="1:23">
      <c r="A177" s="2" t="s">
        <v>273</v>
      </c>
      <c r="B177" s="2" t="s">
        <v>15</v>
      </c>
      <c r="C177" s="2" t="s">
        <v>107</v>
      </c>
      <c r="D177" s="2" t="s">
        <v>24</v>
      </c>
      <c r="E177" s="2" t="s">
        <v>277</v>
      </c>
      <c r="F177" s="2" t="s">
        <v>11</v>
      </c>
      <c r="G177" s="2" t="s">
        <v>26</v>
      </c>
      <c r="H177" s="2" t="s">
        <v>13</v>
      </c>
      <c r="I177" s="3">
        <v>0.81</v>
      </c>
      <c r="J177" s="3">
        <f>=I177*(1+1/15)</f>
      </c>
      <c r="K177" s="3">
        <f>=I177*(1+2/15)</f>
      </c>
      <c r="L177" s="3">
        <f>=I177*(1+3/15)</f>
      </c>
      <c r="M177" s="3">
        <f>=I177*(1+4/15)</f>
      </c>
      <c r="N177" s="3">
        <f>=I177*(1+5/15)</f>
      </c>
      <c r="O177" s="3">
        <f>=I177*(1+1/3+1/12)</f>
      </c>
      <c r="P177" s="3">
        <f>=I177*(1+1/2)</f>
      </c>
      <c r="Q177" s="3">
        <f>=I177*(1+7/12)</f>
      </c>
      <c r="R177" s="3">
        <f>=I177*(1+2/3)</f>
      </c>
      <c r="S177" s="3">
        <f>=I177*(1+11/15)</f>
      </c>
      <c r="T177" s="3">
        <f>=I177*(1+12/15)</f>
      </c>
      <c r="U177" s="3">
        <f>=I177*(1+13/15)</f>
      </c>
      <c r="V177" s="3">
        <f>=I177*(1+14/15)</f>
      </c>
      <c r="W177" s="3">
        <f>=I177*2</f>
      </c>
    </row>
    <row r="178" spans="1:23">
      <c r="A178" s="2" t="s">
        <v>273</v>
      </c>
      <c r="B178" s="2" t="s">
        <v>15</v>
      </c>
      <c r="C178" s="2" t="s">
        <v>107</v>
      </c>
      <c r="D178" s="2" t="s">
        <v>27</v>
      </c>
      <c r="E178" s="2" t="s">
        <v>278</v>
      </c>
      <c r="F178" s="2" t="s">
        <v>46</v>
      </c>
      <c r="G178" s="2" t="s">
        <v>29</v>
      </c>
      <c r="H178" s="2" t="s">
        <v>10</v>
      </c>
      <c r="I178" s="3">
        <v>0.06</v>
      </c>
      <c r="J178" s="3">
        <f>=I178*1.1</f>
      </c>
      <c r="K178" s="3">
        <f>=I178*1.2</f>
      </c>
      <c r="L178" s="3">
        <f>=I178*1.3</f>
      </c>
      <c r="M178" s="3">
        <f>=I178*1.4</f>
      </c>
      <c r="N178" s="3">
        <f>=I178*1.5</f>
      </c>
      <c r="O178" s="3">
        <f>=I178*1.625</f>
      </c>
      <c r="P178" s="3">
        <f>=I178*1.75</f>
      </c>
      <c r="Q178" s="3">
        <f>=I178*1.875</f>
      </c>
      <c r="R178" s="3">
        <f>=I178*2</f>
      </c>
      <c r="S178" s="3">
        <f>=I178*2.1</f>
      </c>
      <c r="T178" s="3">
        <f>=I178*2.2</f>
      </c>
      <c r="U178" s="3">
        <f>=I178*2.3</f>
      </c>
      <c r="V178" s="3">
        <f>=I178*2.4</f>
      </c>
      <c r="W178" s="3">
        <f>=I178*2.5</f>
      </c>
    </row>
    <row r="179" spans="1:23">
      <c r="A179" s="2" t="s">
        <v>273</v>
      </c>
      <c r="B179" s="2" t="s">
        <v>15</v>
      </c>
      <c r="C179" s="2" t="s">
        <v>107</v>
      </c>
      <c r="D179" s="2" t="s">
        <v>27</v>
      </c>
      <c r="E179" s="2" t="s">
        <v>278</v>
      </c>
      <c r="F179" s="2" t="s">
        <v>279</v>
      </c>
      <c r="G179" s="5" t="s">
        <v>162</v>
      </c>
      <c r="H179" s="2" t="s">
        <v>10</v>
      </c>
      <c r="I179" s="3">
        <v>0.75</v>
      </c>
      <c r="J179" s="3">
        <v>0.76</v>
      </c>
      <c r="K179" s="3">
        <v>0.77</v>
      </c>
      <c r="L179" s="3">
        <v>0.78</v>
      </c>
      <c r="M179" s="3">
        <v>0.79</v>
      </c>
      <c r="N179" s="3">
        <v>0.8</v>
      </c>
      <c r="O179" s="3">
        <v>0.8125</v>
      </c>
      <c r="P179" s="3">
        <v>0.825</v>
      </c>
      <c r="Q179" s="3">
        <v>0.8375</v>
      </c>
      <c r="R179" s="3">
        <v>0.85</v>
      </c>
      <c r="S179" s="3">
        <v>0.86</v>
      </c>
      <c r="T179" s="3">
        <v>0.87</v>
      </c>
      <c r="U179" s="3">
        <v>0.88</v>
      </c>
      <c r="V179" s="3">
        <v>0.89</v>
      </c>
      <c r="W179" s="3">
        <v>0.9</v>
      </c>
    </row>
    <row r="180" spans="1:23">
      <c r="A180" s="2" t="s">
        <v>280</v>
      </c>
      <c r="B180" s="2" t="s">
        <v>53</v>
      </c>
      <c r="C180" s="2" t="s">
        <v>107</v>
      </c>
      <c r="D180" s="2" t="s">
        <v>9</v>
      </c>
      <c r="E180" s="2" t="s">
        <v>281</v>
      </c>
      <c r="F180" s="2" t="s">
        <v>11</v>
      </c>
      <c r="G180" s="2" t="s">
        <v>12</v>
      </c>
      <c r="H180" s="2" t="s">
        <v>37</v>
      </c>
      <c r="I180" s="3">
        <v>0.5</v>
      </c>
      <c r="J180" s="3">
        <f>=1.2*I180</f>
      </c>
      <c r="K180" s="3">
        <f>=1.4*I180</f>
      </c>
      <c r="L180" s="3">
        <f>=1.6*I180</f>
      </c>
      <c r="M180" s="3">
        <f>=1.8*I180</f>
      </c>
      <c r="N180" s="3">
        <f>=2*I180</f>
      </c>
      <c r="O180" s="3">
        <f>=2.2*I180</f>
      </c>
      <c r="P180" s="3">
        <f>=2.4*I180</f>
      </c>
      <c r="Q180" s="3">
        <f>=2.6*I180</f>
      </c>
      <c r="R180" s="7" t="s"/>
      <c r="S180" s="7" t="s"/>
      <c r="T180" s="7" t="s"/>
      <c r="U180" s="7" t="s"/>
      <c r="V180" s="7" t="s"/>
      <c r="W180" s="7" t="s"/>
    </row>
    <row r="181" spans="1:23">
      <c r="A181" s="2" t="s">
        <v>280</v>
      </c>
      <c r="B181" s="2" t="s">
        <v>53</v>
      </c>
      <c r="C181" s="2" t="s">
        <v>107</v>
      </c>
      <c r="D181" s="2" t="s">
        <v>17</v>
      </c>
      <c r="E181" s="2" t="s">
        <v>282</v>
      </c>
      <c r="F181" s="2" t="s">
        <v>283</v>
      </c>
      <c r="G181" s="2" t="s">
        <v>140</v>
      </c>
      <c r="H181" s="2" t="s">
        <v>37</v>
      </c>
      <c r="I181" s="7">
        <v>0.05</v>
      </c>
      <c r="J181" s="7">
        <f>=1.05*I181</f>
      </c>
      <c r="K181" s="7">
        <f>=1.1*I181</f>
      </c>
      <c r="L181" s="7">
        <f>=1.15*I181</f>
      </c>
      <c r="M181" s="7">
        <f>=1.2*I181</f>
      </c>
      <c r="N181" s="7">
        <f>=1.25*I181</f>
      </c>
      <c r="O181" s="7">
        <f>=1.3125*I181</f>
      </c>
      <c r="P181" s="7">
        <f>=1.375*I181</f>
      </c>
      <c r="Q181" s="7">
        <f>=1.4375*I181</f>
      </c>
      <c r="R181" s="7">
        <f>=1.5*I181</f>
      </c>
      <c r="S181" s="7">
        <f>=1.55*I181</f>
      </c>
      <c r="T181" s="7">
        <f>=1.6*I181</f>
      </c>
      <c r="U181" s="7">
        <f>=1.65*I181</f>
      </c>
      <c r="V181" s="7">
        <f>=1.7*I181</f>
      </c>
      <c r="W181" s="7">
        <f>=1.75*I181</f>
      </c>
    </row>
    <row r="182" spans="1:23">
      <c r="A182" s="2" t="s">
        <v>280</v>
      </c>
      <c r="B182" s="2" t="s">
        <v>53</v>
      </c>
      <c r="C182" s="2" t="s">
        <v>107</v>
      </c>
      <c r="D182" s="2" t="s">
        <v>17</v>
      </c>
      <c r="E182" s="2" t="s">
        <v>282</v>
      </c>
      <c r="F182" s="2" t="s">
        <v>284</v>
      </c>
      <c r="G182" s="5" t="s">
        <v>23</v>
      </c>
      <c r="H182" s="2" t="s">
        <v>10</v>
      </c>
      <c r="I182" s="6">
        <v>50</v>
      </c>
      <c r="J182" s="6">
        <f>=1.6*I182</f>
      </c>
      <c r="K182" s="6">
        <f>=2.05*I182</f>
      </c>
      <c r="L182" s="6">
        <f>=2.5*I182</f>
      </c>
      <c r="M182" s="6">
        <f>=2.8*I182</f>
      </c>
      <c r="N182" s="6">
        <f>=3.1*I182</f>
      </c>
      <c r="O182" s="6">
        <f>=3.325*I182</f>
      </c>
      <c r="P182" s="6">
        <f>=3.55*I182</f>
      </c>
      <c r="Q182" s="6">
        <f>=3.775*I182</f>
      </c>
      <c r="R182" s="6">
        <f>=4*I182</f>
      </c>
      <c r="S182" s="6">
        <f>=4.225*I182</f>
      </c>
      <c r="T182" s="6">
        <f>=4.45*I182</f>
      </c>
      <c r="U182" s="6">
        <f>=4.675*I182</f>
      </c>
      <c r="V182" s="6">
        <f>=4.9*I182</f>
      </c>
      <c r="W182" s="6">
        <f>=5.125*I182</f>
      </c>
    </row>
    <row r="183" spans="1:23">
      <c r="A183" s="2" t="s">
        <v>280</v>
      </c>
      <c r="B183" s="2" t="s">
        <v>53</v>
      </c>
      <c r="C183" s="2" t="s">
        <v>107</v>
      </c>
      <c r="D183" s="2" t="s">
        <v>17</v>
      </c>
      <c r="E183" s="2" t="s">
        <v>282</v>
      </c>
      <c r="F183" s="2" t="s">
        <v>56</v>
      </c>
      <c r="G183" s="5" t="s">
        <v>20</v>
      </c>
      <c r="H183" s="2" t="s">
        <v>37</v>
      </c>
      <c r="I183" s="3">
        <v>0.08</v>
      </c>
      <c r="J183" s="3">
        <f>=1.0625*I183</f>
      </c>
      <c r="K183" s="3">
        <f>=1.125*I183</f>
      </c>
      <c r="L183" s="3">
        <f>=I183*1.1875</f>
      </c>
      <c r="M183" s="3">
        <f>=I183*1.25</f>
      </c>
      <c r="N183" s="3">
        <f>=I183*1.3</f>
      </c>
      <c r="O183" s="3">
        <f>=I183*1.35</f>
      </c>
      <c r="P183" s="3">
        <f>=I183*1.4</f>
      </c>
      <c r="Q183" s="3">
        <f>=I183*1.45</f>
      </c>
      <c r="R183" s="3">
        <f>=I183*1.5</f>
      </c>
      <c r="S183" s="3">
        <f>=I183*1.55</f>
      </c>
      <c r="T183" s="3">
        <f>=I183*1.6</f>
      </c>
      <c r="U183" s="3">
        <f>=I183*1.65</f>
      </c>
      <c r="V183" s="3">
        <f>=I183*1.7</f>
      </c>
      <c r="W183" s="3">
        <f>=I183*1.75</f>
      </c>
    </row>
    <row r="184" spans="1:23">
      <c r="A184" s="2" t="s">
        <v>280</v>
      </c>
      <c r="B184" s="2" t="s">
        <v>53</v>
      </c>
      <c r="C184" s="2" t="s">
        <v>107</v>
      </c>
      <c r="D184" s="2" t="s">
        <v>17</v>
      </c>
      <c r="E184" s="2" t="s">
        <v>282</v>
      </c>
      <c r="F184" s="2" t="s">
        <v>57</v>
      </c>
      <c r="G184" s="5" t="s">
        <v>23</v>
      </c>
      <c r="H184" s="2" t="s">
        <v>10</v>
      </c>
      <c r="I184" s="6">
        <v>80</v>
      </c>
      <c r="J184" s="6">
        <f>=1.6*I184</f>
      </c>
      <c r="K184" s="6">
        <f>=2.05*I184</f>
      </c>
      <c r="L184" s="6">
        <f>=2.5*I184</f>
      </c>
      <c r="M184" s="6">
        <f>=2.8*I184</f>
      </c>
      <c r="N184" s="6">
        <f>=3.1*I184</f>
      </c>
      <c r="O184" s="6">
        <f>=3.325*I184</f>
      </c>
      <c r="P184" s="6">
        <f>=3.55*I184</f>
      </c>
      <c r="Q184" s="6">
        <f>=3.775*I184</f>
      </c>
      <c r="R184" s="6">
        <f>=4*I184</f>
      </c>
      <c r="S184" s="6">
        <f>=4.225*I184</f>
      </c>
      <c r="T184" s="6">
        <f>=4.45*I184</f>
      </c>
      <c r="U184" s="6">
        <f>=4.675*I184</f>
      </c>
      <c r="V184" s="6">
        <f>=4.9*I184</f>
      </c>
      <c r="W184" s="6">
        <f>=5.125*I184</f>
      </c>
    </row>
    <row r="185" spans="1:23">
      <c r="A185" s="2" t="s">
        <v>280</v>
      </c>
      <c r="B185" s="2" t="s">
        <v>53</v>
      </c>
      <c r="C185" s="2" t="s">
        <v>107</v>
      </c>
      <c r="D185" s="2" t="s">
        <v>24</v>
      </c>
      <c r="E185" s="2" t="s">
        <v>285</v>
      </c>
      <c r="F185" s="2" t="s">
        <v>56</v>
      </c>
      <c r="G185" s="5" t="s">
        <v>20</v>
      </c>
      <c r="H185" s="2" t="s">
        <v>37</v>
      </c>
      <c r="I185" s="7">
        <v>0.09</v>
      </c>
      <c r="J185" s="7">
        <f>=1.0625*I185</f>
      </c>
      <c r="K185" s="7">
        <f>=1.125*I185</f>
      </c>
      <c r="L185" s="7">
        <f>=I185*1.1875</f>
      </c>
      <c r="M185" s="7">
        <f>=I185*1.25</f>
      </c>
      <c r="N185" s="7">
        <f>=I185*1.3</f>
      </c>
      <c r="O185" s="7">
        <f>=I185*1.35</f>
      </c>
      <c r="P185" s="7">
        <f>=I185*1.4</f>
      </c>
      <c r="Q185" s="7">
        <f>=I185*1.45</f>
      </c>
      <c r="R185" s="7">
        <f>=I185*1.5</f>
      </c>
      <c r="S185" s="7">
        <f>=I185*1.55</f>
      </c>
      <c r="T185" s="7">
        <f>=I185*1.6</f>
      </c>
      <c r="U185" s="7">
        <f>=I185*1.65</f>
      </c>
      <c r="V185" s="7">
        <f>=I185*1.7</f>
      </c>
      <c r="W185" s="7">
        <f>=I185*1.75</f>
      </c>
    </row>
    <row r="186" spans="1:23">
      <c r="A186" s="2" t="s">
        <v>280</v>
      </c>
      <c r="B186" s="2" t="s">
        <v>53</v>
      </c>
      <c r="C186" s="2" t="s">
        <v>107</v>
      </c>
      <c r="D186" s="2" t="s">
        <v>24</v>
      </c>
      <c r="E186" s="2" t="s">
        <v>285</v>
      </c>
      <c r="F186" s="2" t="s">
        <v>57</v>
      </c>
      <c r="G186" s="5" t="s">
        <v>23</v>
      </c>
      <c r="H186" s="2" t="s">
        <v>10</v>
      </c>
      <c r="I186" s="6">
        <v>90</v>
      </c>
      <c r="J186" s="6">
        <f>=1.6*I186</f>
      </c>
      <c r="K186" s="6">
        <f>=2.05*I186</f>
      </c>
      <c r="L186" s="6">
        <f>=2.5*I186</f>
      </c>
      <c r="M186" s="6">
        <f>=2.8*I186</f>
      </c>
      <c r="N186" s="6">
        <f>=3.1*I186</f>
      </c>
      <c r="O186" s="6">
        <f>=3.325*I186</f>
      </c>
      <c r="P186" s="6">
        <f>=3.55*I186</f>
      </c>
      <c r="Q186" s="6">
        <f>=3.775*I186</f>
      </c>
      <c r="R186" s="6">
        <f>=4*I186</f>
      </c>
      <c r="S186" s="6">
        <f>=4.225*I186</f>
      </c>
      <c r="T186" s="6">
        <f>=4.45*I186</f>
      </c>
      <c r="U186" s="6">
        <f>=4.675*I186</f>
      </c>
      <c r="V186" s="6">
        <f>=4.9*I186</f>
      </c>
      <c r="W186" s="6">
        <f>=5.125*I186</f>
      </c>
    </row>
    <row r="187" spans="1:23">
      <c r="A187" s="2" t="s">
        <v>280</v>
      </c>
      <c r="B187" s="2" t="s">
        <v>53</v>
      </c>
      <c r="C187" s="2" t="s">
        <v>107</v>
      </c>
      <c r="D187" s="2" t="s">
        <v>27</v>
      </c>
      <c r="E187" s="2" t="s">
        <v>286</v>
      </c>
      <c r="F187" s="2" t="s">
        <v>287</v>
      </c>
      <c r="G187" s="5" t="s">
        <v>20</v>
      </c>
      <c r="H187" s="2" t="s">
        <v>37</v>
      </c>
      <c r="I187" s="3">
        <v>0.024</v>
      </c>
      <c r="J187" s="3">
        <f>=1.0625*I187</f>
      </c>
      <c r="K187" s="3">
        <f>=1.125*I187</f>
      </c>
      <c r="L187" s="3">
        <f>=I187*1.1875</f>
      </c>
      <c r="M187" s="3">
        <f>=I187*1.25</f>
      </c>
      <c r="N187" s="3">
        <f>=I187*1.3</f>
      </c>
      <c r="O187" s="3">
        <f>=I187*1.35</f>
      </c>
      <c r="P187" s="3">
        <f>=I187*1.4</f>
      </c>
      <c r="Q187" s="3">
        <f>=I187*1.45</f>
      </c>
      <c r="R187" s="3">
        <f>=I187*1.5</f>
      </c>
      <c r="S187" s="3">
        <f>=I187*1.55</f>
      </c>
      <c r="T187" s="3">
        <f>=I187*1.6</f>
      </c>
      <c r="U187" s="3">
        <f>=I187*1.65</f>
      </c>
      <c r="V187" s="3">
        <f>=I187*1.7</f>
      </c>
      <c r="W187" s="3">
        <f>=I187*1.75</f>
      </c>
    </row>
    <row r="188" spans="1:23">
      <c r="A188" s="2" t="s">
        <v>280</v>
      </c>
      <c r="B188" s="2" t="s">
        <v>53</v>
      </c>
      <c r="C188" s="2" t="s">
        <v>107</v>
      </c>
      <c r="D188" s="2" t="s">
        <v>27</v>
      </c>
      <c r="E188" s="2" t="s">
        <v>286</v>
      </c>
      <c r="F188" s="2" t="s">
        <v>70</v>
      </c>
      <c r="G188" s="5" t="s">
        <v>23</v>
      </c>
      <c r="H188" s="2" t="s">
        <v>10</v>
      </c>
      <c r="I188" s="6">
        <v>24</v>
      </c>
      <c r="J188" s="6">
        <f>=1.6*I188</f>
      </c>
      <c r="K188" s="6">
        <f>=2.05*I188</f>
      </c>
      <c r="L188" s="6">
        <f>=2.5*I188</f>
      </c>
      <c r="M188" s="6">
        <f>=2.8*I188</f>
      </c>
      <c r="N188" s="6">
        <f>=3.1*I188</f>
      </c>
      <c r="O188" s="6">
        <f>=3.325*I188</f>
      </c>
      <c r="P188" s="6">
        <f>=3.55*I188</f>
      </c>
      <c r="Q188" s="6">
        <f>=3.775*I188</f>
      </c>
      <c r="R188" s="6">
        <f>=4*I188</f>
      </c>
      <c r="S188" s="6">
        <f>=4.225*I188</f>
      </c>
      <c r="T188" s="6">
        <f>=4.45*I188</f>
      </c>
      <c r="U188" s="6">
        <f>=4.675*I188</f>
      </c>
      <c r="V188" s="6">
        <f>=4.9*I188</f>
      </c>
      <c r="W188" s="6">
        <f>=5.125*I188</f>
      </c>
    </row>
    <row r="189" spans="1:23">
      <c r="A189" s="2" t="s">
        <v>280</v>
      </c>
      <c r="B189" s="2" t="s">
        <v>53</v>
      </c>
      <c r="C189" s="2" t="s">
        <v>107</v>
      </c>
      <c r="D189" s="2" t="s">
        <v>27</v>
      </c>
      <c r="E189" s="2" t="s">
        <v>286</v>
      </c>
      <c r="F189" s="2" t="s">
        <v>288</v>
      </c>
      <c r="G189" s="5" t="s">
        <v>20</v>
      </c>
      <c r="H189" s="2" t="s">
        <v>37</v>
      </c>
      <c r="I189" s="7">
        <v>0.03</v>
      </c>
      <c r="J189" s="7">
        <f>=1.0625*I189</f>
      </c>
      <c r="K189" s="7">
        <f>=1.125*I189</f>
      </c>
      <c r="L189" s="7">
        <f>=I189*1.1875</f>
      </c>
      <c r="M189" s="7">
        <f>=I189*1.25</f>
      </c>
      <c r="N189" s="7">
        <f>=I189*1.3</f>
      </c>
      <c r="O189" s="7">
        <f>=I189*1.35</f>
      </c>
      <c r="P189" s="7">
        <f>=I189*1.4</f>
      </c>
      <c r="Q189" s="7">
        <f>=I189*1.45</f>
      </c>
      <c r="R189" s="7">
        <f>=I189*1.5</f>
      </c>
      <c r="S189" s="7">
        <f>=I189*1.55</f>
      </c>
      <c r="T189" s="7">
        <f>=I189*1.6</f>
      </c>
      <c r="U189" s="7">
        <f>=I189*1.65</f>
      </c>
      <c r="V189" s="7">
        <f>=I189*1.7</f>
      </c>
      <c r="W189" s="7">
        <f>=I189*1.75</f>
      </c>
    </row>
    <row r="190" spans="1:23">
      <c r="A190" s="2" t="s">
        <v>280</v>
      </c>
      <c r="B190" s="2" t="s">
        <v>53</v>
      </c>
      <c r="C190" s="2" t="s">
        <v>107</v>
      </c>
      <c r="D190" s="2" t="s">
        <v>27</v>
      </c>
      <c r="E190" s="2" t="s">
        <v>286</v>
      </c>
      <c r="F190" s="2" t="s">
        <v>289</v>
      </c>
      <c r="G190" s="5" t="s">
        <v>23</v>
      </c>
      <c r="H190" s="2" t="s">
        <v>10</v>
      </c>
      <c r="I190" s="6">
        <v>30</v>
      </c>
      <c r="J190" s="6">
        <f>=1.6*I190</f>
      </c>
      <c r="K190" s="6">
        <f>=2.05*I190</f>
      </c>
      <c r="L190" s="6">
        <f>=2.5*I190</f>
      </c>
      <c r="M190" s="6">
        <f>=2.8*I190</f>
      </c>
      <c r="N190" s="6">
        <f>=3.1*I190</f>
      </c>
      <c r="O190" s="6">
        <f>=3.325*I190</f>
      </c>
      <c r="P190" s="6">
        <f>=3.55*I190</f>
      </c>
      <c r="Q190" s="6">
        <f>=3.775*I190</f>
      </c>
      <c r="R190" s="6">
        <f>=4*I190</f>
      </c>
      <c r="S190" s="6">
        <f>=4.225*I190</f>
      </c>
      <c r="T190" s="6">
        <f>=4.45*I190</f>
      </c>
      <c r="U190" s="6">
        <f>=4.675*I190</f>
      </c>
      <c r="V190" s="6">
        <f>=4.9*I190</f>
      </c>
      <c r="W190" s="6">
        <f>=5.125*I190</f>
      </c>
    </row>
  </sheetData>
</worksheet>
</file>

<file path=xl/worksheets/sheet8.xml><?xml version="1.0" encoding="utf-8"?>
<worksheet xmlns="http://schemas.openxmlformats.org/spreadsheetml/2006/main">
  <sheetPr codeName="光锥技能" state="visible">
    <tabColor rgb="FFFFFFFF"/>
  </sheetPr>
  <dimension ref="K186"/>
  <sheetViews>
    <sheetView showGridLines="true" workbookViewId="0">
      <pane ySplit="1" topLeftCell="A2" state="frozen"/>
    </sheetView>
  </sheetViews>
  <cols>
    <col min="1" max="1" width="17.3906" style="2" customWidth="true"/>
    <col min="2" max="2" width="12.0039" style="2" customWidth="true"/>
    <col min="3" max="3" width="22.793" style="2" customWidth="true"/>
    <col min="4" max="4" width="9.45312" style="2" customWidth="true"/>
    <col min="5" max="9" width="8.3125" style="2" customWidth="true"/>
    <col min="10" max="11" width="7.77344" style="2" customWidth="true"/>
  </cols>
  <sheetData>
    <row r="1" spans="1:11">
      <c r="A1" s="2" t="s">
        <v>374</v>
      </c>
      <c r="B1" s="2" t="s">
        <v>375</v>
      </c>
      <c r="C1" s="2" t="s">
        <v>376</v>
      </c>
      <c r="D1" s="2" t="s">
        <v>7</v>
      </c>
      <c r="E1" s="2" t="s">
        <v>377</v>
      </c>
      <c r="F1" s="2" t="s">
        <v>378</v>
      </c>
      <c r="G1" s="2" t="s">
        <v>379</v>
      </c>
      <c r="H1" s="2" t="s">
        <v>380</v>
      </c>
      <c r="I1" s="2" t="s">
        <v>381</v>
      </c>
      <c r="J1" s="2" t="s">
        <v>2</v>
      </c>
      <c r="K1" s="2" t="s">
        <v>290</v>
      </c>
    </row>
    <row r="2" spans="1:11">
      <c r="A2" s="2" t="s">
        <v>382</v>
      </c>
      <c r="B2" s="2" t="s">
        <v>383</v>
      </c>
      <c r="C2" s="2" t="s">
        <v>114</v>
      </c>
      <c r="D2" s="13" t="s">
        <v>384</v>
      </c>
      <c r="E2" s="3">
        <v>0.36</v>
      </c>
      <c r="F2" s="3">
        <f>=7/6*E2</f>
      </c>
      <c r="G2" s="3">
        <f>=8/6*E2</f>
      </c>
      <c r="H2" s="3">
        <f>=9/6*E2</f>
      </c>
      <c r="I2" s="3">
        <f>=10/6*E2</f>
      </c>
      <c r="J2" s="2" t="s">
        <v>180</v>
      </c>
      <c r="K2" s="2">
        <v>5</v>
      </c>
    </row>
    <row r="3" spans="1:11">
      <c r="A3" s="2" t="s">
        <v>382</v>
      </c>
      <c r="B3" s="2" t="s">
        <v>383</v>
      </c>
      <c r="C3" s="2" t="s">
        <v>385</v>
      </c>
      <c r="D3" s="13" t="s">
        <v>384</v>
      </c>
      <c r="E3" s="3">
        <v>0.18</v>
      </c>
      <c r="F3" s="3">
        <f>=7/6*E3</f>
      </c>
      <c r="G3" s="3">
        <f>=8/6*E3</f>
      </c>
      <c r="H3" s="3">
        <f>=9/6*E3</f>
      </c>
      <c r="I3" s="3">
        <f>=10/6*E3</f>
      </c>
      <c r="J3" s="2" t="s">
        <v>180</v>
      </c>
      <c r="K3" s="2">
        <v>5</v>
      </c>
    </row>
    <row r="4" spans="1:11">
      <c r="A4" s="2" t="s">
        <v>382</v>
      </c>
      <c r="B4" s="2" t="s">
        <v>383</v>
      </c>
      <c r="C4" s="2" t="s">
        <v>386</v>
      </c>
      <c r="D4" s="13" t="s">
        <v>384</v>
      </c>
      <c r="E4" s="3">
        <v>0.48</v>
      </c>
      <c r="F4" s="3">
        <f>=7/6*E4</f>
      </c>
      <c r="G4" s="3">
        <f>=8/6*E4</f>
      </c>
      <c r="H4" s="3">
        <f>=9/6*E4</f>
      </c>
      <c r="I4" s="3">
        <f>=10/6*E4</f>
      </c>
      <c r="J4" s="2" t="s">
        <v>180</v>
      </c>
      <c r="K4" s="2">
        <v>5</v>
      </c>
    </row>
    <row r="5" spans="1:11">
      <c r="A5" s="2" t="s">
        <v>387</v>
      </c>
      <c r="B5" s="2" t="s">
        <v>388</v>
      </c>
      <c r="C5" s="2" t="s">
        <v>80</v>
      </c>
      <c r="D5" s="13" t="s">
        <v>384</v>
      </c>
      <c r="E5" s="3">
        <v>0.09</v>
      </c>
      <c r="F5" s="3">
        <f>=7/6*E5</f>
      </c>
      <c r="G5" s="3">
        <f>=8/6*E5</f>
      </c>
      <c r="H5" s="3">
        <f>=9/6*E5</f>
      </c>
      <c r="I5" s="3">
        <f>=10/6*E5</f>
      </c>
      <c r="J5" s="2" t="s">
        <v>180</v>
      </c>
      <c r="K5" s="2">
        <v>5</v>
      </c>
    </row>
    <row r="6" spans="1:11">
      <c r="A6" s="2" t="s">
        <v>387</v>
      </c>
      <c r="B6" s="2" t="s">
        <v>388</v>
      </c>
      <c r="C6" s="2" t="s">
        <v>78</v>
      </c>
      <c r="D6" s="13" t="s">
        <v>384</v>
      </c>
      <c r="E6" s="3">
        <v>0.3</v>
      </c>
      <c r="F6" s="3">
        <f>=7/6*E6</f>
      </c>
      <c r="G6" s="3">
        <f>=8/6*E6</f>
      </c>
      <c r="H6" s="3">
        <f>=9/6*E6</f>
      </c>
      <c r="I6" s="3">
        <f>=10/6*E6</f>
      </c>
      <c r="J6" s="2" t="s">
        <v>180</v>
      </c>
      <c r="K6" s="2">
        <v>5</v>
      </c>
    </row>
    <row r="7" spans="1:11">
      <c r="A7" s="2" t="s">
        <v>389</v>
      </c>
      <c r="B7" s="2" t="s">
        <v>390</v>
      </c>
      <c r="C7" s="2" t="s">
        <v>116</v>
      </c>
      <c r="D7" s="13" t="s">
        <v>384</v>
      </c>
      <c r="E7" s="3">
        <v>0.18</v>
      </c>
      <c r="F7" s="3">
        <f>=7/6*E7</f>
      </c>
      <c r="G7" s="3">
        <f>=8/6*E7</f>
      </c>
      <c r="H7" s="3">
        <f>=9/6*E7</f>
      </c>
      <c r="I7" s="3">
        <f>=10/6*E7</f>
      </c>
      <c r="J7" s="2" t="s">
        <v>106</v>
      </c>
      <c r="K7" s="2">
        <v>5</v>
      </c>
    </row>
    <row r="8" spans="1:11">
      <c r="A8" s="2" t="s">
        <v>389</v>
      </c>
      <c r="B8" s="2" t="s">
        <v>390</v>
      </c>
      <c r="C8" s="2" t="s">
        <v>391</v>
      </c>
      <c r="D8" s="13" t="s">
        <v>392</v>
      </c>
      <c r="E8" s="2">
        <v>10</v>
      </c>
      <c r="F8" s="2">
        <f>=E8</f>
      </c>
      <c r="G8" s="2">
        <f>=F8</f>
      </c>
      <c r="H8" s="2">
        <f>=G8</f>
      </c>
      <c r="I8" s="2">
        <f>=H8</f>
      </c>
      <c r="J8" s="2" t="s">
        <v>106</v>
      </c>
      <c r="K8" s="2">
        <v>5</v>
      </c>
    </row>
    <row r="9" spans="1:11">
      <c r="A9" s="2" t="s">
        <v>389</v>
      </c>
      <c r="B9" s="2" t="s">
        <v>390</v>
      </c>
      <c r="C9" s="2" t="s">
        <v>393</v>
      </c>
      <c r="D9" s="13" t="s">
        <v>384</v>
      </c>
      <c r="E9" s="3">
        <v>0.06</v>
      </c>
      <c r="F9" s="3">
        <f>=7/6*E9</f>
      </c>
      <c r="G9" s="3">
        <f>=8/6*E9</f>
      </c>
      <c r="H9" s="3">
        <f>=9/6*E9</f>
      </c>
      <c r="I9" s="3">
        <f>=10/6*E9</f>
      </c>
      <c r="J9" s="2" t="s">
        <v>106</v>
      </c>
      <c r="K9" s="2">
        <v>5</v>
      </c>
    </row>
    <row r="10" spans="1:11">
      <c r="A10" s="2" t="s">
        <v>389</v>
      </c>
      <c r="B10" s="2" t="s">
        <v>390</v>
      </c>
      <c r="C10" s="2" t="s">
        <v>394</v>
      </c>
      <c r="D10" s="13" t="s">
        <v>384</v>
      </c>
      <c r="E10" s="3">
        <v>0.12</v>
      </c>
      <c r="F10" s="3">
        <f>=7/6*E10</f>
      </c>
      <c r="G10" s="3">
        <f>=8/6*E10</f>
      </c>
      <c r="H10" s="3">
        <f>=9/6*E10</f>
      </c>
      <c r="I10" s="3">
        <f>=10/6*E10</f>
      </c>
      <c r="J10" s="2" t="s">
        <v>106</v>
      </c>
      <c r="K10" s="2">
        <v>5</v>
      </c>
    </row>
    <row r="11" spans="1:11">
      <c r="A11" s="2" t="s">
        <v>389</v>
      </c>
      <c r="B11" s="2" t="s">
        <v>390</v>
      </c>
      <c r="C11" s="2" t="s">
        <v>395</v>
      </c>
      <c r="D11" s="13" t="s">
        <v>392</v>
      </c>
      <c r="E11" s="2">
        <v>6</v>
      </c>
      <c r="F11" s="2">
        <f>=E11</f>
      </c>
      <c r="G11" s="2">
        <f>=F11</f>
      </c>
      <c r="H11" s="2">
        <f>=G11</f>
      </c>
      <c r="I11" s="2">
        <f>=H11</f>
      </c>
      <c r="J11" s="2" t="s">
        <v>106</v>
      </c>
      <c r="K11" s="2">
        <v>5</v>
      </c>
    </row>
    <row r="12" spans="1:11">
      <c r="A12" s="2" t="s">
        <v>396</v>
      </c>
      <c r="B12" s="2" t="s">
        <v>397</v>
      </c>
      <c r="C12" s="2" t="s">
        <v>114</v>
      </c>
      <c r="D12" s="13" t="s">
        <v>384</v>
      </c>
      <c r="E12" s="3">
        <v>0.3</v>
      </c>
      <c r="F12" s="3">
        <f>=7/6*E12</f>
      </c>
      <c r="G12" s="3">
        <f>=8/6*E12</f>
      </c>
      <c r="H12" s="3">
        <f>=9/6*E12</f>
      </c>
      <c r="I12" s="3">
        <f>=10/6*E12</f>
      </c>
      <c r="J12" s="2" t="s">
        <v>106</v>
      </c>
      <c r="K12" s="2">
        <v>5</v>
      </c>
    </row>
    <row r="13" spans="1:11">
      <c r="A13" s="2" t="s">
        <v>396</v>
      </c>
      <c r="B13" s="2" t="s">
        <v>397</v>
      </c>
      <c r="C13" s="2" t="s">
        <v>398</v>
      </c>
      <c r="D13" s="13" t="s">
        <v>384</v>
      </c>
      <c r="E13" s="3">
        <v>0.36</v>
      </c>
      <c r="F13" s="3">
        <f>=7/6*E13</f>
      </c>
      <c r="G13" s="3">
        <f>=8/6*E13</f>
      </c>
      <c r="H13" s="3">
        <f>=9/6*E13</f>
      </c>
      <c r="I13" s="3">
        <f>=10/6*E13</f>
      </c>
      <c r="J13" s="2" t="s">
        <v>106</v>
      </c>
      <c r="K13" s="2">
        <v>5</v>
      </c>
    </row>
    <row r="14" spans="1:11">
      <c r="A14" s="2" t="s">
        <v>396</v>
      </c>
      <c r="B14" s="2" t="s">
        <v>397</v>
      </c>
      <c r="C14" s="2" t="s">
        <v>399</v>
      </c>
      <c r="D14" s="13" t="s">
        <v>392</v>
      </c>
      <c r="E14" s="2">
        <v>1</v>
      </c>
      <c r="F14" s="2">
        <f>=E14</f>
      </c>
      <c r="G14" s="2">
        <f>=F14</f>
      </c>
      <c r="H14" s="2">
        <f>=G14</f>
      </c>
      <c r="I14" s="2">
        <f>=H14</f>
      </c>
      <c r="J14" s="2" t="s">
        <v>106</v>
      </c>
      <c r="K14" s="2">
        <v>5</v>
      </c>
    </row>
    <row r="15" spans="1:11">
      <c r="A15" s="2" t="s">
        <v>396</v>
      </c>
      <c r="B15" s="2" t="s">
        <v>397</v>
      </c>
      <c r="C15" s="2" t="s">
        <v>400</v>
      </c>
      <c r="D15" s="13" t="s">
        <v>392</v>
      </c>
      <c r="E15" s="2">
        <v>3</v>
      </c>
      <c r="F15" s="2">
        <f>=E15</f>
      </c>
      <c r="G15" s="2">
        <f>=F15</f>
      </c>
      <c r="H15" s="2">
        <f>=G15</f>
      </c>
      <c r="I15" s="2">
        <f>=H15</f>
      </c>
      <c r="J15" s="2" t="s">
        <v>106</v>
      </c>
      <c r="K15" s="2">
        <v>5</v>
      </c>
    </row>
    <row r="16" spans="1:11">
      <c r="A16" s="2" t="s">
        <v>401</v>
      </c>
      <c r="B16" s="2" t="s">
        <v>402</v>
      </c>
      <c r="C16" s="2" t="s">
        <v>78</v>
      </c>
      <c r="D16" s="13" t="s">
        <v>384</v>
      </c>
      <c r="E16" s="3">
        <v>0.24</v>
      </c>
      <c r="F16" s="3">
        <f>=7/6*E16</f>
      </c>
      <c r="G16" s="3">
        <f>=8/6*E16</f>
      </c>
      <c r="H16" s="3">
        <f>=9/6*E16</f>
      </c>
      <c r="I16" s="3">
        <f>=10/6*E16</f>
      </c>
      <c r="J16" s="2" t="s">
        <v>158</v>
      </c>
      <c r="K16" s="2">
        <v>5</v>
      </c>
    </row>
    <row r="17" spans="1:11">
      <c r="A17" s="2" t="s">
        <v>401</v>
      </c>
      <c r="B17" s="2" t="s">
        <v>402</v>
      </c>
      <c r="C17" s="2" t="s">
        <v>403</v>
      </c>
      <c r="D17" s="13" t="s">
        <v>384</v>
      </c>
      <c r="E17" s="3">
        <v>0.18</v>
      </c>
      <c r="F17" s="3">
        <f>=7/6*E17</f>
      </c>
      <c r="G17" s="3">
        <f>=8/6*E17</f>
      </c>
      <c r="H17" s="3">
        <f>=9/6*E17</f>
      </c>
      <c r="I17" s="3">
        <f>=10/6*E17</f>
      </c>
      <c r="J17" s="2" t="s">
        <v>158</v>
      </c>
      <c r="K17" s="2">
        <v>5</v>
      </c>
    </row>
    <row r="18" spans="1:11">
      <c r="A18" s="2" t="s">
        <v>401</v>
      </c>
      <c r="B18" s="2" t="s">
        <v>402</v>
      </c>
      <c r="C18" s="2" t="s">
        <v>80</v>
      </c>
      <c r="D18" s="13" t="s">
        <v>384</v>
      </c>
      <c r="E18" s="3">
        <v>0.24</v>
      </c>
      <c r="F18" s="3">
        <f>=7/6*E18</f>
      </c>
      <c r="G18" s="3">
        <f>=8/6*E18</f>
      </c>
      <c r="H18" s="3">
        <f>=9/6*E18</f>
      </c>
      <c r="I18" s="3">
        <f>=10/6*E18</f>
      </c>
      <c r="J18" s="2" t="s">
        <v>158</v>
      </c>
      <c r="K18" s="2">
        <v>5</v>
      </c>
    </row>
    <row r="19" spans="1:11">
      <c r="A19" s="2" t="s">
        <v>404</v>
      </c>
      <c r="B19" s="2" t="s">
        <v>405</v>
      </c>
      <c r="C19" s="2" t="s">
        <v>403</v>
      </c>
      <c r="D19" s="13" t="s">
        <v>384</v>
      </c>
      <c r="E19" s="3">
        <v>0.24</v>
      </c>
      <c r="F19" s="3">
        <f>=7/6*E19</f>
      </c>
      <c r="G19" s="3">
        <f>=8/6*E19</f>
      </c>
      <c r="H19" s="3">
        <f>=9/6*E19</f>
      </c>
      <c r="I19" s="3">
        <f>=10/6*E19</f>
      </c>
      <c r="J19" s="2" t="s">
        <v>158</v>
      </c>
      <c r="K19" s="2">
        <v>5</v>
      </c>
    </row>
    <row r="20" spans="1:11">
      <c r="A20" s="2" t="s">
        <v>404</v>
      </c>
      <c r="B20" s="2" t="s">
        <v>405</v>
      </c>
      <c r="C20" s="2" t="s">
        <v>406</v>
      </c>
      <c r="D20" s="13" t="s">
        <v>392</v>
      </c>
      <c r="E20" s="2">
        <v>3</v>
      </c>
      <c r="F20" s="2">
        <f>=E20</f>
      </c>
      <c r="G20" s="2">
        <f>=F20</f>
      </c>
      <c r="H20" s="2">
        <f>=G20</f>
      </c>
      <c r="I20" s="2">
        <f>=H20</f>
      </c>
      <c r="J20" s="2" t="s">
        <v>158</v>
      </c>
      <c r="K20" s="2">
        <v>5</v>
      </c>
    </row>
    <row r="21" spans="1:11">
      <c r="A21" s="2" t="s">
        <v>404</v>
      </c>
      <c r="B21" s="2" t="s">
        <v>405</v>
      </c>
      <c r="C21" s="2" t="s">
        <v>116</v>
      </c>
      <c r="D21" s="13" t="s">
        <v>384</v>
      </c>
      <c r="E21" s="3">
        <v>0.12</v>
      </c>
      <c r="F21" s="3">
        <f>=7/6*E21</f>
      </c>
      <c r="G21" s="3">
        <f>=8/6*E21</f>
      </c>
      <c r="H21" s="3">
        <f>=9/6*E21</f>
      </c>
      <c r="I21" s="3">
        <f>=10/6*E21</f>
      </c>
      <c r="J21" s="2" t="s">
        <v>158</v>
      </c>
      <c r="K21" s="2">
        <v>5</v>
      </c>
    </row>
    <row r="22" spans="1:11">
      <c r="A22" s="2" t="s">
        <v>404</v>
      </c>
      <c r="B22" s="2" t="s">
        <v>405</v>
      </c>
      <c r="C22" s="2" t="s">
        <v>407</v>
      </c>
      <c r="D22" s="13" t="s">
        <v>392</v>
      </c>
      <c r="E22" s="3">
        <v>1</v>
      </c>
      <c r="F22" s="3">
        <f>=E22</f>
      </c>
      <c r="G22" s="3">
        <f>=F22</f>
      </c>
      <c r="H22" s="3">
        <f>=G22</f>
      </c>
      <c r="I22" s="3">
        <f>=H22</f>
      </c>
      <c r="J22" s="2" t="s">
        <v>158</v>
      </c>
      <c r="K22" s="2">
        <v>5</v>
      </c>
    </row>
    <row r="23" spans="1:11">
      <c r="A23" s="2" t="s">
        <v>404</v>
      </c>
      <c r="B23" s="2" t="s">
        <v>405</v>
      </c>
      <c r="C23" s="2" t="s">
        <v>261</v>
      </c>
      <c r="D23" s="13" t="s">
        <v>384</v>
      </c>
      <c r="E23" s="3">
        <v>0.12</v>
      </c>
      <c r="F23" s="3">
        <f>=7/6*E23</f>
      </c>
      <c r="G23" s="3">
        <f>=8/6*E23</f>
      </c>
      <c r="H23" s="3">
        <f>=9/6*E23</f>
      </c>
      <c r="I23" s="3">
        <f>=10/6*E23</f>
      </c>
      <c r="J23" s="2" t="s">
        <v>158</v>
      </c>
      <c r="K23" s="2">
        <v>5</v>
      </c>
    </row>
    <row r="24" spans="1:11">
      <c r="A24" s="2" t="s">
        <v>408</v>
      </c>
      <c r="B24" s="2" t="s">
        <v>409</v>
      </c>
      <c r="C24" s="2" t="s">
        <v>78</v>
      </c>
      <c r="D24" s="13" t="s">
        <v>384</v>
      </c>
      <c r="E24" s="3">
        <v>0.24</v>
      </c>
      <c r="F24" s="3">
        <f>=7/6*E24</f>
      </c>
      <c r="G24" s="3">
        <f>=8/6*E24</f>
      </c>
      <c r="H24" s="3">
        <f>=9/6*E24</f>
      </c>
      <c r="I24" s="3">
        <f>=10/6*E24</f>
      </c>
      <c r="J24" s="2" t="s">
        <v>158</v>
      </c>
      <c r="K24" s="2">
        <v>5</v>
      </c>
    </row>
    <row r="25" spans="1:11">
      <c r="A25" s="2" t="s">
        <v>408</v>
      </c>
      <c r="B25" s="2" t="s">
        <v>409</v>
      </c>
      <c r="C25" s="2" t="s">
        <v>92</v>
      </c>
      <c r="D25" s="13" t="s">
        <v>384</v>
      </c>
      <c r="E25" s="3">
        <v>0.048</v>
      </c>
      <c r="F25" s="3">
        <f>=7/6*E25</f>
      </c>
      <c r="G25" s="3">
        <f>=8/6*E25</f>
      </c>
      <c r="H25" s="3">
        <f>=9/6*E25</f>
      </c>
      <c r="I25" s="3">
        <f>=10/6*E25</f>
      </c>
      <c r="J25" s="2" t="s">
        <v>158</v>
      </c>
      <c r="K25" s="2">
        <v>5</v>
      </c>
    </row>
    <row r="26" spans="1:11">
      <c r="A26" s="2" t="s">
        <v>408</v>
      </c>
      <c r="B26" s="2" t="s">
        <v>409</v>
      </c>
      <c r="C26" s="2" t="s">
        <v>395</v>
      </c>
      <c r="D26" s="13" t="s">
        <v>392</v>
      </c>
      <c r="E26" s="2">
        <v>3</v>
      </c>
      <c r="F26" s="2">
        <f>=E26</f>
      </c>
      <c r="G26" s="2">
        <f>=F26</f>
      </c>
      <c r="H26" s="2">
        <f>=G26</f>
      </c>
      <c r="I26" s="2">
        <f>=H26</f>
      </c>
      <c r="J26" s="2" t="s">
        <v>158</v>
      </c>
      <c r="K26" s="2">
        <v>5</v>
      </c>
    </row>
    <row r="27" spans="1:11">
      <c r="A27" s="2" t="s">
        <v>408</v>
      </c>
      <c r="B27" s="2" t="s">
        <v>409</v>
      </c>
      <c r="C27" s="2" t="s">
        <v>407</v>
      </c>
      <c r="D27" s="13" t="s">
        <v>392</v>
      </c>
      <c r="E27" s="3">
        <v>1</v>
      </c>
      <c r="F27" s="3">
        <f>=E27</f>
      </c>
      <c r="G27" s="3">
        <f>=F27</f>
      </c>
      <c r="H27" s="3">
        <f>=G27</f>
      </c>
      <c r="I27" s="3">
        <f>=H27</f>
      </c>
      <c r="J27" s="2" t="s">
        <v>158</v>
      </c>
      <c r="K27" s="2">
        <v>5</v>
      </c>
    </row>
    <row r="28" spans="1:11">
      <c r="A28" s="2" t="s">
        <v>408</v>
      </c>
      <c r="B28" s="2" t="s">
        <v>409</v>
      </c>
      <c r="C28" s="2" t="s">
        <v>410</v>
      </c>
      <c r="D28" s="13" t="s">
        <v>384</v>
      </c>
      <c r="E28" s="3">
        <v>0.48</v>
      </c>
      <c r="F28" s="3">
        <f>=7/6*E28</f>
      </c>
      <c r="G28" s="3">
        <f>=8/6*E28</f>
      </c>
      <c r="H28" s="3">
        <f>=9/6*E28</f>
      </c>
      <c r="I28" s="3">
        <f>=10/6*E28</f>
      </c>
      <c r="J28" s="2" t="s">
        <v>158</v>
      </c>
      <c r="K28" s="2">
        <v>5</v>
      </c>
    </row>
    <row r="29" spans="1:11">
      <c r="A29" s="2" t="s">
        <v>408</v>
      </c>
      <c r="B29" s="2" t="s">
        <v>409</v>
      </c>
      <c r="C29" s="2" t="s">
        <v>399</v>
      </c>
      <c r="D29" s="13" t="s">
        <v>392</v>
      </c>
      <c r="E29" s="2">
        <v>1</v>
      </c>
      <c r="F29" s="2">
        <f>=E29</f>
      </c>
      <c r="G29" s="2">
        <f>=F29</f>
      </c>
      <c r="H29" s="2">
        <f>=G29</f>
      </c>
      <c r="I29" s="2">
        <f>=H29</f>
      </c>
      <c r="J29" s="2" t="s">
        <v>158</v>
      </c>
      <c r="K29" s="2">
        <v>5</v>
      </c>
    </row>
    <row r="30" spans="1:11">
      <c r="A30" s="2" t="s">
        <v>411</v>
      </c>
      <c r="B30" s="2" t="s">
        <v>412</v>
      </c>
      <c r="C30" s="2" t="s">
        <v>413</v>
      </c>
      <c r="D30" s="13" t="s">
        <v>140</v>
      </c>
      <c r="E30" s="3">
        <v>0.1</v>
      </c>
      <c r="F30" s="3">
        <f>=1.2*E30</f>
      </c>
      <c r="G30" s="3">
        <f>=1.4*E30</f>
      </c>
      <c r="H30" s="3">
        <f>=1.6*E30</f>
      </c>
      <c r="I30" s="3">
        <f>=1.8*E30</f>
      </c>
      <c r="J30" s="2" t="s">
        <v>75</v>
      </c>
      <c r="K30" s="2">
        <v>5</v>
      </c>
    </row>
    <row r="31" spans="1:11">
      <c r="A31" s="2" t="s">
        <v>411</v>
      </c>
      <c r="B31" s="2" t="s">
        <v>412</v>
      </c>
      <c r="C31" s="2" t="s">
        <v>78</v>
      </c>
      <c r="D31" s="13" t="s">
        <v>384</v>
      </c>
      <c r="E31" s="3">
        <v>0.3</v>
      </c>
      <c r="F31" s="3">
        <f>=7/6*E31</f>
      </c>
      <c r="G31" s="3">
        <f>=8/6*E31</f>
      </c>
      <c r="H31" s="3">
        <f>=9/6*E31</f>
      </c>
      <c r="I31" s="3">
        <f>=10/6*E31</f>
      </c>
      <c r="J31" s="2" t="s">
        <v>75</v>
      </c>
      <c r="K31" s="2">
        <v>5</v>
      </c>
    </row>
    <row r="32" spans="1:11">
      <c r="A32" s="2" t="s">
        <v>411</v>
      </c>
      <c r="B32" s="2" t="s">
        <v>412</v>
      </c>
      <c r="C32" s="2" t="s">
        <v>399</v>
      </c>
      <c r="D32" s="13" t="s">
        <v>392</v>
      </c>
      <c r="E32" s="2">
        <v>1</v>
      </c>
      <c r="F32" s="2">
        <f>=E32</f>
      </c>
      <c r="G32" s="2">
        <f>=F32</f>
      </c>
      <c r="H32" s="2">
        <f>=G32</f>
      </c>
      <c r="I32" s="2">
        <f>=H32</f>
      </c>
      <c r="J32" s="2" t="s">
        <v>75</v>
      </c>
      <c r="K32" s="2">
        <v>5</v>
      </c>
    </row>
    <row r="33" spans="1:11">
      <c r="A33" s="2" t="s">
        <v>414</v>
      </c>
      <c r="B33" s="2" t="s">
        <v>415</v>
      </c>
      <c r="C33" s="2" t="s">
        <v>80</v>
      </c>
      <c r="D33" s="13" t="s">
        <v>384</v>
      </c>
      <c r="E33" s="3">
        <v>0.24</v>
      </c>
      <c r="F33" s="3">
        <f>=7/6*E33</f>
      </c>
      <c r="G33" s="3">
        <f>=8/6*E33</f>
      </c>
      <c r="H33" s="3">
        <f>=9/6*E33</f>
      </c>
      <c r="I33" s="3">
        <f>=10/6*E33</f>
      </c>
      <c r="J33" s="2" t="s">
        <v>131</v>
      </c>
      <c r="K33" s="2">
        <v>5</v>
      </c>
    </row>
    <row r="34" spans="1:11">
      <c r="A34" s="2" t="s">
        <v>414</v>
      </c>
      <c r="B34" s="2" t="s">
        <v>415</v>
      </c>
      <c r="C34" s="2" t="s">
        <v>416</v>
      </c>
      <c r="D34" s="13" t="s">
        <v>417</v>
      </c>
      <c r="E34" s="3">
        <v>0.08</v>
      </c>
      <c r="F34" s="3">
        <f>=1.125*E34</f>
      </c>
      <c r="G34" s="3">
        <f>=1.25*E34</f>
      </c>
      <c r="H34" s="3">
        <f>=1.375*E34</f>
      </c>
      <c r="I34" s="3">
        <f>=1.5*E34</f>
      </c>
      <c r="J34" s="2" t="s">
        <v>131</v>
      </c>
      <c r="K34" s="2">
        <v>5</v>
      </c>
    </row>
    <row r="35" spans="1:11">
      <c r="A35" s="2" t="s">
        <v>414</v>
      </c>
      <c r="B35" s="2" t="s">
        <v>415</v>
      </c>
      <c r="C35" s="2" t="s">
        <v>78</v>
      </c>
      <c r="D35" s="13" t="s">
        <v>384</v>
      </c>
      <c r="E35" s="3">
        <v>0.24</v>
      </c>
      <c r="F35" s="3">
        <f>=7/6*E35</f>
      </c>
      <c r="G35" s="3">
        <f>=8/6*E35</f>
      </c>
      <c r="H35" s="3">
        <f>=9/6*E35</f>
      </c>
      <c r="I35" s="3">
        <f>=10/6*E35</f>
      </c>
      <c r="J35" s="2" t="s">
        <v>131</v>
      </c>
      <c r="K35" s="2">
        <v>5</v>
      </c>
    </row>
    <row r="36" spans="1:11">
      <c r="A36" s="2" t="s">
        <v>418</v>
      </c>
      <c r="B36" s="2" t="s">
        <v>419</v>
      </c>
      <c r="C36" s="2" t="s">
        <v>116</v>
      </c>
      <c r="D36" s="13" t="s">
        <v>384</v>
      </c>
      <c r="E36" s="3">
        <v>0.18</v>
      </c>
      <c r="F36" s="3">
        <f>=7/6*E36</f>
      </c>
      <c r="G36" s="3">
        <f>=8/6*E36</f>
      </c>
      <c r="H36" s="3">
        <f>=9/6*E36</f>
      </c>
      <c r="I36" s="3">
        <f>=10/6*E36</f>
      </c>
      <c r="J36" s="2" t="s">
        <v>131</v>
      </c>
      <c r="K36" s="2">
        <v>5</v>
      </c>
    </row>
    <row r="37" spans="1:11">
      <c r="A37" s="2" t="s">
        <v>418</v>
      </c>
      <c r="B37" s="2" t="s">
        <v>419</v>
      </c>
      <c r="C37" s="2" t="s">
        <v>420</v>
      </c>
      <c r="D37" s="13" t="s">
        <v>384</v>
      </c>
      <c r="E37" s="3">
        <v>0.18</v>
      </c>
      <c r="F37" s="3">
        <f>=7/6*E37</f>
      </c>
      <c r="G37" s="3">
        <f>=8/6*E37</f>
      </c>
      <c r="H37" s="3">
        <f>=9/6*E37</f>
      </c>
      <c r="I37" s="3">
        <f>=10/6*E37</f>
      </c>
      <c r="J37" s="2" t="s">
        <v>131</v>
      </c>
      <c r="K37" s="2">
        <v>5</v>
      </c>
    </row>
    <row r="38" spans="1:11">
      <c r="A38" s="2" t="s">
        <v>418</v>
      </c>
      <c r="B38" s="2" t="s">
        <v>419</v>
      </c>
      <c r="C38" s="2" t="s">
        <v>78</v>
      </c>
      <c r="D38" s="13" t="s">
        <v>384</v>
      </c>
      <c r="E38" s="3">
        <v>0.24</v>
      </c>
      <c r="F38" s="3">
        <f>=7/6*E38</f>
      </c>
      <c r="G38" s="3">
        <f>=8/6*E38</f>
      </c>
      <c r="H38" s="3">
        <f>=9/6*E38</f>
      </c>
      <c r="I38" s="3">
        <f>=10/6*E38</f>
      </c>
      <c r="J38" s="2" t="s">
        <v>131</v>
      </c>
      <c r="K38" s="2">
        <v>5</v>
      </c>
    </row>
    <row r="39" spans="1:11">
      <c r="A39" s="2" t="s">
        <v>421</v>
      </c>
      <c r="B39" s="2" t="s">
        <v>422</v>
      </c>
      <c r="C39" s="2" t="s">
        <v>116</v>
      </c>
      <c r="D39" s="2" t="s">
        <v>384</v>
      </c>
      <c r="E39" s="3">
        <v>0.18</v>
      </c>
      <c r="F39" s="3">
        <f>=7/6*E39</f>
      </c>
      <c r="G39" s="3">
        <f>=8/6*E39</f>
      </c>
      <c r="H39" s="3">
        <f>=9/6*E39</f>
      </c>
      <c r="I39" s="3">
        <f>=10/6*E39</f>
      </c>
      <c r="J39" s="2" t="s">
        <v>131</v>
      </c>
      <c r="K39" s="2">
        <v>5</v>
      </c>
    </row>
    <row r="40" spans="1:11">
      <c r="A40" s="2" t="s">
        <v>421</v>
      </c>
      <c r="B40" s="2" t="s">
        <v>422</v>
      </c>
      <c r="C40" s="2" t="s">
        <v>399</v>
      </c>
      <c r="D40" s="13" t="s">
        <v>392</v>
      </c>
      <c r="E40" s="2">
        <v>2</v>
      </c>
      <c r="F40" s="2">
        <f>=E40</f>
      </c>
      <c r="G40" s="2">
        <f>=F40</f>
      </c>
      <c r="H40" s="2">
        <f>=G40</f>
      </c>
      <c r="I40" s="2">
        <f>=H40</f>
      </c>
      <c r="J40" s="2" t="s">
        <v>131</v>
      </c>
      <c r="K40" s="2">
        <v>5</v>
      </c>
    </row>
    <row r="41" spans="1:11">
      <c r="A41" s="2" t="s">
        <v>421</v>
      </c>
      <c r="B41" s="2" t="s">
        <v>422</v>
      </c>
      <c r="C41" s="2" t="s">
        <v>80</v>
      </c>
      <c r="D41" s="2" t="s">
        <v>384</v>
      </c>
      <c r="E41" s="3">
        <v>0.12</v>
      </c>
      <c r="F41" s="3">
        <f>=7/6*E41</f>
      </c>
      <c r="G41" s="3">
        <f>=8/6*E41</f>
      </c>
      <c r="H41" s="3">
        <f>=9/6*E41</f>
      </c>
      <c r="I41" s="3">
        <f>=10/6*E41</f>
      </c>
      <c r="J41" s="2" t="s">
        <v>131</v>
      </c>
      <c r="K41" s="2">
        <v>5</v>
      </c>
    </row>
    <row r="42" spans="1:11">
      <c r="A42" s="2" t="s">
        <v>421</v>
      </c>
      <c r="B42" s="2" t="s">
        <v>422</v>
      </c>
      <c r="C42" s="2" t="s">
        <v>423</v>
      </c>
      <c r="D42" s="2" t="s">
        <v>199</v>
      </c>
      <c r="E42" s="3">
        <v>0.07</v>
      </c>
      <c r="F42" s="3">
        <f>=8/7*E42</f>
      </c>
      <c r="G42" s="3">
        <f>=9/7*E42</f>
      </c>
      <c r="H42" s="3">
        <f>=10/7*E42</f>
      </c>
      <c r="I42" s="3">
        <f>=11/7*E42</f>
      </c>
      <c r="J42" s="2" t="s">
        <v>131</v>
      </c>
      <c r="K42" s="2">
        <v>5</v>
      </c>
    </row>
    <row r="43" spans="1:11">
      <c r="A43" s="2" t="s">
        <v>421</v>
      </c>
      <c r="B43" s="2" t="s">
        <v>422</v>
      </c>
      <c r="C43" s="2" t="s">
        <v>395</v>
      </c>
      <c r="D43" s="13" t="s">
        <v>392</v>
      </c>
      <c r="E43" s="2">
        <v>2</v>
      </c>
      <c r="F43" s="2">
        <f>=E43</f>
      </c>
      <c r="G43" s="2">
        <f>=F43</f>
      </c>
      <c r="H43" s="2">
        <f>=G43</f>
      </c>
      <c r="I43" s="2">
        <f>=H43</f>
      </c>
      <c r="J43" s="2" t="s">
        <v>131</v>
      </c>
      <c r="K43" s="2">
        <v>5</v>
      </c>
    </row>
    <row r="44" spans="1:11">
      <c r="A44" s="2" t="s">
        <v>424</v>
      </c>
      <c r="B44" s="2" t="s">
        <v>425</v>
      </c>
      <c r="C44" s="2" t="s">
        <v>420</v>
      </c>
      <c r="D44" s="13" t="s">
        <v>384</v>
      </c>
      <c r="E44" s="3">
        <v>0.18</v>
      </c>
      <c r="F44" s="3">
        <f>=7/6*E44</f>
      </c>
      <c r="G44" s="3">
        <f>=8/6*E44</f>
      </c>
      <c r="H44" s="3">
        <f>=9/6*E44</f>
      </c>
      <c r="I44" s="3">
        <f>=10/6*E44</f>
      </c>
      <c r="J44" s="2" t="s">
        <v>53</v>
      </c>
      <c r="K44" s="2">
        <v>5</v>
      </c>
    </row>
    <row r="45" spans="1:11">
      <c r="A45" s="2" t="s">
        <v>424</v>
      </c>
      <c r="B45" s="2" t="s">
        <v>425</v>
      </c>
      <c r="C45" s="2" t="s">
        <v>426</v>
      </c>
      <c r="D45" s="13" t="s">
        <v>384</v>
      </c>
      <c r="E45" s="3">
        <v>0.12</v>
      </c>
      <c r="F45" s="3">
        <f>=7/6*E45</f>
      </c>
      <c r="G45" s="3">
        <f>=8/6*E45</f>
      </c>
      <c r="H45" s="3">
        <f>=9/6*E45</f>
      </c>
      <c r="I45" s="3">
        <f>=10/6*E45</f>
      </c>
      <c r="J45" s="2" t="s">
        <v>53</v>
      </c>
      <c r="K45" s="2">
        <v>5</v>
      </c>
    </row>
    <row r="46" spans="1:11">
      <c r="A46" s="2" t="s">
        <v>424</v>
      </c>
      <c r="B46" s="2" t="s">
        <v>425</v>
      </c>
      <c r="C46" s="2" t="s">
        <v>427</v>
      </c>
      <c r="D46" s="13" t="s">
        <v>384</v>
      </c>
      <c r="E46" s="3">
        <v>0.36</v>
      </c>
      <c r="F46" s="3">
        <f>=7/6*E46</f>
      </c>
      <c r="G46" s="3">
        <f>=8/6*E46</f>
      </c>
      <c r="H46" s="3">
        <f>=9/6*E46</f>
      </c>
      <c r="I46" s="3">
        <f>=10/6*E46</f>
      </c>
      <c r="J46" s="2" t="s">
        <v>53</v>
      </c>
      <c r="K46" s="2">
        <v>5</v>
      </c>
    </row>
    <row r="47" spans="1:11">
      <c r="A47" s="2" t="s">
        <v>428</v>
      </c>
      <c r="B47" s="2" t="s">
        <v>429</v>
      </c>
      <c r="C47" s="2" t="s">
        <v>80</v>
      </c>
      <c r="D47" s="13" t="s">
        <v>384</v>
      </c>
      <c r="E47" s="3">
        <v>0.24</v>
      </c>
      <c r="F47" s="3">
        <f>=7/6*E47</f>
      </c>
      <c r="G47" s="3">
        <f>=8/6*E47</f>
      </c>
      <c r="H47" s="3">
        <f>=9/6*E47</f>
      </c>
      <c r="I47" s="3">
        <f>=10/6*E47</f>
      </c>
      <c r="J47" s="2" t="s">
        <v>53</v>
      </c>
      <c r="K47" s="2">
        <v>5</v>
      </c>
    </row>
    <row r="48" spans="1:11">
      <c r="A48" s="2" t="s">
        <v>428</v>
      </c>
      <c r="B48" s="2" t="s">
        <v>429</v>
      </c>
      <c r="C48" s="2" t="s">
        <v>172</v>
      </c>
      <c r="D48" s="13" t="s">
        <v>384</v>
      </c>
      <c r="E48" s="2">
        <v>3</v>
      </c>
      <c r="F48" s="2">
        <f>=7/6*E48</f>
      </c>
      <c r="G48" s="2">
        <f>=8/6*E48</f>
      </c>
      <c r="H48" s="2">
        <f>=9/6*E48</f>
      </c>
      <c r="I48" s="2">
        <f>=10/6*E48</f>
      </c>
      <c r="J48" s="2" t="s">
        <v>53</v>
      </c>
      <c r="K48" s="2">
        <v>5</v>
      </c>
    </row>
    <row r="49" spans="1:11">
      <c r="A49" s="2" t="s">
        <v>428</v>
      </c>
      <c r="B49" s="2" t="s">
        <v>429</v>
      </c>
      <c r="C49" s="2" t="s">
        <v>430</v>
      </c>
      <c r="D49" s="13" t="s">
        <v>392</v>
      </c>
      <c r="E49" s="2">
        <v>3</v>
      </c>
      <c r="F49" s="2">
        <f>=E49</f>
      </c>
      <c r="G49" s="2">
        <f>=F49</f>
      </c>
      <c r="H49" s="2">
        <f>=G49</f>
      </c>
      <c r="I49" s="2">
        <f>=H49</f>
      </c>
      <c r="J49" s="2" t="s">
        <v>53</v>
      </c>
      <c r="K49" s="2">
        <v>5</v>
      </c>
    </row>
    <row r="50" spans="1:11">
      <c r="A50" s="2" t="s">
        <v>428</v>
      </c>
      <c r="B50" s="2" t="s">
        <v>429</v>
      </c>
      <c r="C50" s="2" t="s">
        <v>92</v>
      </c>
      <c r="D50" s="13" t="s">
        <v>384</v>
      </c>
      <c r="E50" s="2">
        <v>12</v>
      </c>
      <c r="F50" s="2">
        <f>=7/6*E50</f>
      </c>
      <c r="G50" s="2">
        <f>=8/6*E50</f>
      </c>
      <c r="H50" s="2">
        <f>=9/6*E50</f>
      </c>
      <c r="I50" s="2">
        <f>=10/6*E50</f>
      </c>
      <c r="J50" s="2" t="s">
        <v>53</v>
      </c>
      <c r="K50" s="2">
        <v>5</v>
      </c>
    </row>
    <row r="51" spans="1:11">
      <c r="A51" s="2" t="s">
        <v>431</v>
      </c>
      <c r="B51" s="2" t="s">
        <v>432</v>
      </c>
      <c r="C51" s="2" t="s">
        <v>433</v>
      </c>
      <c r="D51" s="13" t="s">
        <v>384</v>
      </c>
      <c r="E51" s="3">
        <v>0.24</v>
      </c>
      <c r="F51" s="3">
        <f>=7/6*E51</f>
      </c>
      <c r="G51" s="3">
        <f>=8/6*E51</f>
      </c>
      <c r="H51" s="3">
        <f>=9/6*E51</f>
      </c>
      <c r="I51" s="3">
        <f>=10/6*E51</f>
      </c>
      <c r="J51" s="2" t="s">
        <v>15</v>
      </c>
      <c r="K51" s="2">
        <v>5</v>
      </c>
    </row>
    <row r="52" spans="1:11">
      <c r="A52" s="2" t="s">
        <v>431</v>
      </c>
      <c r="B52" s="2" t="s">
        <v>432</v>
      </c>
      <c r="C52" s="2" t="s">
        <v>403</v>
      </c>
      <c r="D52" s="13" t="s">
        <v>384</v>
      </c>
      <c r="E52" s="3">
        <v>0.24</v>
      </c>
      <c r="F52" s="3">
        <f>=7/6*E52</f>
      </c>
      <c r="G52" s="3">
        <f>=8/6*E52</f>
      </c>
      <c r="H52" s="3">
        <f>=9/6*E52</f>
      </c>
      <c r="I52" s="3">
        <f>=10/6*E52</f>
      </c>
      <c r="J52" s="2" t="s">
        <v>15</v>
      </c>
      <c r="K52" s="2">
        <v>5</v>
      </c>
    </row>
    <row r="53" spans="1:11">
      <c r="A53" s="2" t="s">
        <v>431</v>
      </c>
      <c r="B53" s="2" t="s">
        <v>432</v>
      </c>
      <c r="C53" s="2" t="s">
        <v>434</v>
      </c>
      <c r="D53" s="13" t="s">
        <v>384</v>
      </c>
      <c r="E53" s="3">
        <v>0.24</v>
      </c>
      <c r="F53" s="3">
        <f>=7/6*E53</f>
      </c>
      <c r="G53" s="3">
        <f>=8/6*E53</f>
      </c>
      <c r="H53" s="3">
        <f>=9/6*E53</f>
      </c>
      <c r="I53" s="3">
        <f>=10/6*E53</f>
      </c>
      <c r="J53" s="2" t="s">
        <v>15</v>
      </c>
      <c r="K53" s="2">
        <v>5</v>
      </c>
    </row>
    <row r="54" spans="1:11">
      <c r="A54" s="2" t="s">
        <v>431</v>
      </c>
      <c r="B54" s="2" t="s">
        <v>432</v>
      </c>
      <c r="C54" s="2" t="s">
        <v>435</v>
      </c>
      <c r="D54" s="13" t="s">
        <v>392</v>
      </c>
      <c r="E54" s="3">
        <v>2</v>
      </c>
      <c r="F54" s="3">
        <f>=E54</f>
      </c>
      <c r="G54" s="3">
        <f>=F54</f>
      </c>
      <c r="H54" s="3">
        <f>=G54</f>
      </c>
      <c r="I54" s="3">
        <f>=H54</f>
      </c>
      <c r="J54" s="2" t="s">
        <v>15</v>
      </c>
      <c r="K54" s="2">
        <v>5</v>
      </c>
    </row>
    <row r="55" spans="1:11">
      <c r="A55" s="2" t="s">
        <v>436</v>
      </c>
      <c r="B55" s="2" t="s">
        <v>437</v>
      </c>
      <c r="C55" s="2" t="s">
        <v>420</v>
      </c>
      <c r="D55" s="2" t="s">
        <v>384</v>
      </c>
      <c r="E55" s="3">
        <v>0.24</v>
      </c>
      <c r="F55" s="3">
        <f>=7/6*E55</f>
      </c>
      <c r="G55" s="3">
        <f>=8/6*E55</f>
      </c>
      <c r="H55" s="3">
        <f>=9/6*E55</f>
      </c>
      <c r="I55" s="3">
        <f>=10/6*E55</f>
      </c>
      <c r="J55" s="2" t="s">
        <v>15</v>
      </c>
      <c r="K55" s="2">
        <v>5</v>
      </c>
    </row>
    <row r="56" spans="1:11">
      <c r="A56" s="2" t="s">
        <v>436</v>
      </c>
      <c r="B56" s="2" t="s">
        <v>437</v>
      </c>
      <c r="C56" s="2" t="s">
        <v>413</v>
      </c>
      <c r="D56" s="2" t="s">
        <v>384</v>
      </c>
      <c r="E56" s="3">
        <v>0.12</v>
      </c>
      <c r="F56" s="3">
        <f>=7/6*E56</f>
      </c>
      <c r="G56" s="3">
        <f>=8/6*E56</f>
      </c>
      <c r="H56" s="3">
        <f>=9/6*E56</f>
      </c>
      <c r="I56" s="3">
        <f>=10/6*E56</f>
      </c>
      <c r="J56" s="2" t="s">
        <v>15</v>
      </c>
      <c r="K56" s="2">
        <v>5</v>
      </c>
    </row>
    <row r="57" spans="1:11">
      <c r="A57" s="2" t="s">
        <v>436</v>
      </c>
      <c r="B57" s="2" t="s">
        <v>437</v>
      </c>
      <c r="C57" s="2" t="s">
        <v>438</v>
      </c>
      <c r="D57" s="2" t="s">
        <v>384</v>
      </c>
      <c r="E57" s="3">
        <v>0.09</v>
      </c>
      <c r="F57" s="3">
        <f>=7/6*E57</f>
      </c>
      <c r="G57" s="3">
        <f>=8/6*E57</f>
      </c>
      <c r="H57" s="3">
        <f>=9/6*E57</f>
      </c>
      <c r="I57" s="3">
        <f>=10/6*E57</f>
      </c>
      <c r="J57" s="2" t="s">
        <v>15</v>
      </c>
      <c r="K57" s="2">
        <v>5</v>
      </c>
    </row>
    <row r="58" spans="1:11">
      <c r="A58" s="2" t="s">
        <v>436</v>
      </c>
      <c r="B58" s="2" t="s">
        <v>437</v>
      </c>
      <c r="C58" s="2" t="s">
        <v>399</v>
      </c>
      <c r="D58" s="13" t="s">
        <v>392</v>
      </c>
      <c r="E58" s="2">
        <v>2</v>
      </c>
      <c r="F58" s="2">
        <f>=E58</f>
      </c>
      <c r="G58" s="2">
        <f>=F58</f>
      </c>
      <c r="H58" s="2">
        <f>=G58</f>
      </c>
      <c r="I58" s="2">
        <f>=H58</f>
      </c>
      <c r="J58" s="2" t="s">
        <v>15</v>
      </c>
      <c r="K58" s="2">
        <v>5</v>
      </c>
    </row>
    <row r="59" spans="1:11">
      <c r="A59" s="2" t="s">
        <v>436</v>
      </c>
      <c r="B59" s="2" t="s">
        <v>437</v>
      </c>
      <c r="C59" s="2" t="s">
        <v>279</v>
      </c>
      <c r="D59" s="2" t="s">
        <v>439</v>
      </c>
      <c r="E59" s="3">
        <v>0.8</v>
      </c>
      <c r="F59" s="3">
        <f>=1.0625*E59</f>
      </c>
      <c r="G59" s="3">
        <f>=1.125*E59</f>
      </c>
      <c r="H59" s="3">
        <f>=1.1875*E59</f>
      </c>
      <c r="I59" s="3">
        <f>=1.25*E59</f>
      </c>
      <c r="J59" s="2" t="s">
        <v>15</v>
      </c>
      <c r="K59" s="2">
        <v>5</v>
      </c>
    </row>
    <row r="60" spans="1:11">
      <c r="A60" s="2" t="s">
        <v>440</v>
      </c>
      <c r="B60" s="2" t="s">
        <v>441</v>
      </c>
      <c r="C60" s="2" t="s">
        <v>116</v>
      </c>
      <c r="D60" s="13" t="s">
        <v>442</v>
      </c>
      <c r="E60" s="3">
        <v>0.08</v>
      </c>
      <c r="F60" s="3">
        <f>=1.25*E60</f>
      </c>
      <c r="G60" s="3">
        <f>=1.5*E60</f>
      </c>
      <c r="H60" s="3">
        <f>=1.75*E60</f>
      </c>
      <c r="I60" s="3">
        <f>=2*E60</f>
      </c>
      <c r="J60" s="2" t="s">
        <v>106</v>
      </c>
      <c r="K60" s="2">
        <v>4.6</v>
      </c>
    </row>
    <row r="61" spans="1:11">
      <c r="A61" s="2" t="s">
        <v>440</v>
      </c>
      <c r="B61" s="2" t="s">
        <v>441</v>
      </c>
      <c r="C61" s="2" t="s">
        <v>443</v>
      </c>
      <c r="D61" s="13" t="s">
        <v>392</v>
      </c>
      <c r="E61" s="3">
        <v>0.5</v>
      </c>
      <c r="F61" s="3">
        <f>=E61</f>
      </c>
      <c r="G61" s="3">
        <f>=F61</f>
      </c>
      <c r="H61" s="3">
        <f>=G61</f>
      </c>
      <c r="I61" s="3">
        <f>=H61</f>
      </c>
      <c r="J61" s="2" t="s">
        <v>106</v>
      </c>
      <c r="K61" s="2">
        <v>4.6</v>
      </c>
    </row>
    <row r="62" spans="1:11">
      <c r="A62" s="2" t="s">
        <v>440</v>
      </c>
      <c r="B62" s="2" t="s">
        <v>441</v>
      </c>
      <c r="C62" s="2" t="s">
        <v>444</v>
      </c>
      <c r="D62" s="13" t="s">
        <v>442</v>
      </c>
      <c r="E62" s="3">
        <v>0.08</v>
      </c>
      <c r="F62" s="3">
        <f>=1.25*E62</f>
      </c>
      <c r="G62" s="3">
        <f>=1.5*E62</f>
      </c>
      <c r="H62" s="3">
        <f>=1.75*E62</f>
      </c>
      <c r="I62" s="3">
        <f>=2*E62</f>
      </c>
      <c r="J62" s="2" t="s">
        <v>106</v>
      </c>
      <c r="K62" s="2">
        <v>4.6</v>
      </c>
    </row>
    <row r="63" spans="1:11">
      <c r="A63" s="2" t="s">
        <v>440</v>
      </c>
      <c r="B63" s="2" t="s">
        <v>441</v>
      </c>
      <c r="C63" s="2" t="s">
        <v>80</v>
      </c>
      <c r="D63" s="13" t="s">
        <v>442</v>
      </c>
      <c r="E63" s="3">
        <v>0.2</v>
      </c>
      <c r="F63" s="3">
        <f>=1.25*E63</f>
      </c>
      <c r="G63" s="3">
        <f>=1.5*E63</f>
      </c>
      <c r="H63" s="3">
        <f>=1.75*E63</f>
      </c>
      <c r="I63" s="3">
        <f>=2*E63</f>
      </c>
      <c r="J63" s="2" t="s">
        <v>106</v>
      </c>
      <c r="K63" s="2">
        <v>4.6</v>
      </c>
    </row>
    <row r="64" spans="1:11">
      <c r="A64" s="2" t="s">
        <v>440</v>
      </c>
      <c r="B64" s="2" t="s">
        <v>441</v>
      </c>
      <c r="C64" s="2" t="s">
        <v>399</v>
      </c>
      <c r="D64" s="13" t="s">
        <v>392</v>
      </c>
      <c r="E64" s="2">
        <v>2</v>
      </c>
      <c r="F64" s="2">
        <f>=E64</f>
      </c>
      <c r="G64" s="2">
        <f>=F64</f>
      </c>
      <c r="H64" s="2">
        <f>=G64</f>
      </c>
      <c r="I64" s="2">
        <f>=H64</f>
      </c>
      <c r="J64" s="2" t="s">
        <v>106</v>
      </c>
      <c r="K64" s="2">
        <v>4.6</v>
      </c>
    </row>
    <row r="65" spans="1:11">
      <c r="A65" s="2" t="s">
        <v>445</v>
      </c>
      <c r="B65" s="2" t="s">
        <v>446</v>
      </c>
      <c r="C65" s="2" t="s">
        <v>447</v>
      </c>
      <c r="D65" s="13" t="s">
        <v>442</v>
      </c>
      <c r="E65" s="3">
        <v>0.2</v>
      </c>
      <c r="F65" s="3">
        <f>=1.25*E65</f>
      </c>
      <c r="G65" s="3">
        <f>=1.5*E65</f>
      </c>
      <c r="H65" s="3">
        <f>=1.75*E65</f>
      </c>
      <c r="I65" s="3">
        <f>=2*E65</f>
      </c>
      <c r="J65" s="2" t="s">
        <v>158</v>
      </c>
      <c r="K65" s="2">
        <v>4.6</v>
      </c>
    </row>
    <row r="66" spans="1:11">
      <c r="A66" s="2" t="s">
        <v>445</v>
      </c>
      <c r="B66" s="2" t="s">
        <v>446</v>
      </c>
      <c r="C66" s="2" t="s">
        <v>448</v>
      </c>
      <c r="D66" s="13" t="s">
        <v>442</v>
      </c>
      <c r="E66" s="3">
        <v>0.24</v>
      </c>
      <c r="F66" s="3">
        <f>=1.25*E66</f>
      </c>
      <c r="G66" s="3">
        <f>=1.5*E66</f>
      </c>
      <c r="H66" s="3">
        <f>=1.75*E66</f>
      </c>
      <c r="I66" s="3">
        <f>=2*E66</f>
      </c>
      <c r="J66" s="2" t="s">
        <v>158</v>
      </c>
      <c r="K66" s="2">
        <v>4.6</v>
      </c>
    </row>
    <row r="67" spans="1:11">
      <c r="A67" s="2" t="s">
        <v>445</v>
      </c>
      <c r="B67" s="2" t="s">
        <v>446</v>
      </c>
      <c r="C67" s="2" t="s">
        <v>399</v>
      </c>
      <c r="D67" s="13" t="s">
        <v>392</v>
      </c>
      <c r="E67" s="2">
        <v>2</v>
      </c>
      <c r="F67" s="2">
        <f>=E67</f>
      </c>
      <c r="G67" s="2">
        <f>=F67</f>
      </c>
      <c r="H67" s="2">
        <f>=G67</f>
      </c>
      <c r="I67" s="2">
        <f>=H67</f>
      </c>
      <c r="J67" s="2" t="s">
        <v>158</v>
      </c>
      <c r="K67" s="2">
        <v>4.6</v>
      </c>
    </row>
    <row r="68" spans="1:11">
      <c r="A68" s="2" t="s">
        <v>445</v>
      </c>
      <c r="B68" s="2" t="s">
        <v>446</v>
      </c>
      <c r="C68" s="2" t="s">
        <v>172</v>
      </c>
      <c r="D68" s="13" t="s">
        <v>442</v>
      </c>
      <c r="E68" s="6">
        <v>4</v>
      </c>
      <c r="F68" s="6">
        <f>=1.25*E68</f>
      </c>
      <c r="G68" s="6">
        <f>=1.5*E68</f>
      </c>
      <c r="H68" s="6">
        <f>=1.75*E68</f>
      </c>
      <c r="I68" s="6">
        <f>=2*E68</f>
      </c>
      <c r="J68" s="2" t="s">
        <v>158</v>
      </c>
      <c r="K68" s="2">
        <v>4.6</v>
      </c>
    </row>
    <row r="69" spans="1:11">
      <c r="A69" s="2" t="s">
        <v>449</v>
      </c>
      <c r="B69" s="2" t="s">
        <v>450</v>
      </c>
      <c r="C69" s="2" t="s">
        <v>80</v>
      </c>
      <c r="D69" s="13" t="s">
        <v>442</v>
      </c>
      <c r="E69" s="3">
        <v>0.08</v>
      </c>
      <c r="F69" s="3">
        <f>=1.25*E69</f>
      </c>
      <c r="G69" s="3">
        <f>=1.5*E69</f>
      </c>
      <c r="H69" s="3">
        <f>=1.75*E69</f>
      </c>
      <c r="I69" s="3">
        <f>=2*E69</f>
      </c>
      <c r="J69" s="2" t="s">
        <v>131</v>
      </c>
      <c r="K69" s="2">
        <v>4.6</v>
      </c>
    </row>
    <row r="70" spans="1:11">
      <c r="A70" s="2" t="s">
        <v>449</v>
      </c>
      <c r="B70" s="2" t="s">
        <v>450</v>
      </c>
      <c r="C70" s="2" t="s">
        <v>395</v>
      </c>
      <c r="D70" s="13" t="s">
        <v>392</v>
      </c>
      <c r="E70" s="2">
        <v>4</v>
      </c>
      <c r="F70" s="2">
        <f>=E70</f>
      </c>
      <c r="G70" s="2">
        <f>=F70</f>
      </c>
      <c r="H70" s="2">
        <f>=G70</f>
      </c>
      <c r="I70" s="2">
        <f>=H70</f>
      </c>
      <c r="J70" s="2" t="s">
        <v>131</v>
      </c>
      <c r="K70" s="2">
        <v>4.6</v>
      </c>
    </row>
    <row r="71" spans="1:11">
      <c r="A71" s="2" t="s">
        <v>449</v>
      </c>
      <c r="B71" s="2" t="s">
        <v>450</v>
      </c>
      <c r="C71" s="2" t="s">
        <v>78</v>
      </c>
      <c r="D71" s="13" t="s">
        <v>442</v>
      </c>
      <c r="E71" s="3">
        <v>0.12</v>
      </c>
      <c r="F71" s="3">
        <f>=1.25*E71</f>
      </c>
      <c r="G71" s="3">
        <f>=1.5*E71</f>
      </c>
      <c r="H71" s="3">
        <f>=1.75*E71</f>
      </c>
      <c r="I71" s="3">
        <f>=2*E71</f>
      </c>
      <c r="J71" s="2" t="s">
        <v>131</v>
      </c>
      <c r="K71" s="2">
        <v>4.6</v>
      </c>
    </row>
    <row r="72" spans="1:11">
      <c r="A72" s="2" t="s">
        <v>449</v>
      </c>
      <c r="B72" s="2" t="s">
        <v>450</v>
      </c>
      <c r="C72" s="2" t="s">
        <v>399</v>
      </c>
      <c r="D72" s="13" t="s">
        <v>392</v>
      </c>
      <c r="E72" s="2">
        <v>2</v>
      </c>
      <c r="F72" s="2">
        <f>=E72</f>
      </c>
      <c r="G72" s="2">
        <f>=F72</f>
      </c>
      <c r="H72" s="2">
        <f>=G72</f>
      </c>
      <c r="I72" s="2">
        <f>=H72</f>
      </c>
      <c r="J72" s="2" t="s">
        <v>131</v>
      </c>
      <c r="K72" s="2">
        <v>4.6</v>
      </c>
    </row>
    <row r="73" spans="1:11">
      <c r="A73" s="2" t="s">
        <v>451</v>
      </c>
      <c r="B73" s="2" t="s">
        <v>452</v>
      </c>
      <c r="C73" s="2" t="s">
        <v>453</v>
      </c>
      <c r="D73" s="13" t="s">
        <v>442</v>
      </c>
      <c r="E73" s="3">
        <v>0.08</v>
      </c>
      <c r="F73" s="3">
        <f>=1.25*E73</f>
      </c>
      <c r="G73" s="3">
        <f>=1.5*E73</f>
      </c>
      <c r="H73" s="3">
        <f>=1.75*E73</f>
      </c>
      <c r="I73" s="3">
        <f>=2*E73</f>
      </c>
      <c r="J73" s="2" t="s">
        <v>15</v>
      </c>
      <c r="K73" s="2">
        <v>4.6</v>
      </c>
    </row>
    <row r="74" spans="1:11">
      <c r="A74" s="2" t="s">
        <v>451</v>
      </c>
      <c r="B74" s="2" t="s">
        <v>452</v>
      </c>
      <c r="C74" s="2" t="s">
        <v>454</v>
      </c>
      <c r="D74" s="13" t="s">
        <v>442</v>
      </c>
      <c r="E74" s="3">
        <v>0.16</v>
      </c>
      <c r="F74" s="3">
        <f>=1.25*E74</f>
      </c>
      <c r="G74" s="3">
        <f>=1.5*E74</f>
      </c>
      <c r="H74" s="3">
        <f>=1.75*E74</f>
      </c>
      <c r="I74" s="3">
        <f>=2*E74</f>
      </c>
      <c r="J74" s="2" t="s">
        <v>15</v>
      </c>
      <c r="K74" s="2">
        <v>4.6</v>
      </c>
    </row>
    <row r="75" spans="1:11">
      <c r="A75" s="2" t="s">
        <v>451</v>
      </c>
      <c r="B75" s="2" t="s">
        <v>452</v>
      </c>
      <c r="C75" s="2" t="s">
        <v>399</v>
      </c>
      <c r="D75" s="13" t="s">
        <v>392</v>
      </c>
      <c r="E75" s="2">
        <v>2</v>
      </c>
      <c r="F75" s="2">
        <f>=E75</f>
      </c>
      <c r="G75" s="2">
        <f>=F75</f>
      </c>
      <c r="H75" s="2">
        <f>=G75</f>
      </c>
      <c r="I75" s="2">
        <f>=H75</f>
      </c>
      <c r="J75" s="2" t="s">
        <v>15</v>
      </c>
      <c r="K75" s="2">
        <v>4.6</v>
      </c>
    </row>
    <row r="76" spans="1:11">
      <c r="A76" s="2" t="s">
        <v>451</v>
      </c>
      <c r="B76" s="2" t="s">
        <v>452</v>
      </c>
      <c r="C76" s="2" t="s">
        <v>400</v>
      </c>
      <c r="D76" s="13" t="s">
        <v>392</v>
      </c>
      <c r="E76" s="2">
        <v>3</v>
      </c>
      <c r="F76" s="2">
        <f>=E76</f>
      </c>
      <c r="G76" s="2">
        <f>=F76</f>
      </c>
      <c r="H76" s="2">
        <f>=G76</f>
      </c>
      <c r="I76" s="2">
        <f>=H76</f>
      </c>
      <c r="J76" s="2" t="s">
        <v>15</v>
      </c>
      <c r="K76" s="2">
        <v>4.6</v>
      </c>
    </row>
    <row r="77" spans="1:11">
      <c r="A77" s="2" t="s">
        <v>451</v>
      </c>
      <c r="B77" s="2" t="s">
        <v>452</v>
      </c>
      <c r="C77" s="2" t="s">
        <v>46</v>
      </c>
      <c r="D77" s="13" t="s">
        <v>442</v>
      </c>
      <c r="E77" s="3">
        <v>0.12</v>
      </c>
      <c r="F77" s="3">
        <f>=1.25*E77</f>
      </c>
      <c r="G77" s="3">
        <f>=1.5*E77</f>
      </c>
      <c r="H77" s="3">
        <f>=1.75*E77</f>
      </c>
      <c r="I77" s="3">
        <f>=2*E77</f>
      </c>
      <c r="J77" s="2" t="s">
        <v>15</v>
      </c>
      <c r="K77" s="2">
        <v>4.6</v>
      </c>
    </row>
    <row r="78" spans="1:11">
      <c r="A78" s="2" t="s">
        <v>455</v>
      </c>
      <c r="B78" s="2" t="s">
        <v>456</v>
      </c>
      <c r="C78" s="2" t="s">
        <v>457</v>
      </c>
      <c r="D78" s="13" t="s">
        <v>442</v>
      </c>
      <c r="E78" s="3">
        <v>0.002</v>
      </c>
      <c r="F78" s="3">
        <f>=1.25*E78</f>
      </c>
      <c r="G78" s="3">
        <f>=1.5*E78</f>
      </c>
      <c r="H78" s="3">
        <f>=1.75*E78</f>
      </c>
      <c r="I78" s="3">
        <f>=2*E78</f>
      </c>
      <c r="J78" s="2" t="s">
        <v>180</v>
      </c>
      <c r="K78" s="2">
        <v>4</v>
      </c>
    </row>
    <row r="79" spans="1:11">
      <c r="A79" s="2" t="s">
        <v>455</v>
      </c>
      <c r="B79" s="2" t="s">
        <v>456</v>
      </c>
      <c r="C79" s="2" t="s">
        <v>458</v>
      </c>
      <c r="D79" s="13" t="s">
        <v>392</v>
      </c>
      <c r="E79" s="2">
        <v>160</v>
      </c>
      <c r="F79" s="2">
        <f>=E79</f>
      </c>
      <c r="G79" s="2">
        <f>=F79</f>
      </c>
      <c r="H79" s="2">
        <f>=G79</f>
      </c>
      <c r="I79" s="2">
        <f>=H79</f>
      </c>
      <c r="J79" s="2" t="s">
        <v>180</v>
      </c>
      <c r="K79" s="2">
        <v>4</v>
      </c>
    </row>
    <row r="80" spans="1:11">
      <c r="A80" s="2" t="s">
        <v>459</v>
      </c>
      <c r="B80" s="2" t="s">
        <v>460</v>
      </c>
      <c r="C80" s="2" t="s">
        <v>78</v>
      </c>
      <c r="D80" s="13" t="s">
        <v>442</v>
      </c>
      <c r="E80" s="3">
        <v>0.12</v>
      </c>
      <c r="F80" s="3">
        <f>=1.25*E80</f>
      </c>
      <c r="G80" s="3">
        <f>=1.5*E80</f>
      </c>
      <c r="H80" s="3">
        <f>=1.75*E80</f>
      </c>
      <c r="I80" s="3">
        <f>=2*E80</f>
      </c>
      <c r="J80" s="2" t="s">
        <v>180</v>
      </c>
      <c r="K80" s="2">
        <v>4</v>
      </c>
    </row>
    <row r="81" spans="1:11">
      <c r="A81" s="2" t="s">
        <v>459</v>
      </c>
      <c r="B81" s="2" t="s">
        <v>460</v>
      </c>
      <c r="C81" s="2" t="s">
        <v>80</v>
      </c>
      <c r="D81" s="13" t="s">
        <v>442</v>
      </c>
      <c r="E81" s="3">
        <v>0.04</v>
      </c>
      <c r="F81" s="3">
        <f>=1.25*E81</f>
      </c>
      <c r="G81" s="3">
        <f>=1.5*E81</f>
      </c>
      <c r="H81" s="3">
        <f>=1.75*E81</f>
      </c>
      <c r="I81" s="3">
        <f>=2*E81</f>
      </c>
      <c r="J81" s="2" t="s">
        <v>180</v>
      </c>
      <c r="K81" s="2">
        <v>4</v>
      </c>
    </row>
    <row r="82" spans="1:11">
      <c r="A82" s="2" t="s">
        <v>459</v>
      </c>
      <c r="B82" s="2" t="s">
        <v>460</v>
      </c>
      <c r="C82" s="2" t="s">
        <v>395</v>
      </c>
      <c r="D82" s="13" t="s">
        <v>392</v>
      </c>
      <c r="E82" s="2">
        <v>3</v>
      </c>
      <c r="F82" s="2">
        <f>=E82</f>
      </c>
      <c r="G82" s="2">
        <f>=F82</f>
      </c>
      <c r="H82" s="2">
        <f>=G82</f>
      </c>
      <c r="I82" s="2">
        <f>=H82</f>
      </c>
      <c r="J82" s="2" t="s">
        <v>180</v>
      </c>
      <c r="K82" s="2">
        <v>4</v>
      </c>
    </row>
    <row r="83" spans="1:11">
      <c r="A83" s="2" t="s">
        <v>461</v>
      </c>
      <c r="B83" s="2" t="s">
        <v>462</v>
      </c>
      <c r="C83" s="2" t="s">
        <v>78</v>
      </c>
      <c r="D83" s="13" t="s">
        <v>442</v>
      </c>
      <c r="E83" s="3">
        <v>0.16</v>
      </c>
      <c r="F83" s="3">
        <f>=1.25*E83</f>
      </c>
      <c r="G83" s="3">
        <f>=1.5*E83</f>
      </c>
      <c r="H83" s="3">
        <f>=1.75*E83</f>
      </c>
      <c r="I83" s="3">
        <f>=2*E83</f>
      </c>
      <c r="J83" s="2" t="s">
        <v>180</v>
      </c>
      <c r="K83" s="2">
        <v>4</v>
      </c>
    </row>
    <row r="84" spans="1:11">
      <c r="A84" s="2" t="s">
        <v>461</v>
      </c>
      <c r="B84" s="2" t="s">
        <v>462</v>
      </c>
      <c r="C84" s="2" t="s">
        <v>114</v>
      </c>
      <c r="D84" s="13" t="s">
        <v>442</v>
      </c>
      <c r="E84" s="3">
        <v>0.24</v>
      </c>
      <c r="F84" s="3">
        <f>=1.25*E84</f>
      </c>
      <c r="G84" s="3">
        <f>=1.5*E84</f>
      </c>
      <c r="H84" s="3">
        <f>=1.75*E84</f>
      </c>
      <c r="I84" s="3">
        <f>=2*E84</f>
      </c>
      <c r="J84" s="2" t="s">
        <v>180</v>
      </c>
      <c r="K84" s="2">
        <v>4</v>
      </c>
    </row>
    <row r="85" spans="1:11">
      <c r="A85" s="2" t="s">
        <v>461</v>
      </c>
      <c r="B85" s="2" t="s">
        <v>462</v>
      </c>
      <c r="C85" s="2" t="s">
        <v>399</v>
      </c>
      <c r="D85" s="13" t="s">
        <v>392</v>
      </c>
      <c r="E85" s="2">
        <v>3</v>
      </c>
      <c r="F85" s="2">
        <f>=E85</f>
      </c>
      <c r="G85" s="2">
        <f>=F85</f>
      </c>
      <c r="H85" s="2">
        <f>=G85</f>
      </c>
      <c r="I85" s="2">
        <f>=H85</f>
      </c>
      <c r="J85" s="2" t="s">
        <v>180</v>
      </c>
      <c r="K85" s="2">
        <v>4</v>
      </c>
    </row>
    <row r="86" spans="1:11">
      <c r="A86" s="2" t="s">
        <v>463</v>
      </c>
      <c r="B86" s="2" t="s">
        <v>464</v>
      </c>
      <c r="C86" s="2" t="s">
        <v>172</v>
      </c>
      <c r="D86" s="2" t="s">
        <v>195</v>
      </c>
      <c r="E86" s="2">
        <v>20</v>
      </c>
      <c r="F86" s="2">
        <f>=E86*1.15</f>
      </c>
      <c r="G86" s="2">
        <f>=E86*1.3</f>
      </c>
      <c r="H86" s="2">
        <f>=E86*1.45</f>
      </c>
      <c r="I86" s="2">
        <f>=E86*1.6</f>
      </c>
      <c r="J86" s="2" t="s">
        <v>180</v>
      </c>
      <c r="K86" s="2">
        <v>4</v>
      </c>
    </row>
    <row r="87" spans="1:11">
      <c r="A87" s="2" t="s">
        <v>463</v>
      </c>
      <c r="B87" s="2" t="s">
        <v>464</v>
      </c>
      <c r="C87" s="2" t="s">
        <v>465</v>
      </c>
      <c r="D87" s="13" t="s">
        <v>442</v>
      </c>
      <c r="E87" s="3">
        <v>0.32</v>
      </c>
      <c r="F87" s="3">
        <f>=1.25*E87</f>
      </c>
      <c r="G87" s="3">
        <f>=1.5*E87</f>
      </c>
      <c r="H87" s="3">
        <f>=1.75*E87</f>
      </c>
      <c r="I87" s="3">
        <f>=2*E87</f>
      </c>
      <c r="J87" s="2" t="s">
        <v>180</v>
      </c>
      <c r="K87" s="2">
        <v>4</v>
      </c>
    </row>
    <row r="88" spans="1:11">
      <c r="A88" s="2" t="s">
        <v>466</v>
      </c>
      <c r="B88" s="2" t="s">
        <v>467</v>
      </c>
      <c r="C88" s="2" t="s">
        <v>78</v>
      </c>
      <c r="D88" s="13" t="s">
        <v>442</v>
      </c>
      <c r="E88" s="3">
        <v>0.24</v>
      </c>
      <c r="F88" s="3">
        <f>=1.25*E88</f>
      </c>
      <c r="G88" s="3">
        <f>=1.5*E88</f>
      </c>
      <c r="H88" s="3">
        <f>=1.75*E88</f>
      </c>
      <c r="I88" s="3">
        <f>=2*E88</f>
      </c>
      <c r="J88" s="2" t="s">
        <v>180</v>
      </c>
      <c r="K88" s="2">
        <v>4</v>
      </c>
    </row>
    <row r="89" spans="1:11">
      <c r="A89" s="2" t="s">
        <v>466</v>
      </c>
      <c r="B89" s="2" t="s">
        <v>467</v>
      </c>
      <c r="C89" s="2" t="s">
        <v>443</v>
      </c>
      <c r="D89" s="13" t="s">
        <v>392</v>
      </c>
      <c r="E89" s="3">
        <v>0.5</v>
      </c>
      <c r="F89" s="3">
        <f>=E89</f>
      </c>
      <c r="G89" s="3">
        <f>=F89</f>
      </c>
      <c r="H89" s="3">
        <f>=G89</f>
      </c>
      <c r="I89" s="3">
        <f>=H89</f>
      </c>
      <c r="J89" s="2" t="s">
        <v>180</v>
      </c>
      <c r="K89" s="2">
        <v>4</v>
      </c>
    </row>
    <row r="90" spans="1:11">
      <c r="A90" s="2" t="s">
        <v>466</v>
      </c>
      <c r="B90" s="2" t="s">
        <v>467</v>
      </c>
      <c r="C90" s="2" t="s">
        <v>468</v>
      </c>
      <c r="D90" s="13" t="s">
        <v>442</v>
      </c>
      <c r="E90" s="3">
        <v>0.24</v>
      </c>
      <c r="F90" s="3">
        <f>=1.25*E90</f>
      </c>
      <c r="G90" s="3">
        <f>=1.5*E90</f>
      </c>
      <c r="H90" s="3">
        <f>=1.75*E90</f>
      </c>
      <c r="I90" s="3">
        <f>=2*E90</f>
      </c>
      <c r="J90" s="2" t="s">
        <v>180</v>
      </c>
      <c r="K90" s="2">
        <v>4</v>
      </c>
    </row>
    <row r="91" spans="1:11">
      <c r="A91" s="2" t="s">
        <v>469</v>
      </c>
      <c r="B91" s="2" t="s">
        <v>470</v>
      </c>
      <c r="C91" s="2" t="s">
        <v>116</v>
      </c>
      <c r="D91" s="13" t="s">
        <v>442</v>
      </c>
      <c r="E91" s="3">
        <v>0.12</v>
      </c>
      <c r="F91" s="3">
        <f>=1.25*E91</f>
      </c>
      <c r="G91" s="3">
        <f>=1.5*E91</f>
      </c>
      <c r="H91" s="3">
        <f>=1.75*E91</f>
      </c>
      <c r="I91" s="3">
        <f>=2*E91</f>
      </c>
      <c r="J91" s="2" t="s">
        <v>106</v>
      </c>
      <c r="K91" s="2">
        <v>4</v>
      </c>
    </row>
    <row r="92" spans="1:11">
      <c r="A92" s="2" t="s">
        <v>469</v>
      </c>
      <c r="B92" s="2" t="s">
        <v>470</v>
      </c>
      <c r="C92" s="2" t="s">
        <v>471</v>
      </c>
      <c r="D92" s="13" t="s">
        <v>442</v>
      </c>
      <c r="E92" s="3">
        <v>0.16</v>
      </c>
      <c r="F92" s="3">
        <f>=1.25*E92</f>
      </c>
      <c r="G92" s="3">
        <f>=1.5*E92</f>
      </c>
      <c r="H92" s="3">
        <f>=1.75*E92</f>
      </c>
      <c r="I92" s="3">
        <f>=2*E92</f>
      </c>
      <c r="J92" s="2" t="s">
        <v>106</v>
      </c>
      <c r="K92" s="2">
        <v>4</v>
      </c>
    </row>
    <row r="93" spans="1:11">
      <c r="A93" s="2" t="s">
        <v>472</v>
      </c>
      <c r="B93" s="2" t="s">
        <v>473</v>
      </c>
      <c r="C93" s="2" t="s">
        <v>92</v>
      </c>
      <c r="D93" s="13" t="s">
        <v>442</v>
      </c>
      <c r="E93" s="3">
        <v>0.08</v>
      </c>
      <c r="F93" s="3">
        <f>=1.25*E93</f>
      </c>
      <c r="G93" s="3">
        <f>=1.5*E93</f>
      </c>
      <c r="H93" s="3">
        <f>=1.75*E93</f>
      </c>
      <c r="I93" s="3">
        <f>=2*E93</f>
      </c>
      <c r="J93" s="2" t="s">
        <v>106</v>
      </c>
      <c r="K93" s="2">
        <v>4</v>
      </c>
    </row>
    <row r="94" spans="1:11">
      <c r="A94" s="2" t="s">
        <v>472</v>
      </c>
      <c r="B94" s="2" t="s">
        <v>473</v>
      </c>
      <c r="C94" s="2" t="s">
        <v>78</v>
      </c>
      <c r="D94" s="13" t="s">
        <v>442</v>
      </c>
      <c r="E94" s="3">
        <v>0.12</v>
      </c>
      <c r="F94" s="3">
        <f>=1.25*E94</f>
      </c>
      <c r="G94" s="3">
        <f>=1.5*E94</f>
      </c>
      <c r="H94" s="3">
        <f>=1.75*E94</f>
      </c>
      <c r="I94" s="3">
        <f>=2*E94</f>
      </c>
      <c r="J94" s="2" t="s">
        <v>106</v>
      </c>
      <c r="K94" s="2">
        <v>4</v>
      </c>
    </row>
    <row r="95" spans="1:11">
      <c r="A95" s="2" t="s">
        <v>474</v>
      </c>
      <c r="B95" s="2" t="s">
        <v>475</v>
      </c>
      <c r="C95" s="2" t="s">
        <v>78</v>
      </c>
      <c r="D95" s="13" t="s">
        <v>442</v>
      </c>
      <c r="E95" s="3">
        <v>0.24</v>
      </c>
      <c r="F95" s="3">
        <f>=1.25*E95</f>
      </c>
      <c r="G95" s="3">
        <f>=1.5*E95</f>
      </c>
      <c r="H95" s="3">
        <f>=1.75*E95</f>
      </c>
      <c r="I95" s="3">
        <f>=2*E95</f>
      </c>
      <c r="J95" s="2" t="s">
        <v>106</v>
      </c>
      <c r="K95" s="2">
        <v>4</v>
      </c>
    </row>
    <row r="96" spans="1:11">
      <c r="A96" s="2" t="s">
        <v>474</v>
      </c>
      <c r="B96" s="2" t="s">
        <v>475</v>
      </c>
      <c r="C96" s="2" t="s">
        <v>468</v>
      </c>
      <c r="D96" s="13" t="s">
        <v>442</v>
      </c>
      <c r="E96" s="3">
        <v>0.24</v>
      </c>
      <c r="F96" s="3">
        <f>=1.25*E96</f>
      </c>
      <c r="G96" s="3">
        <f>=1.5*E96</f>
      </c>
      <c r="H96" s="3">
        <f>=1.75*E96</f>
      </c>
      <c r="I96" s="3">
        <f>=2*E96</f>
      </c>
      <c r="J96" s="2" t="s">
        <v>106</v>
      </c>
      <c r="K96" s="2">
        <v>4</v>
      </c>
    </row>
    <row r="97" spans="1:11">
      <c r="A97" s="2" t="s">
        <v>476</v>
      </c>
      <c r="B97" s="2" t="s">
        <v>477</v>
      </c>
      <c r="C97" s="2" t="s">
        <v>272</v>
      </c>
      <c r="D97" s="13" t="s">
        <v>442</v>
      </c>
      <c r="E97" s="3">
        <v>0.08</v>
      </c>
      <c r="F97" s="3">
        <f>=1.25*E97</f>
      </c>
      <c r="G97" s="3">
        <f>=1.5*E97</f>
      </c>
      <c r="H97" s="3">
        <f>=1.75*E97</f>
      </c>
      <c r="I97" s="3">
        <f>=2*E97</f>
      </c>
      <c r="J97" s="2" t="s">
        <v>106</v>
      </c>
      <c r="K97" s="2">
        <v>4</v>
      </c>
    </row>
    <row r="98" spans="1:11">
      <c r="A98" s="2" t="s">
        <v>476</v>
      </c>
      <c r="B98" s="2" t="s">
        <v>477</v>
      </c>
      <c r="C98" s="2" t="s">
        <v>395</v>
      </c>
      <c r="D98" s="13" t="s">
        <v>392</v>
      </c>
      <c r="E98" s="2">
        <v>5</v>
      </c>
      <c r="F98" s="2">
        <f>=E98</f>
      </c>
      <c r="G98" s="2">
        <f>=F98</f>
      </c>
      <c r="H98" s="2">
        <f>=G98</f>
      </c>
      <c r="I98" s="2">
        <f>=H98</f>
      </c>
      <c r="J98" s="2" t="s">
        <v>106</v>
      </c>
      <c r="K98" s="2">
        <v>4</v>
      </c>
    </row>
    <row r="99" spans="1:11">
      <c r="A99" s="2" t="s">
        <v>478</v>
      </c>
      <c r="B99" s="2" t="s">
        <v>479</v>
      </c>
      <c r="C99" s="2" t="s">
        <v>80</v>
      </c>
      <c r="D99" s="13" t="s">
        <v>442</v>
      </c>
      <c r="E99" s="3">
        <v>0.16</v>
      </c>
      <c r="F99" s="3">
        <f>=1.25*E99</f>
      </c>
      <c r="G99" s="3">
        <f>=1.5*E99</f>
      </c>
      <c r="H99" s="3">
        <f>=1.75*E99</f>
      </c>
      <c r="I99" s="3">
        <f>=2*E99</f>
      </c>
      <c r="J99" s="2" t="s">
        <v>106</v>
      </c>
      <c r="K99" s="2">
        <v>4</v>
      </c>
    </row>
    <row r="100" spans="1:11">
      <c r="A100" s="2" t="s">
        <v>478</v>
      </c>
      <c r="B100" s="2" t="s">
        <v>479</v>
      </c>
      <c r="C100" s="2" t="s">
        <v>116</v>
      </c>
      <c r="D100" s="13" t="s">
        <v>442</v>
      </c>
      <c r="E100" s="3">
        <v>0.12</v>
      </c>
      <c r="F100" s="3">
        <f>=1.25*E100</f>
      </c>
      <c r="G100" s="3">
        <f>=1.5*E100</f>
      </c>
      <c r="H100" s="3">
        <f>=1.75*E100</f>
      </c>
      <c r="I100" s="3">
        <f>=2*E100</f>
      </c>
      <c r="J100" s="2" t="s">
        <v>106</v>
      </c>
      <c r="K100" s="2">
        <v>4</v>
      </c>
    </row>
    <row r="101" spans="1:11">
      <c r="A101" s="2" t="s">
        <v>480</v>
      </c>
      <c r="B101" s="2" t="s">
        <v>481</v>
      </c>
      <c r="C101" s="2" t="s">
        <v>403</v>
      </c>
      <c r="D101" s="13" t="s">
        <v>442</v>
      </c>
      <c r="E101" s="3">
        <v>0.2</v>
      </c>
      <c r="F101" s="3">
        <f>=1.25*E101</f>
      </c>
      <c r="G101" s="3">
        <f>=1.5*E101</f>
      </c>
      <c r="H101" s="3">
        <f>=1.75*E101</f>
      </c>
      <c r="I101" s="3">
        <f>=2*E101</f>
      </c>
      <c r="J101" s="2" t="s">
        <v>158</v>
      </c>
      <c r="K101" s="2">
        <v>4</v>
      </c>
    </row>
    <row r="102" spans="1:11">
      <c r="A102" s="2" t="s">
        <v>480</v>
      </c>
      <c r="B102" s="2" t="s">
        <v>481</v>
      </c>
      <c r="C102" s="2" t="s">
        <v>172</v>
      </c>
      <c r="D102" s="13" t="s">
        <v>442</v>
      </c>
      <c r="E102" s="2">
        <v>4</v>
      </c>
      <c r="F102" s="2">
        <f>=1.25*E102</f>
      </c>
      <c r="G102" s="2">
        <f>=1.5*E102</f>
      </c>
      <c r="H102" s="2">
        <f>=1.75*E102</f>
      </c>
      <c r="I102" s="2">
        <f>=2*E102</f>
      </c>
      <c r="J102" s="2" t="s">
        <v>158</v>
      </c>
      <c r="K102" s="2">
        <v>4</v>
      </c>
    </row>
    <row r="103" spans="1:11">
      <c r="A103" s="2" t="s">
        <v>482</v>
      </c>
      <c r="B103" s="2" t="s">
        <v>483</v>
      </c>
      <c r="C103" s="2" t="s">
        <v>33</v>
      </c>
      <c r="D103" s="13" t="s">
        <v>442</v>
      </c>
      <c r="E103" s="3">
        <v>0.48</v>
      </c>
      <c r="F103" s="3">
        <f>=1.25*E103</f>
      </c>
      <c r="G103" s="3">
        <f>=1.5*E103</f>
      </c>
      <c r="H103" s="3">
        <f>=1.75*E103</f>
      </c>
      <c r="I103" s="3">
        <f>=2*E103</f>
      </c>
      <c r="J103" s="2" t="s">
        <v>158</v>
      </c>
      <c r="K103" s="2">
        <v>4</v>
      </c>
    </row>
    <row r="104" spans="1:11">
      <c r="A104" s="2" t="s">
        <v>484</v>
      </c>
      <c r="B104" s="2" t="s">
        <v>485</v>
      </c>
      <c r="C104" s="2" t="s">
        <v>447</v>
      </c>
      <c r="D104" s="13" t="s">
        <v>442</v>
      </c>
      <c r="E104" s="3">
        <v>0.16</v>
      </c>
      <c r="F104" s="3">
        <f>=1.25*E104</f>
      </c>
      <c r="G104" s="3">
        <f>=1.5*E104</f>
      </c>
      <c r="H104" s="3">
        <f>=1.75*E104</f>
      </c>
      <c r="I104" s="3">
        <f>=2*E104</f>
      </c>
      <c r="J104" s="2" t="s">
        <v>158</v>
      </c>
      <c r="K104" s="2">
        <v>4</v>
      </c>
    </row>
    <row r="105" spans="1:11">
      <c r="A105" s="2" t="s">
        <v>484</v>
      </c>
      <c r="B105" s="2" t="s">
        <v>485</v>
      </c>
      <c r="C105" s="2" t="s">
        <v>78</v>
      </c>
      <c r="D105" s="13" t="s">
        <v>442</v>
      </c>
      <c r="E105" s="3">
        <v>0.16</v>
      </c>
      <c r="F105" s="3">
        <f>=1.25*E105</f>
      </c>
      <c r="G105" s="3">
        <f>=1.5*E105</f>
      </c>
      <c r="H105" s="3">
        <f>=1.75*E105</f>
      </c>
      <c r="I105" s="3">
        <f>=2*E105</f>
      </c>
      <c r="J105" s="2" t="s">
        <v>158</v>
      </c>
      <c r="K105" s="2">
        <v>4</v>
      </c>
    </row>
    <row r="106" spans="1:11">
      <c r="A106" s="2" t="s">
        <v>486</v>
      </c>
      <c r="B106" s="2" t="s">
        <v>487</v>
      </c>
      <c r="C106" s="2" t="s">
        <v>407</v>
      </c>
      <c r="D106" s="2" t="s">
        <v>384</v>
      </c>
      <c r="E106" s="3">
        <v>0.6</v>
      </c>
      <c r="F106" s="3">
        <f>=7/6*E106</f>
      </c>
      <c r="G106" s="3">
        <f>=8/6*E106</f>
      </c>
      <c r="H106" s="3">
        <f>=9/6*E106</f>
      </c>
      <c r="I106" s="3">
        <f>=10/6*E106</f>
      </c>
      <c r="J106" s="2" t="s">
        <v>158</v>
      </c>
      <c r="K106" s="2">
        <v>4</v>
      </c>
    </row>
    <row r="107" spans="1:11">
      <c r="A107" s="2" t="s">
        <v>486</v>
      </c>
      <c r="B107" s="2" t="s">
        <v>487</v>
      </c>
      <c r="C107" s="2" t="s">
        <v>221</v>
      </c>
      <c r="D107" s="13" t="s">
        <v>488</v>
      </c>
      <c r="E107" s="3">
        <v>0.12</v>
      </c>
      <c r="F107" s="3">
        <f>=E107*13/12</f>
      </c>
      <c r="G107" s="3">
        <f>=E107*14/12</f>
      </c>
      <c r="H107" s="3">
        <f>=E107*15/12</f>
      </c>
      <c r="I107" s="3">
        <f>=E107*16/12</f>
      </c>
      <c r="J107" s="2" t="s">
        <v>158</v>
      </c>
      <c r="K107" s="2">
        <v>4</v>
      </c>
    </row>
    <row r="108" spans="1:11">
      <c r="A108" s="2" t="s">
        <v>486</v>
      </c>
      <c r="B108" s="2" t="s">
        <v>487</v>
      </c>
      <c r="C108" s="2" t="s">
        <v>399</v>
      </c>
      <c r="D108" s="13" t="s">
        <v>392</v>
      </c>
      <c r="E108" s="2">
        <v>1</v>
      </c>
      <c r="F108" s="2">
        <f>=E108</f>
      </c>
      <c r="G108" s="2">
        <f>=F108</f>
      </c>
      <c r="H108" s="2">
        <f>=G108</f>
      </c>
      <c r="I108" s="2">
        <f>=H108</f>
      </c>
      <c r="J108" s="2" t="s">
        <v>158</v>
      </c>
      <c r="K108" s="2">
        <v>4</v>
      </c>
    </row>
    <row r="109" spans="1:11">
      <c r="A109" s="2" t="s">
        <v>489</v>
      </c>
      <c r="B109" s="2" t="s">
        <v>490</v>
      </c>
      <c r="C109" s="2" t="s">
        <v>403</v>
      </c>
      <c r="D109" s="13" t="s">
        <v>442</v>
      </c>
      <c r="E109" s="3">
        <v>0.2</v>
      </c>
      <c r="F109" s="3">
        <f>=1.25*E109</f>
      </c>
      <c r="G109" s="3">
        <f>=1.5*E109</f>
      </c>
      <c r="H109" s="3">
        <f>=1.75*E109</f>
      </c>
      <c r="I109" s="3">
        <f>=2*E109</f>
      </c>
      <c r="J109" s="2" t="s">
        <v>158</v>
      </c>
      <c r="K109" s="2">
        <v>4</v>
      </c>
    </row>
    <row r="110" spans="1:11">
      <c r="A110" s="2" t="s">
        <v>489</v>
      </c>
      <c r="B110" s="2" t="s">
        <v>490</v>
      </c>
      <c r="C110" s="2" t="s">
        <v>448</v>
      </c>
      <c r="D110" s="13" t="s">
        <v>442</v>
      </c>
      <c r="E110" s="3">
        <v>0.24</v>
      </c>
      <c r="F110" s="3">
        <f>=1.25*E110</f>
      </c>
      <c r="G110" s="3">
        <f>=1.5*E110</f>
      </c>
      <c r="H110" s="3">
        <f>=1.75*E110</f>
      </c>
      <c r="I110" s="3">
        <f>=2*E110</f>
      </c>
      <c r="J110" s="2" t="s">
        <v>158</v>
      </c>
      <c r="K110" s="2">
        <v>4</v>
      </c>
    </row>
    <row r="111" spans="1:11">
      <c r="A111" s="2" t="s">
        <v>491</v>
      </c>
      <c r="B111" s="2" t="s">
        <v>492</v>
      </c>
      <c r="C111" s="2" t="s">
        <v>78</v>
      </c>
      <c r="D111" s="13" t="s">
        <v>442</v>
      </c>
      <c r="E111" s="3">
        <v>0.12</v>
      </c>
      <c r="F111" s="3">
        <f>=1.25*E111</f>
      </c>
      <c r="G111" s="3">
        <f>=1.5*E111</f>
      </c>
      <c r="H111" s="3">
        <f>=1.75*E111</f>
      </c>
      <c r="I111" s="3">
        <f>=2*E111</f>
      </c>
      <c r="J111" s="2" t="s">
        <v>158</v>
      </c>
      <c r="K111" s="2">
        <v>4</v>
      </c>
    </row>
    <row r="112" spans="1:11">
      <c r="A112" s="2" t="s">
        <v>491</v>
      </c>
      <c r="B112" s="2" t="s">
        <v>492</v>
      </c>
      <c r="C112" s="2" t="s">
        <v>395</v>
      </c>
      <c r="D112" s="13" t="s">
        <v>392</v>
      </c>
      <c r="E112" s="2">
        <v>3</v>
      </c>
      <c r="F112" s="2">
        <f>=E112</f>
      </c>
      <c r="G112" s="2">
        <f>=F112</f>
      </c>
      <c r="H112" s="2">
        <f>=G112</f>
      </c>
      <c r="I112" s="2">
        <f>=H112</f>
      </c>
      <c r="J112" s="2" t="s">
        <v>158</v>
      </c>
      <c r="K112" s="2">
        <v>4</v>
      </c>
    </row>
    <row r="113" spans="1:11">
      <c r="A113" s="2" t="s">
        <v>493</v>
      </c>
      <c r="B113" s="2" t="s">
        <v>494</v>
      </c>
      <c r="C113" s="2" t="s">
        <v>80</v>
      </c>
      <c r="D113" s="13" t="s">
        <v>442</v>
      </c>
      <c r="E113" s="3">
        <v>0.1</v>
      </c>
      <c r="F113" s="3">
        <f>=1.25*E113</f>
      </c>
      <c r="G113" s="3">
        <f>=1.5*E113</f>
      </c>
      <c r="H113" s="3">
        <f>=1.75*E113</f>
      </c>
      <c r="I113" s="3">
        <f>=2*E113</f>
      </c>
      <c r="J113" s="2" t="s">
        <v>75</v>
      </c>
      <c r="K113" s="2">
        <v>4</v>
      </c>
    </row>
    <row r="114" spans="1:11">
      <c r="A114" s="2" t="s">
        <v>493</v>
      </c>
      <c r="B114" s="2" t="s">
        <v>494</v>
      </c>
      <c r="C114" s="2" t="s">
        <v>114</v>
      </c>
      <c r="D114" s="13" t="s">
        <v>442</v>
      </c>
      <c r="E114" s="3">
        <v>0.12</v>
      </c>
      <c r="F114" s="3">
        <f>=1.25*E114</f>
      </c>
      <c r="G114" s="3">
        <f>=1.5*E114</f>
      </c>
      <c r="H114" s="3">
        <f>=1.75*E114</f>
      </c>
      <c r="I114" s="3">
        <f>=2*E114</f>
      </c>
      <c r="J114" s="2" t="s">
        <v>75</v>
      </c>
      <c r="K114" s="2">
        <v>4</v>
      </c>
    </row>
    <row r="115" spans="1:11">
      <c r="A115" s="2" t="s">
        <v>493</v>
      </c>
      <c r="B115" s="2" t="s">
        <v>494</v>
      </c>
      <c r="C115" s="2" t="s">
        <v>423</v>
      </c>
      <c r="D115" s="13" t="s">
        <v>442</v>
      </c>
      <c r="E115" s="3">
        <v>0.06</v>
      </c>
      <c r="F115" s="3">
        <f>=1.25*E115</f>
      </c>
      <c r="G115" s="3">
        <f>=1.5*E115</f>
      </c>
      <c r="H115" s="3">
        <f>=1.75*E115</f>
      </c>
      <c r="I115" s="3">
        <f>=2*E115</f>
      </c>
      <c r="J115" s="2" t="s">
        <v>75</v>
      </c>
      <c r="K115" s="2">
        <v>4</v>
      </c>
    </row>
    <row r="116" spans="1:11">
      <c r="A116" s="2" t="s">
        <v>495</v>
      </c>
      <c r="B116" s="2" t="s">
        <v>496</v>
      </c>
      <c r="C116" s="2" t="s">
        <v>78</v>
      </c>
      <c r="D116" s="13" t="s">
        <v>442</v>
      </c>
      <c r="E116" s="3">
        <v>0.16</v>
      </c>
      <c r="F116" s="3">
        <f>=1.25*E116</f>
      </c>
      <c r="G116" s="3">
        <f>=1.5*E116</f>
      </c>
      <c r="H116" s="3">
        <f>=1.75*E116</f>
      </c>
      <c r="I116" s="3">
        <f>=2*E116</f>
      </c>
      <c r="J116" s="2" t="s">
        <v>75</v>
      </c>
      <c r="K116" s="2">
        <v>4</v>
      </c>
    </row>
    <row r="117" spans="1:11">
      <c r="A117" s="2" t="s">
        <v>495</v>
      </c>
      <c r="B117" s="2" t="s">
        <v>496</v>
      </c>
      <c r="C117" s="2" t="s">
        <v>399</v>
      </c>
      <c r="D117" s="13" t="s">
        <v>392</v>
      </c>
      <c r="E117" s="2">
        <v>1</v>
      </c>
      <c r="F117" s="2">
        <f>=E117</f>
      </c>
      <c r="G117" s="2">
        <f>=F117</f>
      </c>
      <c r="H117" s="2">
        <f>=G117</f>
      </c>
      <c r="I117" s="2">
        <f>=H117</f>
      </c>
      <c r="J117" s="2" t="s">
        <v>75</v>
      </c>
      <c r="K117" s="2">
        <v>4</v>
      </c>
    </row>
    <row r="118" spans="1:11">
      <c r="A118" s="2" t="s">
        <v>497</v>
      </c>
      <c r="B118" s="2" t="s">
        <v>498</v>
      </c>
      <c r="C118" s="2" t="s">
        <v>499</v>
      </c>
      <c r="D118" s="13" t="s">
        <v>417</v>
      </c>
      <c r="E118" s="3">
        <v>0.16</v>
      </c>
      <c r="F118" s="3">
        <f>=1.125*E118</f>
      </c>
      <c r="G118" s="3">
        <f>=1.25*E118</f>
      </c>
      <c r="H118" s="3">
        <f>=1.375*E118</f>
      </c>
      <c r="I118" s="3">
        <f>=1.5*E118</f>
      </c>
      <c r="J118" s="2" t="s">
        <v>75</v>
      </c>
      <c r="K118" s="2">
        <v>4</v>
      </c>
    </row>
    <row r="119" spans="1:11">
      <c r="A119" s="2" t="s">
        <v>500</v>
      </c>
      <c r="B119" s="2" t="s">
        <v>501</v>
      </c>
      <c r="C119" s="2" t="s">
        <v>78</v>
      </c>
      <c r="D119" s="13" t="s">
        <v>442</v>
      </c>
      <c r="E119" s="3">
        <v>0.12</v>
      </c>
      <c r="F119" s="3">
        <f>=1.25*E119</f>
      </c>
      <c r="G119" s="3">
        <f>=1.5*E119</f>
      </c>
      <c r="H119" s="3">
        <f>=1.75*E119</f>
      </c>
      <c r="I119" s="3">
        <f>=2*E119</f>
      </c>
      <c r="J119" s="2" t="s">
        <v>75</v>
      </c>
      <c r="K119" s="2">
        <v>4</v>
      </c>
    </row>
    <row r="120" spans="1:11">
      <c r="A120" s="2" t="s">
        <v>502</v>
      </c>
      <c r="B120" s="2" t="s">
        <v>503</v>
      </c>
      <c r="C120" s="2" t="s">
        <v>447</v>
      </c>
      <c r="D120" s="13" t="s">
        <v>442</v>
      </c>
      <c r="E120" s="3">
        <v>0.28</v>
      </c>
      <c r="F120" s="3">
        <f>=1.25*E120</f>
      </c>
      <c r="G120" s="3">
        <f>=1.5*E120</f>
      </c>
      <c r="H120" s="3">
        <f>=1.75*E120</f>
      </c>
      <c r="I120" s="3">
        <f>=2*E120</f>
      </c>
      <c r="J120" s="2" t="s">
        <v>75</v>
      </c>
      <c r="K120" s="2">
        <v>4</v>
      </c>
    </row>
    <row r="121" spans="1:11">
      <c r="A121" s="2" t="s">
        <v>502</v>
      </c>
      <c r="B121" s="2" t="s">
        <v>503</v>
      </c>
      <c r="C121" s="2" t="s">
        <v>504</v>
      </c>
      <c r="D121" s="13" t="s">
        <v>442</v>
      </c>
      <c r="E121" s="2">
        <v>4</v>
      </c>
      <c r="F121" s="2">
        <f>=1.25*E121</f>
      </c>
      <c r="G121" s="2">
        <f>=1.5*E121</f>
      </c>
      <c r="H121" s="2">
        <f>=1.75*E121</f>
      </c>
      <c r="I121" s="2">
        <f>=2*E121</f>
      </c>
      <c r="J121" s="2" t="s">
        <v>75</v>
      </c>
      <c r="K121" s="2">
        <v>4</v>
      </c>
    </row>
    <row r="122" spans="1:11">
      <c r="A122" s="2" t="s">
        <v>505</v>
      </c>
      <c r="B122" s="2" t="s">
        <v>506</v>
      </c>
      <c r="C122" s="2" t="s">
        <v>80</v>
      </c>
      <c r="D122" s="13" t="s">
        <v>442</v>
      </c>
      <c r="E122" s="3">
        <v>0.24</v>
      </c>
      <c r="F122" s="3">
        <f>=1.25*E122</f>
      </c>
      <c r="G122" s="3">
        <f>=1.5*E122</f>
      </c>
      <c r="H122" s="3">
        <f>=1.75*E122</f>
      </c>
      <c r="I122" s="3">
        <f>=2*E122</f>
      </c>
      <c r="J122" s="2" t="s">
        <v>131</v>
      </c>
      <c r="K122" s="2">
        <v>4</v>
      </c>
    </row>
    <row r="123" spans="1:11">
      <c r="A123" s="2" t="s">
        <v>505</v>
      </c>
      <c r="B123" s="2" t="s">
        <v>506</v>
      </c>
      <c r="C123" s="2" t="s">
        <v>416</v>
      </c>
      <c r="D123" s="13" t="s">
        <v>442</v>
      </c>
      <c r="E123" s="3">
        <v>0.12</v>
      </c>
      <c r="F123" s="3">
        <f>=1.25*E123</f>
      </c>
      <c r="G123" s="3">
        <f>=1.5*E123</f>
      </c>
      <c r="H123" s="3">
        <f>=1.75*E123</f>
      </c>
      <c r="I123" s="3">
        <f>=2*E123</f>
      </c>
      <c r="J123" s="2" t="s">
        <v>131</v>
      </c>
      <c r="K123" s="2">
        <v>4</v>
      </c>
    </row>
    <row r="124" spans="1:11">
      <c r="A124" s="2" t="s">
        <v>507</v>
      </c>
      <c r="B124" s="2" t="s">
        <v>508</v>
      </c>
      <c r="C124" s="2" t="s">
        <v>80</v>
      </c>
      <c r="D124" s="13" t="s">
        <v>442</v>
      </c>
      <c r="E124" s="3">
        <v>0.1</v>
      </c>
      <c r="F124" s="3">
        <f>=1.25*E124</f>
      </c>
      <c r="G124" s="3">
        <f>=1.5*E124</f>
      </c>
      <c r="H124" s="3">
        <f>=1.75*E124</f>
      </c>
      <c r="I124" s="3">
        <f>=2*E124</f>
      </c>
      <c r="J124" s="2" t="s">
        <v>131</v>
      </c>
      <c r="K124" s="2">
        <v>4</v>
      </c>
    </row>
    <row r="125" spans="1:11">
      <c r="A125" s="2" t="s">
        <v>507</v>
      </c>
      <c r="B125" s="2" t="s">
        <v>508</v>
      </c>
      <c r="C125" s="2" t="s">
        <v>78</v>
      </c>
      <c r="D125" s="13" t="s">
        <v>442</v>
      </c>
      <c r="E125" s="3">
        <v>0.16</v>
      </c>
      <c r="F125" s="3">
        <f>=1.25*E125</f>
      </c>
      <c r="G125" s="3">
        <f>=1.5*E125</f>
      </c>
      <c r="H125" s="3">
        <f>=1.75*E125</f>
      </c>
      <c r="I125" s="3">
        <f>=2*E125</f>
      </c>
      <c r="J125" s="2" t="s">
        <v>131</v>
      </c>
      <c r="K125" s="2">
        <v>4</v>
      </c>
    </row>
    <row r="126" spans="1:11">
      <c r="A126" s="2" t="s">
        <v>509</v>
      </c>
      <c r="B126" s="2" t="s">
        <v>510</v>
      </c>
      <c r="C126" s="2" t="s">
        <v>80</v>
      </c>
      <c r="D126" s="13" t="s">
        <v>442</v>
      </c>
      <c r="E126" s="3">
        <v>0.16</v>
      </c>
      <c r="F126" s="3">
        <f>=1.25*E126</f>
      </c>
      <c r="G126" s="3">
        <f>=1.5*E126</f>
      </c>
      <c r="H126" s="3">
        <f>=1.75*E126</f>
      </c>
      <c r="I126" s="3">
        <f>=2*E126</f>
      </c>
      <c r="J126" s="2" t="s">
        <v>131</v>
      </c>
      <c r="K126" s="2">
        <v>4</v>
      </c>
    </row>
    <row r="127" spans="1:11">
      <c r="A127" s="2" t="s">
        <v>509</v>
      </c>
      <c r="B127" s="2" t="s">
        <v>510</v>
      </c>
      <c r="C127" s="2" t="s">
        <v>116</v>
      </c>
      <c r="D127" s="13" t="s">
        <v>442</v>
      </c>
      <c r="E127" s="3">
        <v>0.12</v>
      </c>
      <c r="F127" s="3">
        <f>=1.25*E127</f>
      </c>
      <c r="G127" s="3">
        <f>=1.5*E127</f>
      </c>
      <c r="H127" s="3">
        <f>=1.75*E127</f>
      </c>
      <c r="I127" s="3">
        <f>=2*E127</f>
      </c>
      <c r="J127" s="2" t="s">
        <v>131</v>
      </c>
      <c r="K127" s="2">
        <v>4</v>
      </c>
    </row>
    <row r="128" spans="1:11">
      <c r="A128" s="2" t="s">
        <v>509</v>
      </c>
      <c r="B128" s="2" t="s">
        <v>510</v>
      </c>
      <c r="C128" s="2" t="s">
        <v>399</v>
      </c>
      <c r="D128" s="13" t="s">
        <v>392</v>
      </c>
      <c r="E128" s="2">
        <v>3</v>
      </c>
      <c r="F128" s="2">
        <f>=E128</f>
      </c>
      <c r="G128" s="2">
        <f>=F128</f>
      </c>
      <c r="H128" s="2">
        <f>=G128</f>
      </c>
      <c r="I128" s="2">
        <f>=H128</f>
      </c>
      <c r="J128" s="2" t="s">
        <v>131</v>
      </c>
      <c r="K128" s="2">
        <v>4</v>
      </c>
    </row>
    <row r="129" spans="1:11">
      <c r="A129" s="2" t="s">
        <v>511</v>
      </c>
      <c r="B129" s="2" t="s">
        <v>512</v>
      </c>
      <c r="C129" s="2" t="s">
        <v>78</v>
      </c>
      <c r="D129" s="14" t="s">
        <v>442</v>
      </c>
      <c r="E129" s="3">
        <v>0.2</v>
      </c>
      <c r="F129" s="3">
        <f>=1.25*E129</f>
      </c>
      <c r="G129" s="3">
        <f>=1.5*E129</f>
      </c>
      <c r="H129" s="3">
        <f>=1.75*E129</f>
      </c>
      <c r="I129" s="3">
        <f>=2*E129</f>
      </c>
      <c r="J129" s="2" t="s">
        <v>131</v>
      </c>
      <c r="K129" s="2">
        <v>4</v>
      </c>
    </row>
    <row r="130" spans="1:11">
      <c r="A130" s="2" t="s">
        <v>511</v>
      </c>
      <c r="B130" s="2" t="s">
        <v>512</v>
      </c>
      <c r="C130" s="2" t="s">
        <v>468</v>
      </c>
      <c r="D130" s="13" t="s">
        <v>442</v>
      </c>
      <c r="E130" s="3">
        <v>0.2</v>
      </c>
      <c r="F130" s="3">
        <f>=1.25*E130</f>
      </c>
      <c r="G130" s="3">
        <f>=1.5*E130</f>
      </c>
      <c r="H130" s="3">
        <f>=1.75*E130</f>
      </c>
      <c r="I130" s="3">
        <f>=2*E130</f>
      </c>
      <c r="J130" s="2" t="s">
        <v>131</v>
      </c>
      <c r="K130" s="2">
        <v>4</v>
      </c>
    </row>
    <row r="131" spans="1:11">
      <c r="A131" s="2" t="s">
        <v>513</v>
      </c>
      <c r="B131" s="2" t="s">
        <v>514</v>
      </c>
      <c r="C131" s="2" t="s">
        <v>80</v>
      </c>
      <c r="D131" s="13" t="s">
        <v>442</v>
      </c>
      <c r="E131" s="3">
        <v>0.12</v>
      </c>
      <c r="F131" s="3">
        <f>=1.25*E131</f>
      </c>
      <c r="G131" s="3">
        <f>=1.5*E131</f>
      </c>
      <c r="H131" s="3">
        <f>=1.75*E131</f>
      </c>
      <c r="I131" s="3">
        <f>=2*E131</f>
      </c>
      <c r="J131" s="2" t="s">
        <v>131</v>
      </c>
      <c r="K131" s="2">
        <v>4</v>
      </c>
    </row>
    <row r="132" spans="1:11">
      <c r="A132" s="2" t="s">
        <v>515</v>
      </c>
      <c r="B132" s="2" t="s">
        <v>516</v>
      </c>
      <c r="C132" s="2" t="s">
        <v>420</v>
      </c>
      <c r="D132" s="13" t="s">
        <v>442</v>
      </c>
      <c r="E132" s="3">
        <v>0.16</v>
      </c>
      <c r="F132" s="3">
        <f>=1.25*E132</f>
      </c>
      <c r="G132" s="3">
        <f>=1.5*E132</f>
      </c>
      <c r="H132" s="3">
        <f>=1.75*E132</f>
      </c>
      <c r="I132" s="3">
        <f>=2*E132</f>
      </c>
      <c r="J132" s="2" t="s">
        <v>53</v>
      </c>
      <c r="K132" s="2">
        <v>4</v>
      </c>
    </row>
    <row r="133" spans="1:11">
      <c r="A133" s="2" t="s">
        <v>515</v>
      </c>
      <c r="B133" s="2" t="s">
        <v>516</v>
      </c>
      <c r="C133" s="2" t="s">
        <v>416</v>
      </c>
      <c r="D133" s="13" t="s">
        <v>442</v>
      </c>
      <c r="E133" s="3">
        <v>0.02</v>
      </c>
      <c r="F133" s="3">
        <f>=1.25*E133</f>
      </c>
      <c r="G133" s="3">
        <f>=1.5*E133</f>
      </c>
      <c r="H133" s="3">
        <f>=1.75*E133</f>
      </c>
      <c r="I133" s="3">
        <f>=2*E133</f>
      </c>
      <c r="J133" s="2" t="s">
        <v>53</v>
      </c>
      <c r="K133" s="2">
        <v>4</v>
      </c>
    </row>
    <row r="134" spans="1:11">
      <c r="A134" s="2" t="s">
        <v>517</v>
      </c>
      <c r="B134" s="2" t="s">
        <v>518</v>
      </c>
      <c r="C134" s="2" t="s">
        <v>519</v>
      </c>
      <c r="D134" s="13" t="s">
        <v>392</v>
      </c>
      <c r="E134" s="3">
        <v>0.5</v>
      </c>
      <c r="F134" s="3">
        <f>=E134</f>
      </c>
      <c r="G134" s="3">
        <f>=F134</f>
      </c>
      <c r="H134" s="3">
        <f>=G134</f>
      </c>
      <c r="I134" s="3">
        <f>=H134</f>
      </c>
      <c r="J134" s="2" t="s">
        <v>53</v>
      </c>
      <c r="K134" s="2">
        <v>4</v>
      </c>
    </row>
    <row r="135" spans="1:11">
      <c r="A135" s="2" t="s">
        <v>517</v>
      </c>
      <c r="B135" s="2" t="s">
        <v>518</v>
      </c>
      <c r="C135" s="2" t="s">
        <v>172</v>
      </c>
      <c r="D135" s="13" t="s">
        <v>442</v>
      </c>
      <c r="E135" s="2">
        <v>8</v>
      </c>
      <c r="F135" s="2">
        <f>=1.25*E135</f>
      </c>
      <c r="G135" s="2">
        <f>=1.5*E135</f>
      </c>
      <c r="H135" s="2">
        <f>=1.75*E135</f>
      </c>
      <c r="I135" s="2">
        <f>=2*E135</f>
      </c>
      <c r="J135" s="2" t="s">
        <v>53</v>
      </c>
      <c r="K135" s="2">
        <v>4</v>
      </c>
    </row>
    <row r="136" spans="1:11">
      <c r="A136" s="2" t="s">
        <v>520</v>
      </c>
      <c r="B136" s="2" t="s">
        <v>521</v>
      </c>
      <c r="C136" s="2" t="s">
        <v>453</v>
      </c>
      <c r="D136" s="13" t="s">
        <v>442</v>
      </c>
      <c r="E136" s="3">
        <v>0.16</v>
      </c>
      <c r="F136" s="3">
        <f>=1.25*E136</f>
      </c>
      <c r="G136" s="3">
        <f>=1.5*E136</f>
      </c>
      <c r="H136" s="3">
        <f>=1.75*E136</f>
      </c>
      <c r="I136" s="3">
        <f>=2*E136</f>
      </c>
      <c r="J136" s="2" t="s">
        <v>53</v>
      </c>
      <c r="K136" s="2">
        <v>4</v>
      </c>
    </row>
    <row r="137" spans="1:11">
      <c r="A137" s="2" t="s">
        <v>520</v>
      </c>
      <c r="B137" s="2" t="s">
        <v>521</v>
      </c>
      <c r="C137" s="2" t="s">
        <v>522</v>
      </c>
      <c r="D137" s="2" t="s">
        <v>523</v>
      </c>
      <c r="E137" s="3">
        <v>0.33</v>
      </c>
      <c r="F137" s="3">
        <f>=12/11*E137</f>
      </c>
      <c r="G137" s="3">
        <f>=13/11*E137</f>
      </c>
      <c r="H137" s="3">
        <f>=14/11*E137</f>
      </c>
      <c r="I137" s="3">
        <f>=15/11*E137</f>
      </c>
      <c r="J137" s="2" t="s">
        <v>53</v>
      </c>
      <c r="K137" s="2">
        <v>4</v>
      </c>
    </row>
    <row r="138" spans="1:11">
      <c r="A138" s="2" t="s">
        <v>520</v>
      </c>
      <c r="B138" s="2" t="s">
        <v>521</v>
      </c>
      <c r="C138" s="2" t="s">
        <v>524</v>
      </c>
      <c r="D138" s="13" t="s">
        <v>140</v>
      </c>
      <c r="E138" s="3">
        <v>0.15</v>
      </c>
      <c r="F138" s="3">
        <f>=1.2*E138</f>
      </c>
      <c r="G138" s="3">
        <f>=1.4*E138</f>
      </c>
      <c r="H138" s="3">
        <f>=1.6*E138</f>
      </c>
      <c r="I138" s="3">
        <f>=1.8*E138</f>
      </c>
      <c r="J138" s="2" t="s">
        <v>53</v>
      </c>
      <c r="K138" s="2">
        <v>4</v>
      </c>
    </row>
    <row r="139" spans="1:11">
      <c r="A139" s="2" t="s">
        <v>525</v>
      </c>
      <c r="B139" s="2" t="s">
        <v>526</v>
      </c>
      <c r="C139" s="2" t="s">
        <v>426</v>
      </c>
      <c r="D139" s="13" t="s">
        <v>442</v>
      </c>
      <c r="E139" s="3">
        <v>0.1</v>
      </c>
      <c r="F139" s="3">
        <f>=1.25*E139</f>
      </c>
      <c r="G139" s="3">
        <f>=1.5*E139</f>
      </c>
      <c r="H139" s="3">
        <f>=1.75*E139</f>
      </c>
      <c r="I139" s="3">
        <f>=2*E139</f>
      </c>
      <c r="J139" s="2" t="s">
        <v>53</v>
      </c>
      <c r="K139" s="2">
        <v>4</v>
      </c>
    </row>
    <row r="140" spans="1:11">
      <c r="A140" s="2" t="s">
        <v>525</v>
      </c>
      <c r="B140" s="2" t="s">
        <v>526</v>
      </c>
      <c r="C140" s="2" t="s">
        <v>172</v>
      </c>
      <c r="D140" s="13" t="s">
        <v>442</v>
      </c>
      <c r="E140" s="6">
        <v>2</v>
      </c>
      <c r="F140" s="6">
        <f>=1.25*E140</f>
      </c>
      <c r="G140" s="6">
        <f>=1.5*E140</f>
      </c>
      <c r="H140" s="6">
        <f>=1.75*E140</f>
      </c>
      <c r="I140" s="6">
        <f>=2*E140</f>
      </c>
      <c r="J140" s="2" t="s">
        <v>53</v>
      </c>
      <c r="K140" s="2">
        <v>4</v>
      </c>
    </row>
    <row r="141" spans="1:11">
      <c r="A141" s="2" t="s">
        <v>527</v>
      </c>
      <c r="B141" s="2" t="s">
        <v>528</v>
      </c>
      <c r="C141" s="2" t="s">
        <v>423</v>
      </c>
      <c r="D141" s="13" t="s">
        <v>442</v>
      </c>
      <c r="E141" s="3">
        <v>0.08</v>
      </c>
      <c r="F141" s="3">
        <f>=1.25*E141</f>
      </c>
      <c r="G141" s="3">
        <f>=1.5*E141</f>
      </c>
      <c r="H141" s="3">
        <f>=1.75*E141</f>
      </c>
      <c r="I141" s="3">
        <f>=2*E141</f>
      </c>
      <c r="J141" s="2" t="s">
        <v>53</v>
      </c>
      <c r="K141" s="2">
        <v>4</v>
      </c>
    </row>
    <row r="142" spans="1:11">
      <c r="A142" s="2" t="s">
        <v>527</v>
      </c>
      <c r="B142" s="2" t="s">
        <v>528</v>
      </c>
      <c r="C142" s="2" t="s">
        <v>529</v>
      </c>
      <c r="D142" s="13" t="s">
        <v>442</v>
      </c>
      <c r="E142" s="3">
        <v>0.12</v>
      </c>
      <c r="F142" s="3">
        <f>=1.25*E142</f>
      </c>
      <c r="G142" s="3">
        <f>=1.5*E142</f>
      </c>
      <c r="H142" s="3">
        <f>=1.75*E142</f>
      </c>
      <c r="I142" s="3">
        <f>=2*E142</f>
      </c>
      <c r="J142" s="2" t="s">
        <v>53</v>
      </c>
      <c r="K142" s="2">
        <v>4</v>
      </c>
    </row>
    <row r="143" spans="1:11">
      <c r="A143" s="2" t="s">
        <v>530</v>
      </c>
      <c r="B143" s="2" t="s">
        <v>531</v>
      </c>
      <c r="C143" s="2" t="s">
        <v>433</v>
      </c>
      <c r="D143" s="13" t="s">
        <v>442</v>
      </c>
      <c r="E143" s="3">
        <v>0.16</v>
      </c>
      <c r="F143" s="3">
        <f>=1.25*E143</f>
      </c>
      <c r="G143" s="3">
        <f>=1.5*E143</f>
      </c>
      <c r="H143" s="3">
        <f>=1.75*E143</f>
      </c>
      <c r="I143" s="3">
        <f>=2*E143</f>
      </c>
      <c r="J143" s="2" t="s">
        <v>15</v>
      </c>
      <c r="K143" s="2">
        <v>4</v>
      </c>
    </row>
    <row r="144" spans="1:11">
      <c r="A144" s="2" t="s">
        <v>530</v>
      </c>
      <c r="B144" s="2" t="s">
        <v>531</v>
      </c>
      <c r="C144" s="2" t="s">
        <v>532</v>
      </c>
      <c r="D144" s="13" t="s">
        <v>442</v>
      </c>
      <c r="E144" s="3">
        <v>0.6</v>
      </c>
      <c r="F144" s="3">
        <f>=1.25*E144</f>
      </c>
      <c r="G144" s="3">
        <f>=1.5*E144</f>
      </c>
      <c r="H144" s="3">
        <f>=1.75*E144</f>
      </c>
      <c r="I144" s="3">
        <f>=2*E144</f>
      </c>
      <c r="J144" s="2" t="s">
        <v>15</v>
      </c>
      <c r="K144" s="2">
        <v>4</v>
      </c>
    </row>
    <row r="145" spans="1:11">
      <c r="A145" s="2" t="s">
        <v>533</v>
      </c>
      <c r="B145" s="2" t="s">
        <v>534</v>
      </c>
      <c r="C145" s="2" t="s">
        <v>46</v>
      </c>
      <c r="D145" s="13" t="s">
        <v>442</v>
      </c>
      <c r="E145" s="3">
        <v>0.08</v>
      </c>
      <c r="F145" s="3">
        <f>=1.25*E145</f>
      </c>
      <c r="G145" s="3">
        <f>=1.5*E145</f>
      </c>
      <c r="H145" s="3">
        <f>=1.75*E145</f>
      </c>
      <c r="I145" s="3">
        <f>=2*E145</f>
      </c>
      <c r="J145" s="2" t="s">
        <v>15</v>
      </c>
      <c r="K145" s="2">
        <v>4</v>
      </c>
    </row>
    <row r="146" spans="1:11">
      <c r="A146" s="2" t="s">
        <v>533</v>
      </c>
      <c r="B146" s="2" t="s">
        <v>534</v>
      </c>
      <c r="C146" s="2" t="s">
        <v>399</v>
      </c>
      <c r="D146" s="13" t="s">
        <v>392</v>
      </c>
      <c r="E146" s="2">
        <v>5</v>
      </c>
      <c r="F146" s="2">
        <f>=E146</f>
      </c>
      <c r="G146" s="2">
        <f>=F146</f>
      </c>
      <c r="H146" s="2">
        <f>=G146</f>
      </c>
      <c r="I146" s="2">
        <f>=H146</f>
      </c>
      <c r="J146" s="2" t="s">
        <v>15</v>
      </c>
      <c r="K146" s="2">
        <v>4</v>
      </c>
    </row>
    <row r="147" spans="1:11">
      <c r="A147" s="2" t="s">
        <v>533</v>
      </c>
      <c r="B147" s="2" t="s">
        <v>534</v>
      </c>
      <c r="C147" s="2" t="s">
        <v>416</v>
      </c>
      <c r="D147" s="2" t="s">
        <v>384</v>
      </c>
      <c r="E147" s="3">
        <v>0.3</v>
      </c>
      <c r="F147" s="3">
        <f>=7/6*E147</f>
      </c>
      <c r="G147" s="3">
        <f>=8/6*E147</f>
      </c>
      <c r="H147" s="3">
        <f>=9/6*E147</f>
      </c>
      <c r="I147" s="3">
        <f>=10/6*E147</f>
      </c>
      <c r="J147" s="2" t="s">
        <v>15</v>
      </c>
      <c r="K147" s="2">
        <v>4</v>
      </c>
    </row>
    <row r="148" spans="1:11">
      <c r="A148" s="2" t="s">
        <v>535</v>
      </c>
      <c r="B148" s="2" t="s">
        <v>536</v>
      </c>
      <c r="C148" s="2" t="s">
        <v>433</v>
      </c>
      <c r="D148" s="13" t="s">
        <v>442</v>
      </c>
      <c r="E148" s="3">
        <v>0.16</v>
      </c>
      <c r="F148" s="3">
        <f>=1.25*E148</f>
      </c>
      <c r="G148" s="3">
        <f>=1.5*E148</f>
      </c>
      <c r="H148" s="3">
        <f>=1.75*E148</f>
      </c>
      <c r="I148" s="3">
        <f>=2*E148</f>
      </c>
      <c r="J148" s="2" t="s">
        <v>15</v>
      </c>
      <c r="K148" s="2">
        <v>4</v>
      </c>
    </row>
    <row r="149" spans="1:11">
      <c r="A149" s="2" t="s">
        <v>535</v>
      </c>
      <c r="B149" s="2" t="s">
        <v>536</v>
      </c>
      <c r="C149" s="2" t="s">
        <v>407</v>
      </c>
      <c r="D149" s="2" t="s">
        <v>537</v>
      </c>
      <c r="E149" s="3">
        <v>1</v>
      </c>
      <c r="F149" s="3">
        <f>=1.5*E149</f>
      </c>
      <c r="G149" s="3">
        <f>=1.1*E149</f>
      </c>
      <c r="H149" s="3">
        <f>=1.15*E149</f>
      </c>
      <c r="I149" s="3">
        <f>=1.2*E149</f>
      </c>
      <c r="J149" s="2" t="s">
        <v>15</v>
      </c>
      <c r="K149" s="2">
        <v>4</v>
      </c>
    </row>
    <row r="150" spans="1:11">
      <c r="A150" s="2" t="s">
        <v>535</v>
      </c>
      <c r="B150" s="2" t="s">
        <v>536</v>
      </c>
      <c r="C150" s="2" t="s">
        <v>410</v>
      </c>
      <c r="D150" s="13" t="s">
        <v>442</v>
      </c>
      <c r="E150" s="3">
        <v>0.4</v>
      </c>
      <c r="F150" s="3">
        <f>=1.25*E150</f>
      </c>
      <c r="G150" s="3">
        <f>=1.5*E150</f>
      </c>
      <c r="H150" s="3">
        <f>=1.75*E150</f>
      </c>
      <c r="I150" s="3">
        <f>=2*E150</f>
      </c>
      <c r="J150" s="2" t="s">
        <v>15</v>
      </c>
      <c r="K150" s="2">
        <v>4</v>
      </c>
    </row>
    <row r="151" spans="1:11">
      <c r="A151" s="2" t="s">
        <v>535</v>
      </c>
      <c r="B151" s="2" t="s">
        <v>536</v>
      </c>
      <c r="C151" s="2" t="s">
        <v>399</v>
      </c>
      <c r="D151" s="13" t="s">
        <v>392</v>
      </c>
      <c r="E151" s="2">
        <v>2</v>
      </c>
      <c r="F151" s="2">
        <f>=E151</f>
      </c>
      <c r="G151" s="2">
        <f>=F151</f>
      </c>
      <c r="H151" s="2">
        <f>=G151</f>
      </c>
      <c r="I151" s="2">
        <f>=H151</f>
      </c>
      <c r="J151" s="2" t="s">
        <v>15</v>
      </c>
      <c r="K151" s="2">
        <v>4</v>
      </c>
    </row>
    <row r="152" spans="1:11">
      <c r="A152" s="2" t="s">
        <v>538</v>
      </c>
      <c r="B152" s="2" t="s">
        <v>539</v>
      </c>
      <c r="C152" s="2" t="s">
        <v>435</v>
      </c>
      <c r="D152" s="13" t="s">
        <v>392</v>
      </c>
      <c r="E152" s="3">
        <v>2</v>
      </c>
      <c r="F152" s="3">
        <f>=E152</f>
      </c>
      <c r="G152" s="3">
        <f>=F152</f>
      </c>
      <c r="H152" s="3">
        <f>=G152</f>
      </c>
      <c r="I152" s="3">
        <f>=H152</f>
      </c>
      <c r="J152" s="2" t="s">
        <v>15</v>
      </c>
      <c r="K152" s="2">
        <v>4</v>
      </c>
    </row>
    <row r="153" spans="1:11">
      <c r="A153" s="2" t="s">
        <v>538</v>
      </c>
      <c r="B153" s="2" t="s">
        <v>539</v>
      </c>
      <c r="C153" s="2" t="s">
        <v>46</v>
      </c>
      <c r="D153" s="13" t="s">
        <v>417</v>
      </c>
      <c r="E153" s="3">
        <v>0.16</v>
      </c>
      <c r="F153" s="3">
        <f>=1.125*E153</f>
      </c>
      <c r="G153" s="3">
        <f>=1.25*E153</f>
      </c>
      <c r="H153" s="3">
        <f>=1.375*E153</f>
      </c>
      <c r="I153" s="3">
        <f>=1.5*E153</f>
      </c>
      <c r="J153" s="2" t="s">
        <v>15</v>
      </c>
      <c r="K153" s="2">
        <v>4</v>
      </c>
    </row>
    <row r="154" spans="1:11">
      <c r="A154" s="2" t="s">
        <v>540</v>
      </c>
      <c r="B154" s="2" t="s">
        <v>541</v>
      </c>
      <c r="C154" s="2" t="s">
        <v>433</v>
      </c>
      <c r="D154" s="13" t="s">
        <v>442</v>
      </c>
      <c r="E154" s="3">
        <v>0.16</v>
      </c>
      <c r="F154" s="3">
        <f>=1.25*E154</f>
      </c>
      <c r="G154" s="3">
        <f>=1.5*E154</f>
      </c>
      <c r="H154" s="3">
        <f>=1.75*E154</f>
      </c>
      <c r="I154" s="3">
        <f>=2*E154</f>
      </c>
      <c r="J154" s="2" t="s">
        <v>15</v>
      </c>
      <c r="K154" s="2">
        <v>4</v>
      </c>
    </row>
    <row r="155" spans="1:11">
      <c r="A155" s="2" t="s">
        <v>540</v>
      </c>
      <c r="B155" s="2" t="s">
        <v>541</v>
      </c>
      <c r="C155" s="2" t="s">
        <v>542</v>
      </c>
      <c r="D155" s="13" t="s">
        <v>417</v>
      </c>
      <c r="E155" s="3">
        <v>0.08</v>
      </c>
      <c r="F155" s="3">
        <f>=1.125*E155</f>
      </c>
      <c r="G155" s="3">
        <f>=1.25*E155</f>
      </c>
      <c r="H155" s="3">
        <f>=1.375*E155</f>
      </c>
      <c r="I155" s="3">
        <f>=1.5*E155</f>
      </c>
      <c r="J155" s="2" t="s">
        <v>15</v>
      </c>
      <c r="K155" s="2">
        <v>4</v>
      </c>
    </row>
    <row r="156" spans="1:11">
      <c r="A156" s="2" t="s">
        <v>543</v>
      </c>
      <c r="B156" s="2" t="s">
        <v>544</v>
      </c>
      <c r="C156" s="2" t="s">
        <v>80</v>
      </c>
      <c r="D156" s="13" t="s">
        <v>442</v>
      </c>
      <c r="E156" s="3">
        <v>0.24</v>
      </c>
      <c r="F156" s="3">
        <f>=1.25*E156</f>
      </c>
      <c r="G156" s="3">
        <f>=1.5*E156</f>
      </c>
      <c r="H156" s="3">
        <f>=1.75*E156</f>
      </c>
      <c r="I156" s="3">
        <f>=2*E156</f>
      </c>
      <c r="J156" s="2" t="s">
        <v>180</v>
      </c>
      <c r="K156" s="2">
        <v>3</v>
      </c>
    </row>
    <row r="157" spans="1:11">
      <c r="A157" s="2" t="s">
        <v>543</v>
      </c>
      <c r="B157" s="2" t="s">
        <v>544</v>
      </c>
      <c r="C157" s="2" t="s">
        <v>399</v>
      </c>
      <c r="D157" s="13" t="s">
        <v>392</v>
      </c>
      <c r="E157" s="2">
        <v>2</v>
      </c>
      <c r="F157" s="2">
        <f>=E157</f>
      </c>
      <c r="G157" s="2">
        <f>=F157</f>
      </c>
      <c r="H157" s="2">
        <f>=G157</f>
      </c>
      <c r="I157" s="2">
        <f>=H157</f>
      </c>
      <c r="J157" s="2" t="s">
        <v>180</v>
      </c>
      <c r="K157" s="2">
        <v>3</v>
      </c>
    </row>
    <row r="158" spans="1:11">
      <c r="A158" s="2" t="s">
        <v>545</v>
      </c>
      <c r="B158" s="2" t="s">
        <v>546</v>
      </c>
      <c r="C158" s="2" t="s">
        <v>172</v>
      </c>
      <c r="D158" s="13" t="s">
        <v>417</v>
      </c>
      <c r="E158" s="2">
        <v>8</v>
      </c>
      <c r="F158" s="2">
        <f>=1.125*E158</f>
      </c>
      <c r="G158" s="2">
        <f>=1.25*E158</f>
      </c>
      <c r="H158" s="2">
        <f>=1.375*E158</f>
      </c>
      <c r="I158" s="2">
        <f>=1.5*E158</f>
      </c>
      <c r="J158" s="2" t="s">
        <v>180</v>
      </c>
      <c r="K158" s="2">
        <v>3</v>
      </c>
    </row>
    <row r="159" spans="1:11">
      <c r="A159" s="2" t="s">
        <v>547</v>
      </c>
      <c r="B159" s="2" t="s">
        <v>548</v>
      </c>
      <c r="C159" s="2" t="s">
        <v>465</v>
      </c>
      <c r="D159" s="13" t="s">
        <v>442</v>
      </c>
      <c r="E159" s="3">
        <v>0.28</v>
      </c>
      <c r="F159" s="3">
        <f>=1.25*E159</f>
      </c>
      <c r="G159" s="3">
        <f>=1.5*E159</f>
      </c>
      <c r="H159" s="3">
        <f>=1.75*E159</f>
      </c>
      <c r="I159" s="3">
        <f>=2*E159</f>
      </c>
      <c r="J159" s="2" t="s">
        <v>180</v>
      </c>
      <c r="K159" s="2">
        <v>3</v>
      </c>
    </row>
    <row r="160" spans="1:11">
      <c r="A160" s="2" t="s">
        <v>549</v>
      </c>
      <c r="B160" s="2" t="s">
        <v>550</v>
      </c>
      <c r="C160" s="2" t="s">
        <v>92</v>
      </c>
      <c r="D160" s="13" t="s">
        <v>140</v>
      </c>
      <c r="E160" s="3">
        <v>0.1</v>
      </c>
      <c r="F160" s="3">
        <f>=1.2*E160</f>
      </c>
      <c r="G160" s="3">
        <f>=1.4*E160</f>
      </c>
      <c r="H160" s="3">
        <f>=1.6*E160</f>
      </c>
      <c r="I160" s="3">
        <f>=1.8*E160</f>
      </c>
      <c r="J160" s="2" t="s">
        <v>106</v>
      </c>
      <c r="K160" s="2">
        <v>3</v>
      </c>
    </row>
    <row r="161" spans="1:11">
      <c r="A161" s="2" t="s">
        <v>549</v>
      </c>
      <c r="B161" s="2" t="s">
        <v>550</v>
      </c>
      <c r="C161" s="2" t="s">
        <v>399</v>
      </c>
      <c r="D161" s="13" t="s">
        <v>392</v>
      </c>
      <c r="E161" s="2">
        <v>2</v>
      </c>
      <c r="F161" s="2">
        <f>=E161</f>
      </c>
      <c r="G161" s="2">
        <f>=F161</f>
      </c>
      <c r="H161" s="2">
        <f>=G161</f>
      </c>
      <c r="I161" s="2">
        <f>=H161</f>
      </c>
      <c r="J161" s="2" t="s">
        <v>106</v>
      </c>
      <c r="K161" s="2">
        <v>3</v>
      </c>
    </row>
    <row r="162" spans="1:11">
      <c r="A162" s="2" t="s">
        <v>551</v>
      </c>
      <c r="B162" s="2" t="s">
        <v>552</v>
      </c>
      <c r="C162" s="2" t="s">
        <v>80</v>
      </c>
      <c r="D162" s="13" t="s">
        <v>442</v>
      </c>
      <c r="E162" s="3">
        <v>0.24</v>
      </c>
      <c r="F162" s="3">
        <f>=1.25*E162</f>
      </c>
      <c r="G162" s="3">
        <f>=1.5*E162</f>
      </c>
      <c r="H162" s="3">
        <f>=1.75*E162</f>
      </c>
      <c r="I162" s="3">
        <f>=2*E162</f>
      </c>
      <c r="J162" s="2" t="s">
        <v>106</v>
      </c>
      <c r="K162" s="2">
        <v>3</v>
      </c>
    </row>
    <row r="163" spans="1:11">
      <c r="A163" s="2" t="s">
        <v>551</v>
      </c>
      <c r="B163" s="2" t="s">
        <v>552</v>
      </c>
      <c r="C163" s="2" t="s">
        <v>399</v>
      </c>
      <c r="D163" s="13" t="s">
        <v>392</v>
      </c>
      <c r="E163" s="2">
        <v>3</v>
      </c>
      <c r="F163" s="2">
        <f>=E163</f>
      </c>
      <c r="G163" s="2">
        <f>=F163</f>
      </c>
      <c r="H163" s="2">
        <f>=G163</f>
      </c>
      <c r="I163" s="2">
        <f>=H163</f>
      </c>
      <c r="J163" s="2" t="s">
        <v>106</v>
      </c>
      <c r="K163" s="2">
        <v>3</v>
      </c>
    </row>
    <row r="164" spans="1:11">
      <c r="A164" s="2" t="s">
        <v>553</v>
      </c>
      <c r="B164" s="2" t="s">
        <v>554</v>
      </c>
      <c r="C164" s="2" t="s">
        <v>116</v>
      </c>
      <c r="D164" s="13" t="s">
        <v>442</v>
      </c>
      <c r="E164" s="3">
        <v>0.12</v>
      </c>
      <c r="F164" s="3">
        <f>=1.25*E164</f>
      </c>
      <c r="G164" s="3">
        <f>=1.5*E164</f>
      </c>
      <c r="H164" s="3">
        <f>=1.75*E164</f>
      </c>
      <c r="I164" s="3">
        <f>=2*E164</f>
      </c>
      <c r="J164" s="2" t="s">
        <v>106</v>
      </c>
      <c r="K164" s="2">
        <v>3</v>
      </c>
    </row>
    <row r="165" spans="1:11">
      <c r="A165" s="2" t="s">
        <v>553</v>
      </c>
      <c r="B165" s="2" t="s">
        <v>554</v>
      </c>
      <c r="C165" s="2" t="s">
        <v>399</v>
      </c>
      <c r="D165" s="13" t="s">
        <v>392</v>
      </c>
      <c r="E165" s="2">
        <v>3</v>
      </c>
      <c r="F165" s="2">
        <f>=E165</f>
      </c>
      <c r="G165" s="2">
        <f>=F165</f>
      </c>
      <c r="H165" s="2">
        <f>=G165</f>
      </c>
      <c r="I165" s="2">
        <f>=H165</f>
      </c>
      <c r="J165" s="2" t="s">
        <v>106</v>
      </c>
      <c r="K165" s="2">
        <v>3</v>
      </c>
    </row>
    <row r="166" spans="1:11">
      <c r="A166" s="2" t="s">
        <v>555</v>
      </c>
      <c r="B166" s="2" t="s">
        <v>556</v>
      </c>
      <c r="C166" s="2" t="s">
        <v>33</v>
      </c>
      <c r="D166" s="13" t="s">
        <v>442</v>
      </c>
      <c r="E166" s="3">
        <v>0.6</v>
      </c>
      <c r="F166" s="3">
        <f>=1.25*E166</f>
      </c>
      <c r="G166" s="3">
        <f>=1.5*E166</f>
      </c>
      <c r="H166" s="3">
        <f>=1.75*E166</f>
      </c>
      <c r="I166" s="3">
        <f>=2*E166</f>
      </c>
      <c r="J166" s="2" t="s">
        <v>158</v>
      </c>
      <c r="K166" s="2">
        <v>3</v>
      </c>
    </row>
    <row r="167" spans="1:11">
      <c r="A167" s="2" t="s">
        <v>557</v>
      </c>
      <c r="B167" s="2" t="s">
        <v>558</v>
      </c>
      <c r="C167" s="2" t="s">
        <v>78</v>
      </c>
      <c r="D167" s="13" t="s">
        <v>442</v>
      </c>
      <c r="E167" s="3">
        <v>0.24</v>
      </c>
      <c r="F167" s="3">
        <f>=1.25*E167</f>
      </c>
      <c r="G167" s="3">
        <f>=1.5*E167</f>
      </c>
      <c r="H167" s="3">
        <f>=1.75*E167</f>
      </c>
      <c r="I167" s="3">
        <f>=2*E167</f>
      </c>
      <c r="J167" s="2" t="s">
        <v>158</v>
      </c>
      <c r="K167" s="2">
        <v>3</v>
      </c>
    </row>
    <row r="168" spans="1:11">
      <c r="A168" s="2" t="s">
        <v>559</v>
      </c>
      <c r="B168" s="2" t="s">
        <v>560</v>
      </c>
      <c r="C168" s="2" t="s">
        <v>403</v>
      </c>
      <c r="D168" s="13" t="s">
        <v>442</v>
      </c>
      <c r="E168" s="3">
        <v>0.2</v>
      </c>
      <c r="F168" s="3">
        <f>=1.25*E168</f>
      </c>
      <c r="G168" s="3">
        <f>=1.5*E168</f>
      </c>
      <c r="H168" s="3">
        <f>=1.75*E168</f>
      </c>
      <c r="I168" s="3">
        <f>=2*E168</f>
      </c>
      <c r="J168" s="2" t="s">
        <v>158</v>
      </c>
      <c r="K168" s="2">
        <v>3</v>
      </c>
    </row>
    <row r="169" spans="1:11">
      <c r="A169" s="2" t="s">
        <v>559</v>
      </c>
      <c r="B169" s="2" t="s">
        <v>560</v>
      </c>
      <c r="C169" s="2" t="s">
        <v>399</v>
      </c>
      <c r="D169" s="13" t="s">
        <v>392</v>
      </c>
      <c r="E169" s="2">
        <v>3</v>
      </c>
      <c r="F169" s="2">
        <f>=E169</f>
      </c>
      <c r="G169" s="2">
        <f>=F169</f>
      </c>
      <c r="H169" s="2">
        <f>=G169</f>
      </c>
      <c r="I169" s="2">
        <f>=H169</f>
      </c>
      <c r="J169" s="2" t="s">
        <v>158</v>
      </c>
      <c r="K169" s="2">
        <v>3</v>
      </c>
    </row>
    <row r="170" spans="1:11">
      <c r="A170" s="2" t="s">
        <v>561</v>
      </c>
      <c r="B170" s="2" t="s">
        <v>562</v>
      </c>
      <c r="C170" s="2" t="s">
        <v>92</v>
      </c>
      <c r="D170" s="13" t="s">
        <v>384</v>
      </c>
      <c r="E170" s="2">
        <v>12</v>
      </c>
      <c r="F170" s="2">
        <f>=7/6*E170</f>
      </c>
      <c r="G170" s="2">
        <f>=8/6*E170</f>
      </c>
      <c r="H170" s="2">
        <f>=9/6*E170</f>
      </c>
      <c r="I170" s="2">
        <f>=10/6*E170</f>
      </c>
      <c r="J170" s="2" t="s">
        <v>75</v>
      </c>
      <c r="K170" s="2">
        <v>3</v>
      </c>
    </row>
    <row r="171" spans="1:11">
      <c r="A171" s="2" t="s">
        <v>561</v>
      </c>
      <c r="B171" s="2" t="s">
        <v>562</v>
      </c>
      <c r="C171" s="2" t="s">
        <v>399</v>
      </c>
      <c r="D171" s="13" t="s">
        <v>392</v>
      </c>
      <c r="E171" s="2">
        <v>1</v>
      </c>
      <c r="F171" s="2">
        <f>=E171</f>
      </c>
      <c r="G171" s="2">
        <f>=F171</f>
      </c>
      <c r="H171" s="2">
        <f>=G171</f>
      </c>
      <c r="I171" s="2">
        <f>=H171</f>
      </c>
      <c r="J171" s="2" t="s">
        <v>75</v>
      </c>
      <c r="K171" s="2">
        <v>3</v>
      </c>
    </row>
    <row r="172" spans="1:11">
      <c r="A172" s="2" t="s">
        <v>563</v>
      </c>
      <c r="B172" s="2" t="s">
        <v>564</v>
      </c>
      <c r="C172" s="2" t="s">
        <v>504</v>
      </c>
      <c r="D172" s="13" t="s">
        <v>442</v>
      </c>
      <c r="E172" s="2">
        <v>4</v>
      </c>
      <c r="F172" s="2">
        <f>=1.25*E172</f>
      </c>
      <c r="G172" s="2">
        <f>=1.5*E172</f>
      </c>
      <c r="H172" s="2">
        <f>=1.75*E172</f>
      </c>
      <c r="I172" s="2">
        <f>=2*E172</f>
      </c>
      <c r="J172" s="2" t="s">
        <v>75</v>
      </c>
      <c r="K172" s="2">
        <v>3</v>
      </c>
    </row>
    <row r="173" spans="1:11">
      <c r="A173" s="2" t="s">
        <v>565</v>
      </c>
      <c r="B173" s="2" t="s">
        <v>566</v>
      </c>
      <c r="C173" s="2" t="s">
        <v>80</v>
      </c>
      <c r="D173" s="13" t="s">
        <v>417</v>
      </c>
      <c r="E173" s="3">
        <v>0.08</v>
      </c>
      <c r="F173" s="3">
        <f>=1.125*E173</f>
      </c>
      <c r="G173" s="3">
        <f>=1.25*E173</f>
      </c>
      <c r="H173" s="3">
        <f>=1.375*E173</f>
      </c>
      <c r="I173" s="3">
        <f>=1.5*E173</f>
      </c>
      <c r="J173" s="2" t="s">
        <v>75</v>
      </c>
      <c r="K173" s="2">
        <v>3</v>
      </c>
    </row>
    <row r="174" spans="1:11">
      <c r="A174" s="2" t="s">
        <v>567</v>
      </c>
      <c r="B174" s="2" t="s">
        <v>568</v>
      </c>
      <c r="C174" s="2" t="s">
        <v>443</v>
      </c>
      <c r="D174" s="13" t="s">
        <v>392</v>
      </c>
      <c r="E174" s="3">
        <v>0.8</v>
      </c>
      <c r="F174" s="3">
        <f>=E174</f>
      </c>
      <c r="G174" s="3">
        <f>=F174</f>
      </c>
      <c r="H174" s="3">
        <f>=G174</f>
      </c>
      <c r="I174" s="3">
        <f>=H174</f>
      </c>
      <c r="J174" s="2" t="s">
        <v>131</v>
      </c>
      <c r="K174" s="2">
        <v>3</v>
      </c>
    </row>
    <row r="175" spans="1:11">
      <c r="A175" s="2" t="s">
        <v>567</v>
      </c>
      <c r="B175" s="2" t="s">
        <v>568</v>
      </c>
      <c r="C175" s="2" t="s">
        <v>116</v>
      </c>
      <c r="D175" s="13" t="s">
        <v>442</v>
      </c>
      <c r="E175" s="3">
        <v>0.12</v>
      </c>
      <c r="F175" s="3">
        <f>=1.25*E175</f>
      </c>
      <c r="G175" s="3">
        <f>=1.5*E175</f>
      </c>
      <c r="H175" s="3">
        <f>=1.75*E175</f>
      </c>
      <c r="I175" s="3">
        <f>=2*E175</f>
      </c>
      <c r="J175" s="2" t="s">
        <v>131</v>
      </c>
      <c r="K175" s="2">
        <v>3</v>
      </c>
    </row>
    <row r="176" spans="1:11">
      <c r="A176" s="2" t="s">
        <v>569</v>
      </c>
      <c r="B176" s="2" t="s">
        <v>570</v>
      </c>
      <c r="C176" s="2" t="s">
        <v>443</v>
      </c>
      <c r="D176" s="13" t="s">
        <v>392</v>
      </c>
      <c r="E176" s="3">
        <v>0.5</v>
      </c>
      <c r="F176" s="3">
        <f>=E176</f>
      </c>
      <c r="G176" s="3">
        <f>=F176</f>
      </c>
      <c r="H176" s="3">
        <f>=G176</f>
      </c>
      <c r="I176" s="3">
        <f>=H176</f>
      </c>
      <c r="J176" s="2" t="s">
        <v>131</v>
      </c>
      <c r="K176" s="2">
        <v>3</v>
      </c>
    </row>
    <row r="177" spans="1:11">
      <c r="A177" s="2" t="s">
        <v>569</v>
      </c>
      <c r="B177" s="2" t="s">
        <v>570</v>
      </c>
      <c r="C177" s="2" t="s">
        <v>78</v>
      </c>
      <c r="D177" s="13" t="s">
        <v>442</v>
      </c>
      <c r="E177" s="3">
        <v>0.2</v>
      </c>
      <c r="F177" s="3">
        <f>=1.25*E177</f>
      </c>
      <c r="G177" s="3">
        <f>=1.5*E177</f>
      </c>
      <c r="H177" s="3">
        <f>=1.75*E177</f>
      </c>
      <c r="I177" s="3">
        <f>=2*E177</f>
      </c>
      <c r="J177" s="2" t="s">
        <v>131</v>
      </c>
      <c r="K177" s="2">
        <v>3</v>
      </c>
    </row>
    <row r="178" spans="1:11">
      <c r="A178" s="2" t="s">
        <v>571</v>
      </c>
      <c r="B178" s="2" t="s">
        <v>572</v>
      </c>
      <c r="C178" s="2" t="s">
        <v>393</v>
      </c>
      <c r="D178" s="13" t="s">
        <v>442</v>
      </c>
      <c r="E178" s="3">
        <v>0.2</v>
      </c>
      <c r="F178" s="3">
        <f>=1.25*E178</f>
      </c>
      <c r="G178" s="3">
        <f>=1.5*E178</f>
      </c>
      <c r="H178" s="3">
        <f>=1.75*E178</f>
      </c>
      <c r="I178" s="3">
        <f>=2*E178</f>
      </c>
      <c r="J178" s="2" t="s">
        <v>131</v>
      </c>
      <c r="K178" s="2">
        <v>3</v>
      </c>
    </row>
    <row r="179" spans="1:11">
      <c r="A179" s="2" t="s">
        <v>573</v>
      </c>
      <c r="B179" s="2" t="s">
        <v>574</v>
      </c>
      <c r="C179" s="2" t="s">
        <v>499</v>
      </c>
      <c r="D179" s="13" t="s">
        <v>384</v>
      </c>
      <c r="E179" s="3">
        <v>0.12</v>
      </c>
      <c r="F179" s="3">
        <f>=7/6*E179</f>
      </c>
      <c r="G179" s="3">
        <f>=8/6*E179</f>
      </c>
      <c r="H179" s="3">
        <f>=9/6*E179</f>
      </c>
      <c r="I179" s="3">
        <f>=10/6*E179</f>
      </c>
      <c r="J179" s="2" t="s">
        <v>53</v>
      </c>
      <c r="K179" s="2">
        <v>3</v>
      </c>
    </row>
    <row r="180" spans="1:11">
      <c r="A180" s="2" t="s">
        <v>575</v>
      </c>
      <c r="B180" s="2" t="s">
        <v>576</v>
      </c>
      <c r="C180" s="2" t="s">
        <v>172</v>
      </c>
      <c r="D180" s="13" t="s">
        <v>442</v>
      </c>
      <c r="E180" s="6">
        <v>6</v>
      </c>
      <c r="F180" s="6">
        <f>=1.25*E180</f>
      </c>
      <c r="G180" s="6">
        <f>=1.5*E180</f>
      </c>
      <c r="H180" s="6">
        <f>=1.75*E180</f>
      </c>
      <c r="I180" s="6">
        <f>=2*E180</f>
      </c>
      <c r="J180" s="2" t="s">
        <v>53</v>
      </c>
      <c r="K180" s="2">
        <v>3</v>
      </c>
    </row>
    <row r="181" spans="1:11">
      <c r="A181" s="2" t="s">
        <v>577</v>
      </c>
      <c r="B181" s="2" t="s">
        <v>578</v>
      </c>
      <c r="C181" s="2" t="s">
        <v>579</v>
      </c>
      <c r="D181" s="13" t="s">
        <v>442</v>
      </c>
      <c r="E181" s="3">
        <v>0.12</v>
      </c>
      <c r="F181" s="3">
        <f>=1.25*E181</f>
      </c>
      <c r="G181" s="3">
        <f>=1.5*E181</f>
      </c>
      <c r="H181" s="3">
        <f>=1.75*E181</f>
      </c>
      <c r="I181" s="3">
        <f>=2*E181</f>
      </c>
      <c r="J181" s="2" t="s">
        <v>53</v>
      </c>
      <c r="K181" s="2">
        <v>3</v>
      </c>
    </row>
    <row r="182" spans="1:11">
      <c r="A182" s="2" t="s">
        <v>580</v>
      </c>
      <c r="B182" s="2" t="s">
        <v>581</v>
      </c>
      <c r="C182" s="2" t="s">
        <v>416</v>
      </c>
      <c r="D182" s="13" t="s">
        <v>384</v>
      </c>
      <c r="E182" s="3">
        <v>0.12</v>
      </c>
      <c r="F182" s="3">
        <f>=7/6*E182</f>
      </c>
      <c r="G182" s="3">
        <f>=8/6*E182</f>
      </c>
      <c r="H182" s="3">
        <f>=9/6*E182</f>
      </c>
      <c r="I182" s="3">
        <f>=10/6*E182</f>
      </c>
      <c r="J182" s="2" t="s">
        <v>15</v>
      </c>
      <c r="K182" s="2">
        <v>3</v>
      </c>
    </row>
    <row r="183" spans="1:11">
      <c r="A183" s="2" t="s">
        <v>582</v>
      </c>
      <c r="B183" s="2" t="s">
        <v>583</v>
      </c>
      <c r="C183" s="2" t="s">
        <v>416</v>
      </c>
      <c r="D183" s="13" t="s">
        <v>384</v>
      </c>
      <c r="E183" s="3">
        <v>0.18</v>
      </c>
      <c r="F183" s="3">
        <f>=7/6*E183</f>
      </c>
      <c r="G183" s="3">
        <f>=8/6*E183</f>
      </c>
      <c r="H183" s="3">
        <f>=9/6*E183</f>
      </c>
      <c r="I183" s="3">
        <f>=10/6*E183</f>
      </c>
      <c r="J183" s="2" t="s">
        <v>15</v>
      </c>
      <c r="K183" s="2">
        <v>3</v>
      </c>
    </row>
    <row r="184" spans="1:11">
      <c r="A184" s="2" t="s">
        <v>584</v>
      </c>
      <c r="B184" s="2" t="s">
        <v>585</v>
      </c>
      <c r="C184" s="2" t="s">
        <v>433</v>
      </c>
      <c r="D184" s="13" t="s">
        <v>442</v>
      </c>
      <c r="E184" s="3">
        <v>0.16</v>
      </c>
      <c r="F184" s="3">
        <f>=1.25*E184</f>
      </c>
      <c r="G184" s="3">
        <f>=1.5*E184</f>
      </c>
      <c r="H184" s="3">
        <f>=1.75*E184</f>
      </c>
      <c r="I184" s="3">
        <f>=2*E184</f>
      </c>
      <c r="J184" s="2" t="s">
        <v>15</v>
      </c>
      <c r="K184" s="2">
        <v>3</v>
      </c>
    </row>
    <row r="185" spans="1:11">
      <c r="A185" s="2" t="s">
        <v>584</v>
      </c>
      <c r="B185" s="2" t="s">
        <v>585</v>
      </c>
      <c r="C185" s="2" t="s">
        <v>443</v>
      </c>
      <c r="D185" s="13" t="s">
        <v>392</v>
      </c>
      <c r="E185" s="3">
        <v>0.5</v>
      </c>
      <c r="F185" s="3">
        <f>=E185</f>
      </c>
      <c r="G185" s="3">
        <f>=F185</f>
      </c>
      <c r="H185" s="3">
        <f>=G185</f>
      </c>
      <c r="I185" s="3">
        <f>=H185</f>
      </c>
      <c r="J185" s="2" t="s">
        <v>15</v>
      </c>
      <c r="K185" s="2">
        <v>3</v>
      </c>
    </row>
    <row r="186" spans="1:11">
      <c r="A186" s="2" t="s">
        <v>584</v>
      </c>
      <c r="B186" s="2" t="s">
        <v>585</v>
      </c>
      <c r="C186" s="2" t="s">
        <v>434</v>
      </c>
      <c r="D186" s="13" t="s">
        <v>442</v>
      </c>
      <c r="E186" s="3">
        <v>0.16</v>
      </c>
      <c r="F186" s="3">
        <f>=1.25*E186</f>
      </c>
      <c r="G186" s="3">
        <f>=1.5*E186</f>
      </c>
      <c r="H186" s="3">
        <f>=1.75*E186</f>
      </c>
      <c r="I186" s="3">
        <f>=2*E186</f>
      </c>
      <c r="J186" s="2" t="s">
        <v>15</v>
      </c>
      <c r="K186" s="2">
        <v>3</v>
      </c>
    </row>
  </sheetData>
  <autoFilter ref="A1:K186">
    <sortState ref="A2:K186">
      <sortCondition descending="true" ref="K1:K186"/>
    </sortState>
  </autoFilter>
</worksheet>
</file>

<file path=xl/worksheets/sheet9.xml><?xml version="1.0" encoding="utf-8"?>
<worksheet xmlns="http://schemas.openxmlformats.org/spreadsheetml/2006/main">
  <sheetPr codeName="角色额外能力" state="visible">
    <tabColor rgb="FFFFFFFF"/>
  </sheetPr>
  <dimension ref="G100"/>
  <sheetViews>
    <sheetView showGridLines="true" workbookViewId="0">
      <pane xSplit="1" ySplit="1" topLeftCell="B2" state="frozen"/>
    </sheetView>
  </sheetViews>
  <cols>
    <col min="1" max="1" width="9.00391" style="2" customWidth="true"/>
    <col min="2" max="4" width="4.8125" style="2" customWidth="true"/>
    <col min="5" max="6" width="8.40234" style="2" customWidth="true"/>
    <col min="7" max="7" width="76.3438" style="9" customWidth="true"/>
    <col min="8" max="8" width="42.5742" style="2" customWidth="true"/>
  </cols>
  <sheetData>
    <row r="1" spans="1:8">
      <c r="A1" s="2" t="s">
        <v>1</v>
      </c>
      <c r="B1" s="2" t="s">
        <v>290</v>
      </c>
      <c r="C1" s="2" t="s">
        <v>2</v>
      </c>
      <c r="D1" s="2" t="s">
        <v>3</v>
      </c>
      <c r="E1" s="2" t="s">
        <v>1088</v>
      </c>
      <c r="F1" s="2" t="s">
        <v>5</v>
      </c>
      <c r="G1" s="9" t="s">
        <v>292</v>
      </c>
      <c r="H1" s="2" t="s">
        <v>293</v>
      </c>
    </row>
    <row r="2" spans="1:7">
      <c r="A2" s="2" t="s">
        <v>179</v>
      </c>
      <c r="B2" s="2">
        <v>5</v>
      </c>
      <c r="C2" s="2" t="s">
        <v>180</v>
      </c>
      <c r="D2" s="2" t="s">
        <v>39</v>
      </c>
      <c r="E2" s="2" t="s">
        <v>1089</v>
      </c>
      <c r="F2" s="2" t="s">
        <v>1090</v>
      </c>
      <c r="G2" s="9" t="s">
        <v>1091</v>
      </c>
    </row>
    <row r="3" spans="1:7">
      <c r="A3" s="2" t="s">
        <v>179</v>
      </c>
      <c r="B3" s="2">
        <v>5</v>
      </c>
      <c r="C3" s="2" t="s">
        <v>180</v>
      </c>
      <c r="D3" s="2" t="s">
        <v>39</v>
      </c>
      <c r="E3" s="2" t="s">
        <v>1092</v>
      </c>
      <c r="F3" s="2" t="s">
        <v>1093</v>
      </c>
      <c r="G3" s="9" t="s">
        <v>1094</v>
      </c>
    </row>
    <row r="4" spans="1:7">
      <c r="A4" s="2" t="s">
        <v>179</v>
      </c>
      <c r="B4" s="2">
        <v>5</v>
      </c>
      <c r="C4" s="2" t="s">
        <v>180</v>
      </c>
      <c r="D4" s="2" t="s">
        <v>39</v>
      </c>
      <c r="E4" s="2" t="s">
        <v>1095</v>
      </c>
      <c r="F4" s="2" t="s">
        <v>1096</v>
      </c>
      <c r="G4" s="9" t="s">
        <v>1097</v>
      </c>
    </row>
    <row r="5" spans="1:8">
      <c r="A5" s="2" t="s">
        <v>157</v>
      </c>
      <c r="B5" s="2">
        <v>5</v>
      </c>
      <c r="C5" s="2" t="s">
        <v>158</v>
      </c>
      <c r="D5" s="2" t="s">
        <v>159</v>
      </c>
      <c r="E5" s="2" t="s">
        <v>1089</v>
      </c>
      <c r="F5" s="2" t="s">
        <v>1098</v>
      </c>
      <c r="G5" s="9" t="s">
        <v>1099</v>
      </c>
      <c r="H5" s="2" t="s">
        <v>261</v>
      </c>
    </row>
    <row r="6" spans="1:7">
      <c r="A6" s="2" t="s">
        <v>157</v>
      </c>
      <c r="B6" s="2">
        <v>5</v>
      </c>
      <c r="C6" s="2" t="s">
        <v>158</v>
      </c>
      <c r="D6" s="2" t="s">
        <v>159</v>
      </c>
      <c r="E6" s="2" t="s">
        <v>1092</v>
      </c>
      <c r="F6" s="2" t="s">
        <v>1100</v>
      </c>
      <c r="G6" s="9" t="s">
        <v>1101</v>
      </c>
    </row>
    <row r="7" spans="1:7">
      <c r="A7" s="2" t="s">
        <v>157</v>
      </c>
      <c r="B7" s="2">
        <v>5</v>
      </c>
      <c r="C7" s="2" t="s">
        <v>158</v>
      </c>
      <c r="D7" s="2" t="s">
        <v>159</v>
      </c>
      <c r="E7" s="2" t="s">
        <v>1095</v>
      </c>
      <c r="F7" s="2" t="s">
        <v>1102</v>
      </c>
      <c r="G7" s="9" t="s">
        <v>1103</v>
      </c>
    </row>
    <row r="8" spans="1:7">
      <c r="A8" s="2" t="s">
        <v>247</v>
      </c>
      <c r="B8" s="2">
        <v>5</v>
      </c>
      <c r="C8" s="2" t="s">
        <v>158</v>
      </c>
      <c r="D8" s="2" t="s">
        <v>54</v>
      </c>
      <c r="E8" s="2" t="s">
        <v>1089</v>
      </c>
      <c r="F8" s="2" t="s">
        <v>1104</v>
      </c>
      <c r="G8" s="9" t="s">
        <v>1105</v>
      </c>
    </row>
    <row r="9" spans="1:7">
      <c r="A9" s="2" t="s">
        <v>247</v>
      </c>
      <c r="B9" s="2">
        <v>5</v>
      </c>
      <c r="C9" s="2" t="s">
        <v>158</v>
      </c>
      <c r="D9" s="2" t="s">
        <v>54</v>
      </c>
      <c r="E9" s="2" t="s">
        <v>1092</v>
      </c>
      <c r="F9" s="2" t="s">
        <v>1106</v>
      </c>
      <c r="G9" s="9" t="s">
        <v>1107</v>
      </c>
    </row>
    <row r="10" spans="1:7">
      <c r="A10" s="2" t="s">
        <v>247</v>
      </c>
      <c r="B10" s="2">
        <v>5</v>
      </c>
      <c r="C10" s="2" t="s">
        <v>158</v>
      </c>
      <c r="D10" s="2" t="s">
        <v>54</v>
      </c>
      <c r="E10" s="2" t="s">
        <v>1095</v>
      </c>
      <c r="F10" s="2" t="s">
        <v>429</v>
      </c>
      <c r="G10" s="9" t="s">
        <v>1108</v>
      </c>
    </row>
    <row r="11" spans="1:7">
      <c r="A11" s="2" t="s">
        <v>214</v>
      </c>
      <c r="B11" s="2">
        <v>5</v>
      </c>
      <c r="C11" s="2" t="s">
        <v>158</v>
      </c>
      <c r="D11" s="2" t="s">
        <v>107</v>
      </c>
      <c r="E11" s="2" t="s">
        <v>1089</v>
      </c>
      <c r="F11" s="2" t="s">
        <v>1109</v>
      </c>
      <c r="G11" s="9" t="s">
        <v>1110</v>
      </c>
    </row>
    <row r="12" spans="1:7">
      <c r="A12" s="2" t="s">
        <v>214</v>
      </c>
      <c r="B12" s="2">
        <v>5</v>
      </c>
      <c r="C12" s="2" t="s">
        <v>158</v>
      </c>
      <c r="D12" s="2" t="s">
        <v>107</v>
      </c>
      <c r="E12" s="2" t="s">
        <v>1092</v>
      </c>
      <c r="F12" s="2" t="s">
        <v>1111</v>
      </c>
      <c r="G12" s="9" t="s">
        <v>1112</v>
      </c>
    </row>
    <row r="13" spans="1:7">
      <c r="A13" s="2" t="s">
        <v>214</v>
      </c>
      <c r="B13" s="2">
        <v>5</v>
      </c>
      <c r="C13" s="2" t="s">
        <v>158</v>
      </c>
      <c r="D13" s="2" t="s">
        <v>107</v>
      </c>
      <c r="E13" s="2" t="s">
        <v>1095</v>
      </c>
      <c r="F13" s="2" t="s">
        <v>1113</v>
      </c>
      <c r="G13" s="9" t="s">
        <v>1114</v>
      </c>
    </row>
    <row r="14" spans="1:8">
      <c r="A14" s="2" t="s">
        <v>74</v>
      </c>
      <c r="B14" s="2">
        <v>5</v>
      </c>
      <c r="C14" s="2" t="s">
        <v>75</v>
      </c>
      <c r="D14" s="2" t="s">
        <v>76</v>
      </c>
      <c r="E14" s="2" t="s">
        <v>1089</v>
      </c>
      <c r="F14" s="2" t="s">
        <v>1115</v>
      </c>
      <c r="G14" s="9" t="s">
        <v>1116</v>
      </c>
      <c r="H14" s="2" t="s">
        <v>1117</v>
      </c>
    </row>
    <row r="15" spans="1:7">
      <c r="A15" s="2" t="s">
        <v>74</v>
      </c>
      <c r="B15" s="2">
        <v>5</v>
      </c>
      <c r="C15" s="2" t="s">
        <v>75</v>
      </c>
      <c r="D15" s="2" t="s">
        <v>76</v>
      </c>
      <c r="E15" s="2" t="s">
        <v>1092</v>
      </c>
      <c r="F15" s="2" t="s">
        <v>1118</v>
      </c>
      <c r="G15" s="9" t="s">
        <v>1119</v>
      </c>
    </row>
    <row r="16" spans="1:7">
      <c r="A16" s="2" t="s">
        <v>74</v>
      </c>
      <c r="B16" s="2">
        <v>5</v>
      </c>
      <c r="C16" s="2" t="s">
        <v>75</v>
      </c>
      <c r="D16" s="2" t="s">
        <v>76</v>
      </c>
      <c r="E16" s="2" t="s">
        <v>1095</v>
      </c>
      <c r="F16" s="2" t="s">
        <v>1120</v>
      </c>
      <c r="G16" s="9" t="s">
        <v>1121</v>
      </c>
    </row>
    <row r="17" spans="1:8">
      <c r="A17" s="2" t="s">
        <v>105</v>
      </c>
      <c r="B17" s="2">
        <v>5</v>
      </c>
      <c r="C17" s="2" t="s">
        <v>106</v>
      </c>
      <c r="D17" s="2" t="s">
        <v>107</v>
      </c>
      <c r="E17" s="2" t="s">
        <v>1089</v>
      </c>
      <c r="F17" s="2" t="s">
        <v>1122</v>
      </c>
      <c r="G17" s="9" t="s">
        <v>1123</v>
      </c>
      <c r="H17" s="2" t="s">
        <v>1124</v>
      </c>
    </row>
    <row r="18" spans="1:7">
      <c r="A18" s="2" t="s">
        <v>105</v>
      </c>
      <c r="B18" s="2">
        <v>5</v>
      </c>
      <c r="C18" s="2" t="s">
        <v>106</v>
      </c>
      <c r="D18" s="2" t="s">
        <v>107</v>
      </c>
      <c r="E18" s="2" t="s">
        <v>1092</v>
      </c>
      <c r="F18" s="2" t="s">
        <v>1125</v>
      </c>
      <c r="G18" s="9" t="s">
        <v>1126</v>
      </c>
    </row>
    <row r="19" spans="1:7">
      <c r="A19" s="2" t="s">
        <v>105</v>
      </c>
      <c r="B19" s="2">
        <v>5</v>
      </c>
      <c r="C19" s="2" t="s">
        <v>106</v>
      </c>
      <c r="D19" s="2" t="s">
        <v>107</v>
      </c>
      <c r="E19" s="2" t="s">
        <v>1095</v>
      </c>
      <c r="F19" s="2" t="s">
        <v>1127</v>
      </c>
      <c r="G19" s="9" t="s">
        <v>1128</v>
      </c>
    </row>
    <row r="20" spans="1:8">
      <c r="A20" s="2" t="s">
        <v>30</v>
      </c>
      <c r="B20" s="2">
        <v>5</v>
      </c>
      <c r="C20" s="2" t="s">
        <v>15</v>
      </c>
      <c r="D20" s="2" t="s">
        <v>16</v>
      </c>
      <c r="E20" s="2" t="s">
        <v>1089</v>
      </c>
      <c r="F20" s="2" t="s">
        <v>1129</v>
      </c>
      <c r="G20" s="9" t="s">
        <v>1130</v>
      </c>
      <c r="H20" s="2" t="s">
        <v>1131</v>
      </c>
    </row>
    <row r="21" spans="1:7">
      <c r="A21" s="2" t="s">
        <v>30</v>
      </c>
      <c r="B21" s="2">
        <v>5</v>
      </c>
      <c r="C21" s="2" t="s">
        <v>15</v>
      </c>
      <c r="D21" s="2" t="s">
        <v>16</v>
      </c>
      <c r="E21" s="2" t="s">
        <v>1092</v>
      </c>
      <c r="F21" s="2" t="s">
        <v>1132</v>
      </c>
      <c r="G21" s="9" t="s">
        <v>1133</v>
      </c>
    </row>
    <row r="22" spans="1:8">
      <c r="A22" s="2" t="s">
        <v>30</v>
      </c>
      <c r="B22" s="2">
        <v>5</v>
      </c>
      <c r="C22" s="2" t="s">
        <v>15</v>
      </c>
      <c r="D22" s="2" t="s">
        <v>16</v>
      </c>
      <c r="E22" s="2" t="s">
        <v>1095</v>
      </c>
      <c r="F22" s="2" t="s">
        <v>1134</v>
      </c>
      <c r="G22" s="9" t="s">
        <v>1135</v>
      </c>
      <c r="H22" s="2" t="s">
        <v>1136</v>
      </c>
    </row>
    <row r="23" spans="1:8">
      <c r="A23" s="2" t="s">
        <v>130</v>
      </c>
      <c r="B23" s="2">
        <v>5</v>
      </c>
      <c r="C23" s="2" t="s">
        <v>131</v>
      </c>
      <c r="D23" s="2" t="s">
        <v>65</v>
      </c>
      <c r="E23" s="2" t="s">
        <v>1089</v>
      </c>
      <c r="F23" s="2" t="s">
        <v>415</v>
      </c>
      <c r="G23" s="9" t="s">
        <v>1137</v>
      </c>
      <c r="H23" s="2" t="s">
        <v>1138</v>
      </c>
    </row>
    <row r="24" spans="1:8">
      <c r="A24" s="2" t="s">
        <v>130</v>
      </c>
      <c r="B24" s="2">
        <v>5</v>
      </c>
      <c r="C24" s="2" t="s">
        <v>131</v>
      </c>
      <c r="D24" s="2" t="s">
        <v>65</v>
      </c>
      <c r="E24" s="2" t="s">
        <v>1092</v>
      </c>
      <c r="F24" s="2" t="s">
        <v>1139</v>
      </c>
      <c r="G24" s="9" t="s">
        <v>1140</v>
      </c>
      <c r="H24" s="2" t="s">
        <v>1141</v>
      </c>
    </row>
    <row r="25" spans="1:7">
      <c r="A25" s="2" t="s">
        <v>130</v>
      </c>
      <c r="B25" s="2">
        <v>5</v>
      </c>
      <c r="C25" s="2" t="s">
        <v>131</v>
      </c>
      <c r="D25" s="2" t="s">
        <v>65</v>
      </c>
      <c r="E25" s="2" t="s">
        <v>1095</v>
      </c>
      <c r="F25" s="2" t="s">
        <v>1142</v>
      </c>
      <c r="G25" s="9" t="s">
        <v>1143</v>
      </c>
    </row>
    <row r="26" spans="1:7">
      <c r="A26" s="2" t="s">
        <v>210</v>
      </c>
      <c r="B26" s="2">
        <v>5</v>
      </c>
      <c r="C26" s="2" t="s">
        <v>53</v>
      </c>
      <c r="D26" s="2" t="s">
        <v>159</v>
      </c>
      <c r="E26" s="2" t="s">
        <v>1089</v>
      </c>
      <c r="F26" s="2" t="s">
        <v>1144</v>
      </c>
      <c r="G26" s="9" t="s">
        <v>1145</v>
      </c>
    </row>
    <row r="27" spans="1:7">
      <c r="A27" s="2" t="s">
        <v>210</v>
      </c>
      <c r="B27" s="2">
        <v>5</v>
      </c>
      <c r="C27" s="2" t="s">
        <v>53</v>
      </c>
      <c r="D27" s="2" t="s">
        <v>159</v>
      </c>
      <c r="E27" s="2" t="s">
        <v>1092</v>
      </c>
      <c r="F27" s="2" t="s">
        <v>1146</v>
      </c>
      <c r="G27" s="9" t="s">
        <v>1147</v>
      </c>
    </row>
    <row r="28" spans="1:8">
      <c r="A28" s="2" t="s">
        <v>210</v>
      </c>
      <c r="B28" s="2">
        <v>5</v>
      </c>
      <c r="C28" s="2" t="s">
        <v>53</v>
      </c>
      <c r="D28" s="2" t="s">
        <v>159</v>
      </c>
      <c r="E28" s="2" t="s">
        <v>1095</v>
      </c>
      <c r="F28" s="2" t="s">
        <v>1148</v>
      </c>
      <c r="G28" s="9" t="s">
        <v>1149</v>
      </c>
      <c r="H28" s="2" t="s">
        <v>1141</v>
      </c>
    </row>
    <row r="29" spans="1:8">
      <c r="A29" s="2" t="s">
        <v>186</v>
      </c>
      <c r="B29" s="2">
        <v>5</v>
      </c>
      <c r="C29" s="2" t="s">
        <v>180</v>
      </c>
      <c r="D29" s="2" t="s">
        <v>54</v>
      </c>
      <c r="E29" s="2" t="s">
        <v>1089</v>
      </c>
      <c r="F29" s="2" t="s">
        <v>1150</v>
      </c>
      <c r="G29" s="9" t="s">
        <v>1151</v>
      </c>
      <c r="H29" s="2" t="s">
        <v>1152</v>
      </c>
    </row>
    <row r="30" spans="1:7">
      <c r="A30" s="2" t="s">
        <v>186</v>
      </c>
      <c r="B30" s="2">
        <v>5</v>
      </c>
      <c r="C30" s="2" t="s">
        <v>180</v>
      </c>
      <c r="D30" s="2" t="s">
        <v>54</v>
      </c>
      <c r="E30" s="2" t="s">
        <v>1092</v>
      </c>
      <c r="F30" s="2" t="s">
        <v>1153</v>
      </c>
      <c r="G30" s="9" t="s">
        <v>1154</v>
      </c>
    </row>
    <row r="31" spans="1:7">
      <c r="A31" s="2" t="s">
        <v>186</v>
      </c>
      <c r="B31" s="2">
        <v>5</v>
      </c>
      <c r="C31" s="2" t="s">
        <v>180</v>
      </c>
      <c r="D31" s="2" t="s">
        <v>54</v>
      </c>
      <c r="E31" s="2" t="s">
        <v>1095</v>
      </c>
      <c r="F31" s="2" t="s">
        <v>1155</v>
      </c>
      <c r="G31" s="9" t="s">
        <v>1156</v>
      </c>
    </row>
    <row r="32" spans="1:7">
      <c r="A32" s="2" t="s">
        <v>232</v>
      </c>
      <c r="B32" s="2">
        <v>5</v>
      </c>
      <c r="C32" s="2" t="s">
        <v>131</v>
      </c>
      <c r="D32" s="2" t="s">
        <v>76</v>
      </c>
      <c r="E32" s="2" t="s">
        <v>1089</v>
      </c>
      <c r="F32" s="2" t="s">
        <v>1157</v>
      </c>
      <c r="G32" s="9" t="s">
        <v>1158</v>
      </c>
    </row>
    <row r="33" spans="1:7">
      <c r="A33" s="2" t="s">
        <v>232</v>
      </c>
      <c r="B33" s="2">
        <v>5</v>
      </c>
      <c r="C33" s="2" t="s">
        <v>131</v>
      </c>
      <c r="D33" s="2" t="s">
        <v>76</v>
      </c>
      <c r="E33" s="2" t="s">
        <v>1092</v>
      </c>
      <c r="F33" s="2" t="s">
        <v>1159</v>
      </c>
      <c r="G33" s="9" t="s">
        <v>1160</v>
      </c>
    </row>
    <row r="34" spans="1:7">
      <c r="A34" s="2" t="s">
        <v>232</v>
      </c>
      <c r="B34" s="2">
        <v>5</v>
      </c>
      <c r="C34" s="2" t="s">
        <v>131</v>
      </c>
      <c r="D34" s="2" t="s">
        <v>76</v>
      </c>
      <c r="E34" s="2" t="s">
        <v>1095</v>
      </c>
      <c r="F34" s="2" t="s">
        <v>1161</v>
      </c>
      <c r="G34" s="9" t="s">
        <v>1162</v>
      </c>
    </row>
    <row r="35" spans="1:7">
      <c r="A35" s="2" t="s">
        <v>111</v>
      </c>
      <c r="B35" s="2">
        <v>5</v>
      </c>
      <c r="C35" s="2" t="s">
        <v>106</v>
      </c>
      <c r="D35" s="2" t="s">
        <v>16</v>
      </c>
      <c r="E35" s="2" t="s">
        <v>1089</v>
      </c>
      <c r="F35" s="2" t="s">
        <v>1163</v>
      </c>
      <c r="G35" s="9" t="s">
        <v>1164</v>
      </c>
    </row>
    <row r="36" spans="1:7">
      <c r="A36" s="2" t="s">
        <v>111</v>
      </c>
      <c r="B36" s="2">
        <v>5</v>
      </c>
      <c r="C36" s="2" t="s">
        <v>106</v>
      </c>
      <c r="D36" s="2" t="s">
        <v>16</v>
      </c>
      <c r="E36" s="2" t="s">
        <v>1092</v>
      </c>
      <c r="F36" s="2" t="s">
        <v>1165</v>
      </c>
      <c r="G36" s="9" t="s">
        <v>1166</v>
      </c>
    </row>
    <row r="37" spans="1:7">
      <c r="A37" s="2" t="s">
        <v>111</v>
      </c>
      <c r="B37" s="2">
        <v>5</v>
      </c>
      <c r="C37" s="2" t="s">
        <v>106</v>
      </c>
      <c r="D37" s="2" t="s">
        <v>16</v>
      </c>
      <c r="E37" s="2" t="s">
        <v>1095</v>
      </c>
      <c r="F37" s="2" t="s">
        <v>1167</v>
      </c>
      <c r="G37" s="9" t="s">
        <v>1168</v>
      </c>
    </row>
    <row r="38" spans="1:7">
      <c r="A38" s="2" t="s">
        <v>52</v>
      </c>
      <c r="B38" s="2">
        <v>5</v>
      </c>
      <c r="C38" s="2" t="s">
        <v>53</v>
      </c>
      <c r="D38" s="2" t="s">
        <v>54</v>
      </c>
      <c r="E38" s="2" t="s">
        <v>1089</v>
      </c>
      <c r="F38" s="2" t="s">
        <v>1169</v>
      </c>
      <c r="G38" s="9" t="s">
        <v>1170</v>
      </c>
    </row>
    <row r="39" spans="1:7">
      <c r="A39" s="2" t="s">
        <v>52</v>
      </c>
      <c r="B39" s="2">
        <v>5</v>
      </c>
      <c r="C39" s="2" t="s">
        <v>53</v>
      </c>
      <c r="D39" s="2" t="s">
        <v>54</v>
      </c>
      <c r="E39" s="2" t="s">
        <v>1092</v>
      </c>
      <c r="F39" s="2" t="s">
        <v>1171</v>
      </c>
      <c r="G39" s="9" t="s">
        <v>1172</v>
      </c>
    </row>
    <row r="40" spans="1:7">
      <c r="A40" s="2" t="s">
        <v>52</v>
      </c>
      <c r="B40" s="2">
        <v>5</v>
      </c>
      <c r="C40" s="2" t="s">
        <v>53</v>
      </c>
      <c r="D40" s="2" t="s">
        <v>54</v>
      </c>
      <c r="E40" s="2" t="s">
        <v>1095</v>
      </c>
      <c r="F40" s="2" t="s">
        <v>1173</v>
      </c>
      <c r="G40" s="9" t="s">
        <v>1174</v>
      </c>
    </row>
    <row r="41" spans="1:7">
      <c r="A41" s="2" t="s">
        <v>329</v>
      </c>
      <c r="B41" s="2">
        <v>5</v>
      </c>
      <c r="C41" s="2" t="s">
        <v>131</v>
      </c>
      <c r="D41" s="2" t="s">
        <v>65</v>
      </c>
      <c r="E41" s="2" t="s">
        <v>1089</v>
      </c>
      <c r="F41" s="2" t="s">
        <v>1175</v>
      </c>
      <c r="G41" s="9" t="s">
        <v>1154</v>
      </c>
    </row>
    <row r="42" spans="1:7">
      <c r="A42" s="2" t="s">
        <v>329</v>
      </c>
      <c r="B42" s="2">
        <v>5</v>
      </c>
      <c r="C42" s="2" t="s">
        <v>131</v>
      </c>
      <c r="D42" s="2" t="s">
        <v>65</v>
      </c>
      <c r="E42" s="2" t="s">
        <v>1092</v>
      </c>
      <c r="F42" s="2" t="s">
        <v>1176</v>
      </c>
      <c r="G42" s="9" t="s">
        <v>1177</v>
      </c>
    </row>
    <row r="43" spans="1:7">
      <c r="A43" s="2" t="s">
        <v>329</v>
      </c>
      <c r="B43" s="2">
        <v>5</v>
      </c>
      <c r="C43" s="2" t="s">
        <v>131</v>
      </c>
      <c r="D43" s="2" t="s">
        <v>65</v>
      </c>
      <c r="E43" s="2" t="s">
        <v>1095</v>
      </c>
      <c r="F43" s="2" t="s">
        <v>1178</v>
      </c>
      <c r="G43" s="9" t="s">
        <v>1179</v>
      </c>
    </row>
    <row r="44" spans="1:7">
      <c r="A44" s="2" t="s">
        <v>329</v>
      </c>
      <c r="B44" s="2">
        <v>5</v>
      </c>
      <c r="C44" s="2" t="s">
        <v>15</v>
      </c>
      <c r="D44" s="2" t="s">
        <v>39</v>
      </c>
      <c r="E44" s="2" t="s">
        <v>1089</v>
      </c>
      <c r="F44" s="2" t="s">
        <v>1180</v>
      </c>
      <c r="G44" s="9" t="s">
        <v>1181</v>
      </c>
    </row>
    <row r="45" spans="1:7">
      <c r="A45" s="2" t="s">
        <v>329</v>
      </c>
      <c r="B45" s="2">
        <v>5</v>
      </c>
      <c r="C45" s="2" t="s">
        <v>15</v>
      </c>
      <c r="D45" s="2" t="s">
        <v>39</v>
      </c>
      <c r="E45" s="2" t="s">
        <v>1092</v>
      </c>
      <c r="F45" s="2" t="s">
        <v>1182</v>
      </c>
      <c r="G45" s="9" t="s">
        <v>1183</v>
      </c>
    </row>
    <row r="46" spans="1:7">
      <c r="A46" s="2" t="s">
        <v>329</v>
      </c>
      <c r="B46" s="2">
        <v>5</v>
      </c>
      <c r="C46" s="2" t="s">
        <v>15</v>
      </c>
      <c r="D46" s="2" t="s">
        <v>39</v>
      </c>
      <c r="E46" s="2" t="s">
        <v>1095</v>
      </c>
      <c r="F46" s="2" t="s">
        <v>1184</v>
      </c>
      <c r="G46" s="9" t="s">
        <v>1185</v>
      </c>
    </row>
    <row r="47" spans="1:8">
      <c r="A47" s="2" t="s">
        <v>273</v>
      </c>
      <c r="B47" s="2">
        <v>5</v>
      </c>
      <c r="C47" s="2" t="s">
        <v>15</v>
      </c>
      <c r="D47" s="2" t="s">
        <v>107</v>
      </c>
      <c r="E47" s="2" t="s">
        <v>1089</v>
      </c>
      <c r="F47" s="2" t="s">
        <v>1186</v>
      </c>
      <c r="G47" s="9" t="s">
        <v>1187</v>
      </c>
      <c r="H47" s="2" t="s"/>
    </row>
    <row r="48" spans="1:7">
      <c r="A48" s="2" t="s">
        <v>273</v>
      </c>
      <c r="B48" s="2">
        <v>5</v>
      </c>
      <c r="C48" s="2" t="s">
        <v>15</v>
      </c>
      <c r="D48" s="2" t="s">
        <v>107</v>
      </c>
      <c r="E48" s="2" t="s">
        <v>1092</v>
      </c>
      <c r="F48" s="2" t="s">
        <v>1188</v>
      </c>
      <c r="G48" s="9" t="s">
        <v>1189</v>
      </c>
    </row>
    <row r="49" spans="1:7">
      <c r="A49" s="2" t="s">
        <v>273</v>
      </c>
      <c r="B49" s="2">
        <v>5</v>
      </c>
      <c r="C49" s="2" t="s">
        <v>15</v>
      </c>
      <c r="D49" s="2" t="s">
        <v>107</v>
      </c>
      <c r="E49" s="2" t="s">
        <v>1095</v>
      </c>
      <c r="F49" s="2" t="s">
        <v>1190</v>
      </c>
      <c r="G49" s="9" t="s">
        <v>1191</v>
      </c>
    </row>
    <row r="50" spans="1:7">
      <c r="A50" s="2" t="s">
        <v>264</v>
      </c>
      <c r="B50" s="2">
        <v>5</v>
      </c>
      <c r="C50" s="2" t="s">
        <v>131</v>
      </c>
      <c r="D50" s="2" t="s">
        <v>159</v>
      </c>
      <c r="E50" s="2" t="s">
        <v>1089</v>
      </c>
      <c r="F50" s="2" t="s">
        <v>1192</v>
      </c>
      <c r="G50" s="9" t="s">
        <v>1154</v>
      </c>
    </row>
    <row r="51" spans="1:8">
      <c r="A51" s="2" t="s">
        <v>264</v>
      </c>
      <c r="B51" s="2">
        <v>5</v>
      </c>
      <c r="C51" s="2" t="s">
        <v>131</v>
      </c>
      <c r="D51" s="2" t="s">
        <v>159</v>
      </c>
      <c r="E51" s="2" t="s">
        <v>1092</v>
      </c>
      <c r="F51" s="2" t="s">
        <v>1193</v>
      </c>
      <c r="G51" s="9" t="s">
        <v>1140</v>
      </c>
      <c r="H51" s="2" t="s">
        <v>1141</v>
      </c>
    </row>
    <row r="52" spans="1:7">
      <c r="A52" s="2" t="s">
        <v>264</v>
      </c>
      <c r="B52" s="2">
        <v>5</v>
      </c>
      <c r="C52" s="2" t="s">
        <v>131</v>
      </c>
      <c r="D52" s="2" t="s">
        <v>159</v>
      </c>
      <c r="E52" s="2" t="s">
        <v>1095</v>
      </c>
      <c r="F52" s="2" t="s">
        <v>1194</v>
      </c>
      <c r="G52" s="9" t="s">
        <v>1195</v>
      </c>
    </row>
    <row r="53" spans="1:7">
      <c r="A53" s="2" t="s">
        <v>14</v>
      </c>
      <c r="B53" s="2">
        <v>4</v>
      </c>
      <c r="C53" s="2" t="s">
        <v>15</v>
      </c>
      <c r="D53" s="2" t="s">
        <v>16</v>
      </c>
      <c r="E53" s="2" t="s">
        <v>1089</v>
      </c>
      <c r="F53" s="2" t="s">
        <v>1196</v>
      </c>
      <c r="G53" s="9" t="s">
        <v>1197</v>
      </c>
    </row>
    <row r="54" spans="1:7">
      <c r="A54" s="2" t="s">
        <v>14</v>
      </c>
      <c r="B54" s="2">
        <v>4</v>
      </c>
      <c r="C54" s="2" t="s">
        <v>15</v>
      </c>
      <c r="D54" s="2" t="s">
        <v>16</v>
      </c>
      <c r="E54" s="2" t="s">
        <v>1092</v>
      </c>
      <c r="F54" s="2" t="s">
        <v>1198</v>
      </c>
      <c r="G54" s="9" t="s">
        <v>1199</v>
      </c>
    </row>
    <row r="55" spans="1:7">
      <c r="A55" s="2" t="s">
        <v>14</v>
      </c>
      <c r="B55" s="2">
        <v>4</v>
      </c>
      <c r="C55" s="2" t="s">
        <v>15</v>
      </c>
      <c r="D55" s="2" t="s">
        <v>16</v>
      </c>
      <c r="E55" s="2" t="s">
        <v>1095</v>
      </c>
      <c r="F55" s="2" t="s">
        <v>1200</v>
      </c>
      <c r="G55" s="9" t="s">
        <v>1201</v>
      </c>
    </row>
    <row r="56" spans="1:8">
      <c r="A56" s="2" t="s">
        <v>118</v>
      </c>
      <c r="B56" s="2">
        <v>4</v>
      </c>
      <c r="C56" s="2" t="s">
        <v>106</v>
      </c>
      <c r="D56" s="2" t="s">
        <v>76</v>
      </c>
      <c r="E56" s="2" t="s">
        <v>1089</v>
      </c>
      <c r="F56" s="2" t="s">
        <v>1202</v>
      </c>
      <c r="G56" s="9" t="s">
        <v>1123</v>
      </c>
      <c r="H56" s="2" t="s">
        <v>1124</v>
      </c>
    </row>
    <row r="57" spans="1:7">
      <c r="A57" s="2" t="s">
        <v>118</v>
      </c>
      <c r="B57" s="2">
        <v>4</v>
      </c>
      <c r="C57" s="2" t="s">
        <v>106</v>
      </c>
      <c r="D57" s="2" t="s">
        <v>76</v>
      </c>
      <c r="E57" s="2" t="s">
        <v>1092</v>
      </c>
      <c r="F57" s="2" t="s">
        <v>1203</v>
      </c>
      <c r="G57" s="9" t="s">
        <v>1204</v>
      </c>
    </row>
    <row r="58" spans="1:7">
      <c r="A58" s="2" t="s">
        <v>118</v>
      </c>
      <c r="B58" s="2">
        <v>4</v>
      </c>
      <c r="C58" s="2" t="s">
        <v>106</v>
      </c>
      <c r="D58" s="2" t="s">
        <v>76</v>
      </c>
      <c r="E58" s="2" t="s">
        <v>1095</v>
      </c>
      <c r="F58" s="2" t="s">
        <v>1205</v>
      </c>
      <c r="G58" s="9" t="s">
        <v>1206</v>
      </c>
    </row>
    <row r="59" spans="1:7">
      <c r="A59" s="2" t="s">
        <v>144</v>
      </c>
      <c r="B59" s="2">
        <v>4</v>
      </c>
      <c r="C59" s="2" t="s">
        <v>131</v>
      </c>
      <c r="D59" s="2" t="s">
        <v>54</v>
      </c>
      <c r="E59" s="2" t="s">
        <v>1089</v>
      </c>
      <c r="F59" s="2" t="s">
        <v>1207</v>
      </c>
      <c r="G59" s="9" t="s">
        <v>1208</v>
      </c>
    </row>
    <row r="60" spans="1:8">
      <c r="A60" s="2" t="s">
        <v>144</v>
      </c>
      <c r="B60" s="2">
        <v>4</v>
      </c>
      <c r="C60" s="2" t="s">
        <v>131</v>
      </c>
      <c r="D60" s="2" t="s">
        <v>54</v>
      </c>
      <c r="E60" s="2" t="s">
        <v>1092</v>
      </c>
      <c r="F60" s="2" t="s">
        <v>1209</v>
      </c>
      <c r="G60" s="9" t="s">
        <v>1210</v>
      </c>
      <c r="H60" s="2" t="s">
        <v>1211</v>
      </c>
    </row>
    <row r="61" spans="1:8">
      <c r="A61" s="2" t="s">
        <v>144</v>
      </c>
      <c r="B61" s="2">
        <v>4</v>
      </c>
      <c r="C61" s="2" t="s">
        <v>131</v>
      </c>
      <c r="D61" s="2" t="s">
        <v>54</v>
      </c>
      <c r="E61" s="2" t="s">
        <v>1095</v>
      </c>
      <c r="F61" s="2" t="s">
        <v>1212</v>
      </c>
      <c r="G61" s="9" t="s">
        <v>1213</v>
      </c>
      <c r="H61" s="9" t="s">
        <v>1138</v>
      </c>
    </row>
    <row r="62" spans="1:7">
      <c r="A62" s="2" t="s">
        <v>88</v>
      </c>
      <c r="B62" s="2">
        <v>4</v>
      </c>
      <c r="C62" s="2" t="s">
        <v>75</v>
      </c>
      <c r="D62" s="2" t="s">
        <v>39</v>
      </c>
      <c r="E62" s="2" t="s">
        <v>1089</v>
      </c>
      <c r="F62" s="2" t="s">
        <v>1214</v>
      </c>
      <c r="G62" s="9" t="s">
        <v>1215</v>
      </c>
    </row>
    <row r="63" spans="1:7">
      <c r="A63" s="2" t="s">
        <v>88</v>
      </c>
      <c r="B63" s="2">
        <v>4</v>
      </c>
      <c r="C63" s="2" t="s">
        <v>75</v>
      </c>
      <c r="D63" s="2" t="s">
        <v>39</v>
      </c>
      <c r="E63" s="2" t="s">
        <v>1092</v>
      </c>
      <c r="F63" s="2" t="s">
        <v>1216</v>
      </c>
      <c r="G63" s="9" t="s">
        <v>1217</v>
      </c>
    </row>
    <row r="64" spans="1:7">
      <c r="A64" s="2" t="s">
        <v>88</v>
      </c>
      <c r="B64" s="2">
        <v>4</v>
      </c>
      <c r="C64" s="2" t="s">
        <v>75</v>
      </c>
      <c r="D64" s="2" t="s">
        <v>39</v>
      </c>
      <c r="E64" s="2" t="s">
        <v>1095</v>
      </c>
      <c r="F64" s="2" t="s">
        <v>1218</v>
      </c>
      <c r="G64" s="9" t="s">
        <v>1219</v>
      </c>
    </row>
    <row r="65" spans="1:7">
      <c r="A65" s="2" t="s">
        <v>191</v>
      </c>
      <c r="B65" s="2">
        <v>4</v>
      </c>
      <c r="C65" s="2" t="s">
        <v>180</v>
      </c>
      <c r="D65" s="2" t="s">
        <v>16</v>
      </c>
      <c r="E65" s="2" t="s">
        <v>1089</v>
      </c>
      <c r="F65" s="2" t="s">
        <v>1220</v>
      </c>
      <c r="G65" s="9" t="s">
        <v>1221</v>
      </c>
    </row>
    <row r="66" spans="1:8">
      <c r="A66" s="2" t="s">
        <v>191</v>
      </c>
      <c r="B66" s="2">
        <v>4</v>
      </c>
      <c r="C66" s="2" t="s">
        <v>180</v>
      </c>
      <c r="D66" s="2" t="s">
        <v>16</v>
      </c>
      <c r="E66" s="2" t="s">
        <v>1092</v>
      </c>
      <c r="F66" s="2" t="s">
        <v>1222</v>
      </c>
      <c r="G66" s="9" t="s">
        <v>1140</v>
      </c>
      <c r="H66" s="2" t="s">
        <v>1141</v>
      </c>
    </row>
    <row r="67" spans="1:7">
      <c r="A67" s="2" t="s">
        <v>191</v>
      </c>
      <c r="B67" s="2">
        <v>4</v>
      </c>
      <c r="C67" s="2" t="s">
        <v>180</v>
      </c>
      <c r="D67" s="2" t="s">
        <v>16</v>
      </c>
      <c r="E67" s="2" t="s">
        <v>1095</v>
      </c>
      <c r="F67" s="10" t="s">
        <v>1223</v>
      </c>
      <c r="G67" s="9" t="s">
        <v>1224</v>
      </c>
    </row>
    <row r="68" spans="1:7">
      <c r="A68" s="2" t="s">
        <v>196</v>
      </c>
      <c r="B68" s="2">
        <v>4</v>
      </c>
      <c r="C68" s="2" t="s">
        <v>180</v>
      </c>
      <c r="D68" s="2" t="s">
        <v>54</v>
      </c>
      <c r="E68" s="2" t="s">
        <v>1089</v>
      </c>
      <c r="F68" s="2" t="s">
        <v>1225</v>
      </c>
      <c r="G68" s="9" t="s">
        <v>1226</v>
      </c>
    </row>
    <row r="69" spans="1:7">
      <c r="A69" s="2" t="s">
        <v>196</v>
      </c>
      <c r="B69" s="2">
        <v>4</v>
      </c>
      <c r="C69" s="2" t="s">
        <v>180</v>
      </c>
      <c r="D69" s="2" t="s">
        <v>54</v>
      </c>
      <c r="E69" s="2" t="s">
        <v>1092</v>
      </c>
      <c r="F69" s="2" t="s">
        <v>1227</v>
      </c>
      <c r="G69" s="9" t="s">
        <v>1154</v>
      </c>
    </row>
    <row r="70" spans="1:7">
      <c r="A70" s="2" t="s">
        <v>196</v>
      </c>
      <c r="B70" s="2">
        <v>4</v>
      </c>
      <c r="C70" s="2" t="s">
        <v>180</v>
      </c>
      <c r="D70" s="2" t="s">
        <v>54</v>
      </c>
      <c r="E70" s="2" t="s">
        <v>1095</v>
      </c>
      <c r="F70" s="2" t="s">
        <v>1228</v>
      </c>
      <c r="G70" s="9" t="s">
        <v>1229</v>
      </c>
    </row>
    <row r="71" spans="1:7">
      <c r="A71" s="2" t="s">
        <v>64</v>
      </c>
      <c r="B71" s="2">
        <v>4</v>
      </c>
      <c r="C71" s="2" t="s">
        <v>53</v>
      </c>
      <c r="D71" s="2" t="s">
        <v>65</v>
      </c>
      <c r="E71" s="2" t="s">
        <v>1089</v>
      </c>
      <c r="F71" s="2" t="s">
        <v>1230</v>
      </c>
      <c r="G71" s="9" t="s">
        <v>1197</v>
      </c>
    </row>
    <row r="72" spans="1:7">
      <c r="A72" s="2" t="s">
        <v>64</v>
      </c>
      <c r="B72" s="2">
        <v>4</v>
      </c>
      <c r="C72" s="2" t="s">
        <v>53</v>
      </c>
      <c r="D72" s="2" t="s">
        <v>65</v>
      </c>
      <c r="E72" s="2" t="s">
        <v>1092</v>
      </c>
      <c r="F72" s="2" t="s">
        <v>1231</v>
      </c>
      <c r="G72" s="9" t="s">
        <v>1232</v>
      </c>
    </row>
    <row r="73" spans="1:7">
      <c r="A73" s="2" t="s">
        <v>64</v>
      </c>
      <c r="B73" s="2">
        <v>4</v>
      </c>
      <c r="C73" s="2" t="s">
        <v>53</v>
      </c>
      <c r="D73" s="2" t="s">
        <v>65</v>
      </c>
      <c r="E73" s="2" t="s">
        <v>1095</v>
      </c>
      <c r="F73" s="2" t="s">
        <v>1233</v>
      </c>
      <c r="G73" s="9" t="s">
        <v>1234</v>
      </c>
    </row>
    <row r="74" spans="1:7">
      <c r="A74" s="2" t="s">
        <v>166</v>
      </c>
      <c r="B74" s="2">
        <v>4</v>
      </c>
      <c r="C74" s="2" t="s">
        <v>158</v>
      </c>
      <c r="D74" s="2" t="s">
        <v>16</v>
      </c>
      <c r="E74" s="2" t="s">
        <v>1089</v>
      </c>
      <c r="F74" s="2" t="s">
        <v>1235</v>
      </c>
      <c r="G74" s="9" t="s">
        <v>1236</v>
      </c>
    </row>
    <row r="75" spans="1:7">
      <c r="A75" s="2" t="s">
        <v>166</v>
      </c>
      <c r="B75" s="2">
        <v>4</v>
      </c>
      <c r="C75" s="2" t="s">
        <v>158</v>
      </c>
      <c r="D75" s="2" t="s">
        <v>16</v>
      </c>
      <c r="E75" s="2" t="s">
        <v>1092</v>
      </c>
      <c r="F75" s="2" t="s">
        <v>1237</v>
      </c>
      <c r="G75" s="9" t="s">
        <v>1238</v>
      </c>
    </row>
    <row r="76" spans="1:7">
      <c r="A76" s="2" t="s">
        <v>166</v>
      </c>
      <c r="B76" s="2">
        <v>4</v>
      </c>
      <c r="C76" s="2" t="s">
        <v>158</v>
      </c>
      <c r="D76" s="2" t="s">
        <v>16</v>
      </c>
      <c r="E76" s="2" t="s">
        <v>1095</v>
      </c>
      <c r="F76" s="2" t="s">
        <v>1239</v>
      </c>
      <c r="G76" s="9" t="s">
        <v>1240</v>
      </c>
    </row>
    <row r="77" spans="1:7">
      <c r="A77" s="2" t="s">
        <v>173</v>
      </c>
      <c r="B77" s="2">
        <v>4</v>
      </c>
      <c r="C77" s="2" t="s">
        <v>158</v>
      </c>
      <c r="D77" s="2" t="s">
        <v>76</v>
      </c>
      <c r="E77" s="2" t="s">
        <v>1089</v>
      </c>
      <c r="F77" s="2" t="s">
        <v>1241</v>
      </c>
      <c r="G77" s="9" t="s">
        <v>1242</v>
      </c>
    </row>
    <row r="78" spans="1:7">
      <c r="A78" s="2" t="s">
        <v>173</v>
      </c>
      <c r="B78" s="2">
        <v>4</v>
      </c>
      <c r="C78" s="2" t="s">
        <v>158</v>
      </c>
      <c r="D78" s="2" t="s">
        <v>76</v>
      </c>
      <c r="E78" s="2" t="s">
        <v>1092</v>
      </c>
      <c r="F78" s="2" t="s">
        <v>1243</v>
      </c>
      <c r="G78" s="9" t="s">
        <v>1101</v>
      </c>
    </row>
    <row r="79" spans="1:8">
      <c r="A79" s="2" t="s">
        <v>173</v>
      </c>
      <c r="B79" s="2">
        <v>4</v>
      </c>
      <c r="C79" s="2" t="s">
        <v>158</v>
      </c>
      <c r="D79" s="2" t="s">
        <v>76</v>
      </c>
      <c r="E79" s="2" t="s">
        <v>1095</v>
      </c>
      <c r="F79" s="2" t="s">
        <v>1244</v>
      </c>
      <c r="G79" s="9" t="s">
        <v>1245</v>
      </c>
      <c r="H79" s="2" t="s">
        <v>1246</v>
      </c>
    </row>
    <row r="80" spans="1:7">
      <c r="A80" s="2" t="s">
        <v>149</v>
      </c>
      <c r="B80" s="2">
        <v>4</v>
      </c>
      <c r="C80" s="2" t="s">
        <v>131</v>
      </c>
      <c r="D80" s="2" t="s">
        <v>39</v>
      </c>
      <c r="E80" s="2" t="s">
        <v>1089</v>
      </c>
      <c r="F80" s="2" t="s">
        <v>1247</v>
      </c>
      <c r="G80" s="9" t="s">
        <v>1248</v>
      </c>
    </row>
    <row r="81" spans="1:8">
      <c r="A81" s="2" t="s">
        <v>149</v>
      </c>
      <c r="B81" s="2">
        <v>4</v>
      </c>
      <c r="C81" s="2" t="s">
        <v>131</v>
      </c>
      <c r="D81" s="2" t="s">
        <v>39</v>
      </c>
      <c r="E81" s="2" t="s">
        <v>1092</v>
      </c>
      <c r="F81" s="2" t="s">
        <v>1249</v>
      </c>
      <c r="G81" s="9" t="s">
        <v>1140</v>
      </c>
      <c r="H81" s="2" t="s">
        <v>1141</v>
      </c>
    </row>
    <row r="82" spans="1:7">
      <c r="A82" s="2" t="s">
        <v>149</v>
      </c>
      <c r="B82" s="2">
        <v>4</v>
      </c>
      <c r="C82" s="2" t="s">
        <v>131</v>
      </c>
      <c r="D82" s="2" t="s">
        <v>39</v>
      </c>
      <c r="E82" s="2" t="s">
        <v>1095</v>
      </c>
      <c r="F82" s="2" t="s">
        <v>1250</v>
      </c>
      <c r="G82" s="9" t="s">
        <v>1251</v>
      </c>
    </row>
    <row r="83" spans="1:7">
      <c r="A83" s="2" t="s">
        <v>254</v>
      </c>
      <c r="B83" s="2">
        <v>4</v>
      </c>
      <c r="C83" s="2" t="s">
        <v>158</v>
      </c>
      <c r="D83" s="2" t="s">
        <v>65</v>
      </c>
      <c r="E83" s="2" t="s">
        <v>1089</v>
      </c>
      <c r="F83" s="2" t="s">
        <v>1252</v>
      </c>
      <c r="G83" s="9" t="s">
        <v>1253</v>
      </c>
    </row>
    <row r="84" spans="1:7">
      <c r="A84" s="2" t="s">
        <v>254</v>
      </c>
      <c r="B84" s="2">
        <v>4</v>
      </c>
      <c r="C84" s="2" t="s">
        <v>158</v>
      </c>
      <c r="D84" s="2" t="s">
        <v>65</v>
      </c>
      <c r="E84" s="2" t="s">
        <v>1092</v>
      </c>
      <c r="F84" s="2" t="s">
        <v>1254</v>
      </c>
      <c r="G84" s="9" t="s">
        <v>1255</v>
      </c>
    </row>
    <row r="85" spans="1:7">
      <c r="A85" s="2" t="s">
        <v>254</v>
      </c>
      <c r="B85" s="2">
        <v>4</v>
      </c>
      <c r="C85" s="2" t="s">
        <v>158</v>
      </c>
      <c r="D85" s="2" t="s">
        <v>65</v>
      </c>
      <c r="E85" s="2" t="s">
        <v>1095</v>
      </c>
      <c r="F85" s="2" t="s">
        <v>1256</v>
      </c>
      <c r="G85" s="9" t="s">
        <v>1257</v>
      </c>
    </row>
    <row r="86" spans="1:7">
      <c r="A86" s="2" t="s">
        <v>202</v>
      </c>
      <c r="B86" s="2">
        <v>4</v>
      </c>
      <c r="C86" s="2" t="s">
        <v>180</v>
      </c>
      <c r="D86" s="2" t="s">
        <v>107</v>
      </c>
      <c r="E86" s="2" t="s">
        <v>1089</v>
      </c>
      <c r="F86" s="2" t="s">
        <v>1258</v>
      </c>
      <c r="G86" s="9" t="s">
        <v>1259</v>
      </c>
    </row>
    <row r="87" spans="1:7">
      <c r="A87" s="2" t="s">
        <v>202</v>
      </c>
      <c r="B87" s="2">
        <v>4</v>
      </c>
      <c r="C87" s="2" t="s">
        <v>180</v>
      </c>
      <c r="D87" s="2" t="s">
        <v>107</v>
      </c>
      <c r="E87" s="2" t="s">
        <v>1092</v>
      </c>
      <c r="F87" s="2" t="s">
        <v>1260</v>
      </c>
      <c r="G87" s="9" t="s">
        <v>1261</v>
      </c>
    </row>
    <row r="88" spans="1:7">
      <c r="A88" s="2" t="s">
        <v>202</v>
      </c>
      <c r="B88" s="2">
        <v>4</v>
      </c>
      <c r="C88" s="2" t="s">
        <v>180</v>
      </c>
      <c r="D88" s="2" t="s">
        <v>107</v>
      </c>
      <c r="E88" s="2" t="s">
        <v>1095</v>
      </c>
      <c r="F88" s="2" t="s">
        <v>1262</v>
      </c>
      <c r="G88" s="9" t="s">
        <v>1263</v>
      </c>
    </row>
    <row r="89" spans="1:7">
      <c r="A89" s="2" t="s">
        <v>96</v>
      </c>
      <c r="B89" s="2">
        <v>4</v>
      </c>
      <c r="C89" s="2" t="s">
        <v>75</v>
      </c>
      <c r="D89" s="2" t="s">
        <v>54</v>
      </c>
      <c r="E89" s="2" t="s">
        <v>1089</v>
      </c>
      <c r="F89" s="2" t="s">
        <v>1264</v>
      </c>
      <c r="G89" s="9" t="s">
        <v>1265</v>
      </c>
    </row>
    <row r="90" spans="1:7">
      <c r="A90" s="2" t="s">
        <v>96</v>
      </c>
      <c r="B90" s="2">
        <v>4</v>
      </c>
      <c r="C90" s="2" t="s">
        <v>75</v>
      </c>
      <c r="D90" s="2" t="s">
        <v>54</v>
      </c>
      <c r="E90" s="2" t="s">
        <v>1092</v>
      </c>
      <c r="F90" s="2" t="s">
        <v>1266</v>
      </c>
      <c r="G90" s="9" t="s">
        <v>1267</v>
      </c>
    </row>
    <row r="91" spans="1:7">
      <c r="A91" s="2" t="s">
        <v>96</v>
      </c>
      <c r="B91" s="2">
        <v>4</v>
      </c>
      <c r="C91" s="2" t="s">
        <v>75</v>
      </c>
      <c r="D91" s="2" t="s">
        <v>54</v>
      </c>
      <c r="E91" s="2" t="s">
        <v>1095</v>
      </c>
      <c r="F91" s="2" t="s">
        <v>1268</v>
      </c>
      <c r="G91" s="9" t="s">
        <v>1269</v>
      </c>
    </row>
    <row r="92" spans="1:8">
      <c r="A92" s="2" t="s">
        <v>124</v>
      </c>
      <c r="B92" s="2">
        <v>4</v>
      </c>
      <c r="C92" s="2" t="s">
        <v>106</v>
      </c>
      <c r="D92" s="2" t="s">
        <v>65</v>
      </c>
      <c r="E92" s="2" t="s">
        <v>1089</v>
      </c>
      <c r="F92" s="2" t="s">
        <v>1270</v>
      </c>
      <c r="G92" s="9" t="s">
        <v>1123</v>
      </c>
      <c r="H92" s="2" t="s">
        <v>1124</v>
      </c>
    </row>
    <row r="93" spans="1:7">
      <c r="A93" s="2" t="s">
        <v>124</v>
      </c>
      <c r="B93" s="2">
        <v>4</v>
      </c>
      <c r="C93" s="2" t="s">
        <v>106</v>
      </c>
      <c r="D93" s="2" t="s">
        <v>65</v>
      </c>
      <c r="E93" s="2" t="s">
        <v>1092</v>
      </c>
      <c r="F93" s="2" t="s">
        <v>1271</v>
      </c>
      <c r="G93" s="9" t="s">
        <v>1272</v>
      </c>
    </row>
    <row r="94" spans="1:7">
      <c r="A94" s="2" t="s">
        <v>124</v>
      </c>
      <c r="B94" s="2">
        <v>4</v>
      </c>
      <c r="C94" s="2" t="s">
        <v>106</v>
      </c>
      <c r="D94" s="2" t="s">
        <v>65</v>
      </c>
      <c r="E94" s="2" t="s">
        <v>1095</v>
      </c>
      <c r="F94" s="2" t="s">
        <v>1273</v>
      </c>
      <c r="G94" s="9" t="s">
        <v>1274</v>
      </c>
    </row>
    <row r="95" spans="1:7">
      <c r="A95" s="2" t="s">
        <v>228</v>
      </c>
      <c r="B95" s="2">
        <v>4</v>
      </c>
      <c r="C95" s="2" t="s">
        <v>75</v>
      </c>
      <c r="D95" s="2" t="s">
        <v>159</v>
      </c>
      <c r="E95" s="2" t="s">
        <v>1089</v>
      </c>
      <c r="F95" s="2" t="s">
        <v>1275</v>
      </c>
      <c r="G95" s="9" t="s">
        <v>1276</v>
      </c>
    </row>
    <row r="96" spans="1:7">
      <c r="A96" s="2" t="s">
        <v>228</v>
      </c>
      <c r="B96" s="2">
        <v>4</v>
      </c>
      <c r="C96" s="2" t="s">
        <v>75</v>
      </c>
      <c r="D96" s="2" t="s">
        <v>159</v>
      </c>
      <c r="E96" s="2" t="s">
        <v>1092</v>
      </c>
      <c r="F96" s="2" t="s">
        <v>1277</v>
      </c>
      <c r="G96" s="9" t="s">
        <v>1278</v>
      </c>
    </row>
    <row r="97" spans="1:7">
      <c r="A97" s="2" t="s">
        <v>228</v>
      </c>
      <c r="B97" s="2">
        <v>4</v>
      </c>
      <c r="C97" s="2" t="s">
        <v>75</v>
      </c>
      <c r="D97" s="2" t="s">
        <v>159</v>
      </c>
      <c r="E97" s="2" t="s">
        <v>1095</v>
      </c>
      <c r="F97" s="2" t="s">
        <v>1279</v>
      </c>
      <c r="G97" s="9" t="s">
        <v>1280</v>
      </c>
    </row>
    <row r="98" spans="1:7">
      <c r="A98" s="2" t="s">
        <v>280</v>
      </c>
      <c r="B98" s="2">
        <v>4</v>
      </c>
      <c r="C98" s="2" t="s">
        <v>53</v>
      </c>
      <c r="D98" s="2" t="s">
        <v>107</v>
      </c>
      <c r="E98" s="2" t="s">
        <v>1089</v>
      </c>
      <c r="F98" s="2" t="s">
        <v>1281</v>
      </c>
      <c r="G98" s="9" t="s">
        <v>1282</v>
      </c>
    </row>
    <row r="99" spans="1:8">
      <c r="A99" s="2" t="s">
        <v>280</v>
      </c>
      <c r="B99" s="2">
        <v>4</v>
      </c>
      <c r="C99" s="2" t="s">
        <v>53</v>
      </c>
      <c r="D99" s="2" t="s">
        <v>107</v>
      </c>
      <c r="E99" s="2" t="s">
        <v>1092</v>
      </c>
      <c r="F99" s="2" t="s">
        <v>1283</v>
      </c>
      <c r="G99" s="9" t="s">
        <v>1284</v>
      </c>
      <c r="H99" s="9" t="s">
        <v>1285</v>
      </c>
    </row>
    <row r="100" spans="1:7">
      <c r="A100" s="2" t="s">
        <v>280</v>
      </c>
      <c r="B100" s="2">
        <v>4</v>
      </c>
      <c r="C100" s="2" t="s">
        <v>53</v>
      </c>
      <c r="D100" s="2" t="s">
        <v>107</v>
      </c>
      <c r="E100" s="2" t="s">
        <v>1095</v>
      </c>
      <c r="F100" s="2" t="s">
        <v>1286</v>
      </c>
      <c r="G100" s="9" t="s">
        <v>1287</v>
      </c>
    </row>
  </sheetData>
  <autoFilter ref="A1:H100">
    <sortState ref="A2:H100">
      <sortCondition descending="true" ref="B1:B100"/>
    </sortState>
  </autoFilter>
</worksheet>
</file>

<file path=xl/worksheets/sheet10.xml><?xml version="1.0" encoding="utf-8"?>
<worksheet xmlns="http://schemas.openxmlformats.org/spreadsheetml/2006/main">
  <sheetPr codeName="角色星魂" state="visible">
    <tabColor rgb="FFFFFFFF"/>
  </sheetPr>
  <dimension ref="G199"/>
  <sheetViews>
    <sheetView showGridLines="true" workbookViewId="0">
      <pane xSplit="1" ySplit="1" topLeftCell="B2" state="frozen"/>
    </sheetView>
  </sheetViews>
  <cols>
    <col min="1" max="1" width="9.00391" style="2" customWidth="true"/>
    <col min="2" max="4" width="7.77344" style="2" customWidth="true"/>
    <col min="5" max="5" width="11.3711" style="2" customWidth="true"/>
    <col min="6" max="6" width="17.3906" style="2" customWidth="true"/>
    <col min="7" max="7" width="109.391" style="9" customWidth="true"/>
    <col min="8" max="8" width="43.7734" style="2" customWidth="true"/>
  </cols>
  <sheetData>
    <row r="1" spans="1:8">
      <c r="A1" s="2" t="s">
        <v>1</v>
      </c>
      <c r="B1" s="2" t="s">
        <v>290</v>
      </c>
      <c r="C1" s="2" t="s">
        <v>2</v>
      </c>
      <c r="D1" s="2" t="s">
        <v>3</v>
      </c>
      <c r="E1" s="2" t="s">
        <v>586</v>
      </c>
      <c r="F1" s="2" t="s">
        <v>5</v>
      </c>
      <c r="G1" s="9" t="s">
        <v>292</v>
      </c>
      <c r="H1" s="2" t="s">
        <v>293</v>
      </c>
    </row>
    <row r="2" spans="1:7">
      <c r="A2" s="2" t="s">
        <v>179</v>
      </c>
      <c r="B2" s="2">
        <v>5</v>
      </c>
      <c r="C2" s="2" t="s">
        <v>180</v>
      </c>
      <c r="D2" s="2" t="s">
        <v>39</v>
      </c>
      <c r="E2" s="2">
        <v>1</v>
      </c>
      <c r="F2" s="2" t="s">
        <v>587</v>
      </c>
      <c r="G2" s="9" t="s">
        <v>588</v>
      </c>
    </row>
    <row r="3" spans="1:7">
      <c r="A3" s="2" t="s">
        <v>179</v>
      </c>
      <c r="B3" s="2">
        <v>5</v>
      </c>
      <c r="C3" s="2" t="s">
        <v>180</v>
      </c>
      <c r="D3" s="2" t="s">
        <v>39</v>
      </c>
      <c r="E3" s="2">
        <v>2</v>
      </c>
      <c r="F3" s="2" t="s">
        <v>589</v>
      </c>
      <c r="G3" s="9" t="s">
        <v>590</v>
      </c>
    </row>
    <row r="4" spans="1:7">
      <c r="A4" s="2" t="s">
        <v>179</v>
      </c>
      <c r="B4" s="2">
        <v>5</v>
      </c>
      <c r="C4" s="2" t="s">
        <v>180</v>
      </c>
      <c r="D4" s="2" t="s">
        <v>39</v>
      </c>
      <c r="E4" s="2">
        <v>3</v>
      </c>
      <c r="F4" s="2" t="s">
        <v>591</v>
      </c>
      <c r="G4" s="9" t="s">
        <v>592</v>
      </c>
    </row>
    <row r="5" spans="1:8">
      <c r="A5" s="2" t="s">
        <v>179</v>
      </c>
      <c r="B5" s="2">
        <v>5</v>
      </c>
      <c r="C5" s="2" t="s">
        <v>180</v>
      </c>
      <c r="D5" s="2" t="s">
        <v>39</v>
      </c>
      <c r="E5" s="2">
        <v>4</v>
      </c>
      <c r="F5" s="2" t="s">
        <v>593</v>
      </c>
      <c r="G5" s="9" t="s">
        <v>594</v>
      </c>
      <c r="H5" s="2" t="s">
        <v>595</v>
      </c>
    </row>
    <row r="6" spans="1:7">
      <c r="A6" s="2" t="s">
        <v>179</v>
      </c>
      <c r="B6" s="2">
        <v>5</v>
      </c>
      <c r="C6" s="2" t="s">
        <v>180</v>
      </c>
      <c r="D6" s="2" t="s">
        <v>39</v>
      </c>
      <c r="E6" s="2">
        <v>5</v>
      </c>
      <c r="F6" s="2" t="s">
        <v>596</v>
      </c>
      <c r="G6" s="9" t="s">
        <v>597</v>
      </c>
    </row>
    <row r="7" spans="1:8">
      <c r="A7" s="2" t="s">
        <v>179</v>
      </c>
      <c r="B7" s="2">
        <v>5</v>
      </c>
      <c r="C7" s="2" t="s">
        <v>180</v>
      </c>
      <c r="D7" s="2" t="s">
        <v>39</v>
      </c>
      <c r="E7" s="2">
        <v>6</v>
      </c>
      <c r="F7" s="2" t="s">
        <v>598</v>
      </c>
      <c r="G7" s="9" t="s">
        <v>599</v>
      </c>
      <c r="H7" s="2" t="s">
        <v>600</v>
      </c>
    </row>
    <row r="8" spans="1:7">
      <c r="A8" s="2" t="s">
        <v>157</v>
      </c>
      <c r="B8" s="2">
        <v>5</v>
      </c>
      <c r="C8" s="2" t="s">
        <v>158</v>
      </c>
      <c r="D8" s="2" t="s">
        <v>159</v>
      </c>
      <c r="E8" s="2">
        <v>1</v>
      </c>
      <c r="F8" s="2" t="s">
        <v>601</v>
      </c>
      <c r="G8" s="9" t="s">
        <v>602</v>
      </c>
    </row>
    <row r="9" spans="1:7">
      <c r="A9" s="2" t="s">
        <v>157</v>
      </c>
      <c r="B9" s="2">
        <v>5</v>
      </c>
      <c r="C9" s="2" t="s">
        <v>158</v>
      </c>
      <c r="D9" s="2" t="s">
        <v>159</v>
      </c>
      <c r="E9" s="2">
        <v>2</v>
      </c>
      <c r="F9" s="2" t="s">
        <v>603</v>
      </c>
      <c r="G9" s="9" t="s">
        <v>604</v>
      </c>
    </row>
    <row r="10" spans="1:7">
      <c r="A10" s="2" t="s">
        <v>157</v>
      </c>
      <c r="B10" s="2">
        <v>5</v>
      </c>
      <c r="C10" s="2" t="s">
        <v>158</v>
      </c>
      <c r="D10" s="2" t="s">
        <v>159</v>
      </c>
      <c r="E10" s="2">
        <v>3</v>
      </c>
      <c r="F10" s="2" t="s">
        <v>605</v>
      </c>
      <c r="G10" s="9" t="s">
        <v>592</v>
      </c>
    </row>
    <row r="11" spans="1:7">
      <c r="A11" s="2" t="s">
        <v>157</v>
      </c>
      <c r="B11" s="2">
        <v>5</v>
      </c>
      <c r="C11" s="2" t="s">
        <v>158</v>
      </c>
      <c r="D11" s="2" t="s">
        <v>159</v>
      </c>
      <c r="E11" s="2">
        <v>4</v>
      </c>
      <c r="F11" s="2" t="s">
        <v>606</v>
      </c>
      <c r="G11" s="9" t="s">
        <v>607</v>
      </c>
    </row>
    <row r="12" spans="1:7">
      <c r="A12" s="2" t="s">
        <v>157</v>
      </c>
      <c r="B12" s="2">
        <v>5</v>
      </c>
      <c r="C12" s="2" t="s">
        <v>158</v>
      </c>
      <c r="D12" s="2" t="s">
        <v>159</v>
      </c>
      <c r="E12" s="2">
        <v>5</v>
      </c>
      <c r="F12" s="2" t="s">
        <v>608</v>
      </c>
      <c r="G12" s="9" t="s">
        <v>597</v>
      </c>
    </row>
    <row r="13" spans="1:8">
      <c r="A13" s="2" t="s">
        <v>157</v>
      </c>
      <c r="B13" s="2">
        <v>5</v>
      </c>
      <c r="C13" s="2" t="s">
        <v>158</v>
      </c>
      <c r="D13" s="2" t="s">
        <v>159</v>
      </c>
      <c r="E13" s="2">
        <v>6</v>
      </c>
      <c r="F13" s="2" t="s">
        <v>609</v>
      </c>
      <c r="G13" s="9" t="s">
        <v>610</v>
      </c>
      <c r="H13" s="2" t="s">
        <v>611</v>
      </c>
    </row>
    <row r="14" spans="1:8">
      <c r="A14" s="2" t="s">
        <v>247</v>
      </c>
      <c r="B14" s="2">
        <v>5</v>
      </c>
      <c r="C14" s="2" t="s">
        <v>158</v>
      </c>
      <c r="D14" s="2" t="s">
        <v>54</v>
      </c>
      <c r="E14" s="2">
        <v>1</v>
      </c>
      <c r="F14" s="2" t="s">
        <v>612</v>
      </c>
      <c r="G14" s="9" t="s">
        <v>613</v>
      </c>
      <c r="H14" s="2" t="s">
        <v>176</v>
      </c>
    </row>
    <row r="15" spans="1:8">
      <c r="A15" s="2" t="s">
        <v>247</v>
      </c>
      <c r="B15" s="2">
        <v>5</v>
      </c>
      <c r="C15" s="2" t="s">
        <v>158</v>
      </c>
      <c r="D15" s="2" t="s">
        <v>54</v>
      </c>
      <c r="E15" s="2">
        <v>2</v>
      </c>
      <c r="F15" s="2" t="s">
        <v>614</v>
      </c>
      <c r="G15" s="9" t="s">
        <v>615</v>
      </c>
      <c r="H15" s="2" t="s">
        <v>616</v>
      </c>
    </row>
    <row r="16" spans="1:7">
      <c r="A16" s="2" t="s">
        <v>247</v>
      </c>
      <c r="B16" s="2">
        <v>5</v>
      </c>
      <c r="C16" s="2" t="s">
        <v>158</v>
      </c>
      <c r="D16" s="2" t="s">
        <v>54</v>
      </c>
      <c r="E16" s="2">
        <v>3</v>
      </c>
      <c r="F16" s="2" t="s">
        <v>617</v>
      </c>
      <c r="G16" s="9" t="s">
        <v>592</v>
      </c>
    </row>
    <row r="17" spans="1:7">
      <c r="A17" s="2" t="s">
        <v>247</v>
      </c>
      <c r="B17" s="2">
        <v>5</v>
      </c>
      <c r="C17" s="2" t="s">
        <v>158</v>
      </c>
      <c r="D17" s="2" t="s">
        <v>54</v>
      </c>
      <c r="E17" s="2">
        <v>4</v>
      </c>
      <c r="F17" s="2" t="s">
        <v>618</v>
      </c>
      <c r="G17" s="15" t="s">
        <v>619</v>
      </c>
    </row>
    <row r="18" spans="1:7">
      <c r="A18" s="2" t="s">
        <v>247</v>
      </c>
      <c r="B18" s="2">
        <v>5</v>
      </c>
      <c r="C18" s="2" t="s">
        <v>158</v>
      </c>
      <c r="D18" s="2" t="s">
        <v>54</v>
      </c>
      <c r="E18" s="2">
        <v>5</v>
      </c>
      <c r="F18" s="2" t="s">
        <v>620</v>
      </c>
      <c r="G18" s="9" t="s">
        <v>597</v>
      </c>
    </row>
    <row r="19" spans="1:7">
      <c r="A19" s="2" t="s">
        <v>247</v>
      </c>
      <c r="B19" s="2">
        <v>5</v>
      </c>
      <c r="C19" s="2" t="s">
        <v>158</v>
      </c>
      <c r="D19" s="2" t="s">
        <v>54</v>
      </c>
      <c r="E19" s="2">
        <v>6</v>
      </c>
      <c r="F19" s="2" t="s">
        <v>621</v>
      </c>
      <c r="G19" s="9" t="s">
        <v>622</v>
      </c>
    </row>
    <row r="20" spans="1:7">
      <c r="A20" s="2" t="s">
        <v>214</v>
      </c>
      <c r="B20" s="2">
        <v>5</v>
      </c>
      <c r="C20" s="2" t="s">
        <v>158</v>
      </c>
      <c r="D20" s="2" t="s">
        <v>107</v>
      </c>
      <c r="E20" s="2">
        <v>1</v>
      </c>
      <c r="F20" s="2" t="s">
        <v>623</v>
      </c>
      <c r="G20" s="9" t="s">
        <v>624</v>
      </c>
    </row>
    <row r="21" spans="1:7">
      <c r="A21" s="2" t="s">
        <v>214</v>
      </c>
      <c r="B21" s="2">
        <v>5</v>
      </c>
      <c r="C21" s="2" t="s">
        <v>158</v>
      </c>
      <c r="D21" s="2" t="s">
        <v>107</v>
      </c>
      <c r="E21" s="2">
        <v>2</v>
      </c>
      <c r="F21" s="2" t="s">
        <v>625</v>
      </c>
      <c r="G21" s="9" t="s">
        <v>626</v>
      </c>
    </row>
    <row r="22" spans="1:7">
      <c r="A22" s="2" t="s">
        <v>214</v>
      </c>
      <c r="B22" s="2">
        <v>5</v>
      </c>
      <c r="C22" s="2" t="s">
        <v>158</v>
      </c>
      <c r="D22" s="2" t="s">
        <v>107</v>
      </c>
      <c r="E22" s="2">
        <v>3</v>
      </c>
      <c r="F22" s="2" t="s">
        <v>627</v>
      </c>
      <c r="G22" s="9" t="s">
        <v>628</v>
      </c>
    </row>
    <row r="23" spans="1:7">
      <c r="A23" s="2" t="s">
        <v>214</v>
      </c>
      <c r="B23" s="2">
        <v>5</v>
      </c>
      <c r="C23" s="2" t="s">
        <v>158</v>
      </c>
      <c r="D23" s="2" t="s">
        <v>107</v>
      </c>
      <c r="E23" s="2">
        <v>4</v>
      </c>
      <c r="F23" s="2" t="s">
        <v>629</v>
      </c>
      <c r="G23" s="9" t="s">
        <v>630</v>
      </c>
    </row>
    <row r="24" spans="1:7">
      <c r="A24" s="2" t="s">
        <v>214</v>
      </c>
      <c r="B24" s="2">
        <v>5</v>
      </c>
      <c r="C24" s="2" t="s">
        <v>158</v>
      </c>
      <c r="D24" s="2" t="s">
        <v>107</v>
      </c>
      <c r="E24" s="2">
        <v>5</v>
      </c>
      <c r="F24" s="2" t="s">
        <v>631</v>
      </c>
      <c r="G24" s="9" t="s">
        <v>632</v>
      </c>
    </row>
    <row r="25" spans="1:7">
      <c r="A25" s="2" t="s">
        <v>214</v>
      </c>
      <c r="B25" s="2">
        <v>5</v>
      </c>
      <c r="C25" s="2" t="s">
        <v>158</v>
      </c>
      <c r="D25" s="2" t="s">
        <v>107</v>
      </c>
      <c r="E25" s="2">
        <v>6</v>
      </c>
      <c r="F25" s="2" t="s">
        <v>633</v>
      </c>
      <c r="G25" s="9" t="s">
        <v>634</v>
      </c>
    </row>
    <row r="26" spans="1:7">
      <c r="A26" s="2" t="s">
        <v>74</v>
      </c>
      <c r="B26" s="2">
        <v>5</v>
      </c>
      <c r="C26" s="2" t="s">
        <v>75</v>
      </c>
      <c r="D26" s="2" t="s">
        <v>76</v>
      </c>
      <c r="E26" s="2">
        <v>1</v>
      </c>
      <c r="F26" s="2" t="s">
        <v>635</v>
      </c>
      <c r="G26" s="9" t="s">
        <v>636</v>
      </c>
    </row>
    <row r="27" spans="1:7">
      <c r="A27" s="2" t="s">
        <v>74</v>
      </c>
      <c r="B27" s="2">
        <v>5</v>
      </c>
      <c r="C27" s="2" t="s">
        <v>75</v>
      </c>
      <c r="D27" s="2" t="s">
        <v>76</v>
      </c>
      <c r="E27" s="2">
        <v>2</v>
      </c>
      <c r="F27" s="2" t="s">
        <v>637</v>
      </c>
      <c r="G27" s="9" t="s">
        <v>638</v>
      </c>
    </row>
    <row r="28" spans="1:7">
      <c r="A28" s="2" t="s">
        <v>74</v>
      </c>
      <c r="B28" s="2">
        <v>5</v>
      </c>
      <c r="C28" s="2" t="s">
        <v>75</v>
      </c>
      <c r="D28" s="2" t="s">
        <v>76</v>
      </c>
      <c r="E28" s="2">
        <v>3</v>
      </c>
      <c r="F28" s="2" t="s">
        <v>639</v>
      </c>
      <c r="G28" s="9" t="s">
        <v>597</v>
      </c>
    </row>
    <row r="29" spans="1:8">
      <c r="A29" s="2" t="s">
        <v>74</v>
      </c>
      <c r="B29" s="2">
        <v>5</v>
      </c>
      <c r="C29" s="2" t="s">
        <v>75</v>
      </c>
      <c r="D29" s="2" t="s">
        <v>76</v>
      </c>
      <c r="E29" s="2">
        <v>4</v>
      </c>
      <c r="F29" s="2" t="s">
        <v>640</v>
      </c>
      <c r="G29" s="9" t="s">
        <v>641</v>
      </c>
      <c r="H29" s="2" t="s">
        <v>642</v>
      </c>
    </row>
    <row r="30" spans="1:7">
      <c r="A30" s="2" t="s">
        <v>74</v>
      </c>
      <c r="B30" s="2">
        <v>5</v>
      </c>
      <c r="C30" s="2" t="s">
        <v>75</v>
      </c>
      <c r="D30" s="2" t="s">
        <v>76</v>
      </c>
      <c r="E30" s="2">
        <v>5</v>
      </c>
      <c r="F30" s="2" t="s">
        <v>643</v>
      </c>
      <c r="G30" s="9" t="s">
        <v>592</v>
      </c>
    </row>
    <row r="31" spans="1:7">
      <c r="A31" s="2" t="s">
        <v>74</v>
      </c>
      <c r="B31" s="2">
        <v>5</v>
      </c>
      <c r="C31" s="2" t="s">
        <v>75</v>
      </c>
      <c r="D31" s="2" t="s">
        <v>76</v>
      </c>
      <c r="E31" s="2">
        <v>6</v>
      </c>
      <c r="F31" s="2" t="s">
        <v>644</v>
      </c>
      <c r="G31" s="9" t="s">
        <v>645</v>
      </c>
    </row>
    <row r="32" spans="1:7">
      <c r="A32" s="2" t="s">
        <v>105</v>
      </c>
      <c r="B32" s="2">
        <v>5</v>
      </c>
      <c r="C32" s="2" t="s">
        <v>106</v>
      </c>
      <c r="D32" s="2" t="s">
        <v>107</v>
      </c>
      <c r="E32" s="2">
        <v>1</v>
      </c>
      <c r="F32" s="2" t="s">
        <v>646</v>
      </c>
      <c r="G32" s="9" t="s">
        <v>647</v>
      </c>
    </row>
    <row r="33" spans="1:7">
      <c r="A33" s="2" t="s">
        <v>105</v>
      </c>
      <c r="B33" s="2">
        <v>5</v>
      </c>
      <c r="C33" s="2" t="s">
        <v>106</v>
      </c>
      <c r="D33" s="2" t="s">
        <v>107</v>
      </c>
      <c r="E33" s="2">
        <v>2</v>
      </c>
      <c r="F33" s="2" t="s">
        <v>648</v>
      </c>
      <c r="G33" s="9" t="s">
        <v>649</v>
      </c>
    </row>
    <row r="34" spans="1:7">
      <c r="A34" s="2" t="s">
        <v>105</v>
      </c>
      <c r="B34" s="2">
        <v>5</v>
      </c>
      <c r="C34" s="2" t="s">
        <v>106</v>
      </c>
      <c r="D34" s="2" t="s">
        <v>107</v>
      </c>
      <c r="E34" s="2">
        <v>3</v>
      </c>
      <c r="F34" s="2" t="s">
        <v>650</v>
      </c>
      <c r="G34" s="9" t="s">
        <v>628</v>
      </c>
    </row>
    <row r="35" spans="1:7">
      <c r="A35" s="2" t="s">
        <v>105</v>
      </c>
      <c r="B35" s="2">
        <v>5</v>
      </c>
      <c r="C35" s="2" t="s">
        <v>106</v>
      </c>
      <c r="D35" s="2" t="s">
        <v>107</v>
      </c>
      <c r="E35" s="2">
        <v>4</v>
      </c>
      <c r="F35" s="2" t="s">
        <v>651</v>
      </c>
      <c r="G35" s="9" t="s">
        <v>652</v>
      </c>
    </row>
    <row r="36" spans="1:7">
      <c r="A36" s="2" t="s">
        <v>105</v>
      </c>
      <c r="B36" s="2">
        <v>5</v>
      </c>
      <c r="C36" s="2" t="s">
        <v>106</v>
      </c>
      <c r="D36" s="2" t="s">
        <v>107</v>
      </c>
      <c r="E36" s="2">
        <v>5</v>
      </c>
      <c r="F36" s="2" t="s">
        <v>653</v>
      </c>
      <c r="G36" s="9" t="s">
        <v>632</v>
      </c>
    </row>
    <row r="37" spans="1:7">
      <c r="A37" s="2" t="s">
        <v>105</v>
      </c>
      <c r="B37" s="2">
        <v>5</v>
      </c>
      <c r="C37" s="2" t="s">
        <v>106</v>
      </c>
      <c r="D37" s="2" t="s">
        <v>107</v>
      </c>
      <c r="E37" s="2">
        <v>6</v>
      </c>
      <c r="F37" s="2" t="s">
        <v>654</v>
      </c>
      <c r="G37" s="9" t="s">
        <v>655</v>
      </c>
    </row>
    <row r="38" spans="1:7">
      <c r="A38" s="2" t="s">
        <v>30</v>
      </c>
      <c r="B38" s="2">
        <v>5</v>
      </c>
      <c r="C38" s="2" t="s">
        <v>15</v>
      </c>
      <c r="D38" s="2" t="s">
        <v>16</v>
      </c>
      <c r="E38" s="2">
        <v>1</v>
      </c>
      <c r="F38" s="2" t="s">
        <v>656</v>
      </c>
      <c r="G38" s="9" t="s">
        <v>657</v>
      </c>
    </row>
    <row r="39" spans="1:7">
      <c r="A39" s="2" t="s">
        <v>30</v>
      </c>
      <c r="B39" s="2">
        <v>5</v>
      </c>
      <c r="C39" s="2" t="s">
        <v>15</v>
      </c>
      <c r="D39" s="2" t="s">
        <v>16</v>
      </c>
      <c r="E39" s="2">
        <v>2</v>
      </c>
      <c r="F39" s="2" t="s">
        <v>658</v>
      </c>
      <c r="G39" s="9" t="s">
        <v>659</v>
      </c>
    </row>
    <row r="40" spans="1:7">
      <c r="A40" s="2" t="s">
        <v>30</v>
      </c>
      <c r="B40" s="2">
        <v>5</v>
      </c>
      <c r="C40" s="2" t="s">
        <v>15</v>
      </c>
      <c r="D40" s="2" t="s">
        <v>16</v>
      </c>
      <c r="E40" s="2">
        <v>3</v>
      </c>
      <c r="F40" s="2" t="s">
        <v>660</v>
      </c>
      <c r="G40" s="9" t="s">
        <v>597</v>
      </c>
    </row>
    <row r="41" spans="1:7">
      <c r="A41" s="2" t="s">
        <v>30</v>
      </c>
      <c r="B41" s="2">
        <v>5</v>
      </c>
      <c r="C41" s="2" t="s">
        <v>15</v>
      </c>
      <c r="D41" s="2" t="s">
        <v>16</v>
      </c>
      <c r="E41" s="2">
        <v>4</v>
      </c>
      <c r="F41" s="2" t="s">
        <v>661</v>
      </c>
      <c r="G41" s="9" t="s">
        <v>662</v>
      </c>
    </row>
    <row r="42" spans="1:7">
      <c r="A42" s="2" t="s">
        <v>30</v>
      </c>
      <c r="B42" s="2">
        <v>5</v>
      </c>
      <c r="C42" s="2" t="s">
        <v>15</v>
      </c>
      <c r="D42" s="2" t="s">
        <v>16</v>
      </c>
      <c r="E42" s="2">
        <v>5</v>
      </c>
      <c r="F42" s="2" t="s">
        <v>663</v>
      </c>
      <c r="G42" s="9" t="s">
        <v>592</v>
      </c>
    </row>
    <row r="43" spans="1:7">
      <c r="A43" s="2" t="s">
        <v>30</v>
      </c>
      <c r="B43" s="2">
        <v>5</v>
      </c>
      <c r="C43" s="2" t="s">
        <v>15</v>
      </c>
      <c r="D43" s="2" t="s">
        <v>16</v>
      </c>
      <c r="E43" s="2">
        <v>6</v>
      </c>
      <c r="F43" s="2" t="s">
        <v>664</v>
      </c>
      <c r="G43" s="9" t="s">
        <v>665</v>
      </c>
    </row>
    <row r="44" spans="1:7">
      <c r="A44" s="2" t="s">
        <v>130</v>
      </c>
      <c r="B44" s="2">
        <v>5</v>
      </c>
      <c r="C44" s="2" t="s">
        <v>131</v>
      </c>
      <c r="D44" s="2" t="s">
        <v>65</v>
      </c>
      <c r="E44" s="2">
        <v>1</v>
      </c>
      <c r="F44" s="2" t="s">
        <v>666</v>
      </c>
      <c r="G44" s="9" t="s">
        <v>667</v>
      </c>
    </row>
    <row r="45" spans="1:7">
      <c r="A45" s="2" t="s">
        <v>130</v>
      </c>
      <c r="B45" s="2">
        <v>5</v>
      </c>
      <c r="C45" s="2" t="s">
        <v>131</v>
      </c>
      <c r="D45" s="2" t="s">
        <v>65</v>
      </c>
      <c r="E45" s="2">
        <v>2</v>
      </c>
      <c r="F45" s="2" t="s">
        <v>668</v>
      </c>
      <c r="G45" s="9" t="s">
        <v>669</v>
      </c>
    </row>
    <row r="46" spans="1:7">
      <c r="A46" s="2" t="s">
        <v>130</v>
      </c>
      <c r="B46" s="2">
        <v>5</v>
      </c>
      <c r="C46" s="2" t="s">
        <v>131</v>
      </c>
      <c r="D46" s="2" t="s">
        <v>65</v>
      </c>
      <c r="E46" s="2">
        <v>3</v>
      </c>
      <c r="F46" s="2" t="s">
        <v>670</v>
      </c>
      <c r="G46" s="9" t="s">
        <v>592</v>
      </c>
    </row>
    <row r="47" spans="1:7">
      <c r="A47" s="2" t="s">
        <v>130</v>
      </c>
      <c r="B47" s="2">
        <v>5</v>
      </c>
      <c r="C47" s="2" t="s">
        <v>131</v>
      </c>
      <c r="D47" s="2" t="s">
        <v>65</v>
      </c>
      <c r="E47" s="2">
        <v>4</v>
      </c>
      <c r="F47" s="2" t="s">
        <v>671</v>
      </c>
      <c r="G47" s="9" t="s">
        <v>672</v>
      </c>
    </row>
    <row r="48" spans="1:7">
      <c r="A48" s="2" t="s">
        <v>130</v>
      </c>
      <c r="B48" s="2">
        <v>5</v>
      </c>
      <c r="C48" s="2" t="s">
        <v>131</v>
      </c>
      <c r="D48" s="2" t="s">
        <v>65</v>
      </c>
      <c r="E48" s="2">
        <v>5</v>
      </c>
      <c r="F48" s="2" t="s">
        <v>673</v>
      </c>
      <c r="G48" s="9" t="s">
        <v>597</v>
      </c>
    </row>
    <row r="49" spans="1:7">
      <c r="A49" s="2" t="s">
        <v>130</v>
      </c>
      <c r="B49" s="2">
        <v>5</v>
      </c>
      <c r="C49" s="2" t="s">
        <v>131</v>
      </c>
      <c r="D49" s="2" t="s">
        <v>65</v>
      </c>
      <c r="E49" s="2">
        <v>6</v>
      </c>
      <c r="F49" s="2" t="s">
        <v>674</v>
      </c>
      <c r="G49" s="9" t="s">
        <v>675</v>
      </c>
    </row>
    <row r="50" spans="1:7">
      <c r="A50" s="2" t="s">
        <v>210</v>
      </c>
      <c r="B50" s="2">
        <v>5</v>
      </c>
      <c r="C50" s="2" t="s">
        <v>53</v>
      </c>
      <c r="D50" s="2" t="s">
        <v>159</v>
      </c>
      <c r="E50" s="2">
        <v>1</v>
      </c>
      <c r="F50" s="2" t="s">
        <v>676</v>
      </c>
      <c r="G50" s="9" t="s">
        <v>677</v>
      </c>
    </row>
    <row r="51" spans="1:7">
      <c r="A51" s="2" t="s">
        <v>210</v>
      </c>
      <c r="B51" s="2">
        <v>5</v>
      </c>
      <c r="C51" s="2" t="s">
        <v>53</v>
      </c>
      <c r="D51" s="2" t="s">
        <v>159</v>
      </c>
      <c r="E51" s="2">
        <v>2</v>
      </c>
      <c r="F51" s="2" t="s">
        <v>678</v>
      </c>
      <c r="G51" s="9" t="s">
        <v>679</v>
      </c>
    </row>
    <row r="52" spans="1:7">
      <c r="A52" s="2" t="s">
        <v>210</v>
      </c>
      <c r="B52" s="2">
        <v>5</v>
      </c>
      <c r="C52" s="2" t="s">
        <v>53</v>
      </c>
      <c r="D52" s="2" t="s">
        <v>159</v>
      </c>
      <c r="E52" s="2">
        <v>3</v>
      </c>
      <c r="F52" s="2" t="s">
        <v>680</v>
      </c>
      <c r="G52" s="9" t="s">
        <v>592</v>
      </c>
    </row>
    <row r="53" spans="1:8">
      <c r="A53" s="2" t="s">
        <v>210</v>
      </c>
      <c r="B53" s="2">
        <v>5</v>
      </c>
      <c r="C53" s="2" t="s">
        <v>53</v>
      </c>
      <c r="D53" s="2" t="s">
        <v>159</v>
      </c>
      <c r="E53" s="2">
        <v>4</v>
      </c>
      <c r="F53" s="2" t="s">
        <v>681</v>
      </c>
      <c r="G53" s="9" t="s">
        <v>682</v>
      </c>
      <c r="H53" s="2" t="s">
        <v>683</v>
      </c>
    </row>
    <row r="54" spans="1:7">
      <c r="A54" s="2" t="s">
        <v>210</v>
      </c>
      <c r="B54" s="2">
        <v>5</v>
      </c>
      <c r="C54" s="2" t="s">
        <v>53</v>
      </c>
      <c r="D54" s="2" t="s">
        <v>159</v>
      </c>
      <c r="E54" s="2">
        <v>5</v>
      </c>
      <c r="F54" s="2" t="s">
        <v>684</v>
      </c>
      <c r="G54" s="9" t="s">
        <v>597</v>
      </c>
    </row>
    <row r="55" spans="1:7">
      <c r="A55" s="2" t="s">
        <v>210</v>
      </c>
      <c r="B55" s="2">
        <v>5</v>
      </c>
      <c r="C55" s="2" t="s">
        <v>53</v>
      </c>
      <c r="D55" s="2" t="s">
        <v>159</v>
      </c>
      <c r="E55" s="2">
        <v>6</v>
      </c>
      <c r="F55" s="2" t="s">
        <v>685</v>
      </c>
      <c r="G55" s="9" t="s">
        <v>686</v>
      </c>
    </row>
    <row r="56" spans="1:7">
      <c r="A56" s="2" t="s">
        <v>186</v>
      </c>
      <c r="B56" s="2">
        <v>5</v>
      </c>
      <c r="C56" s="2" t="s">
        <v>180</v>
      </c>
      <c r="D56" s="2" t="s">
        <v>54</v>
      </c>
      <c r="E56" s="2">
        <v>1</v>
      </c>
      <c r="F56" s="2" t="s">
        <v>687</v>
      </c>
      <c r="G56" s="9" t="s">
        <v>688</v>
      </c>
    </row>
    <row r="57" spans="1:7">
      <c r="A57" s="2" t="s">
        <v>186</v>
      </c>
      <c r="B57" s="2">
        <v>5</v>
      </c>
      <c r="C57" s="2" t="s">
        <v>180</v>
      </c>
      <c r="D57" s="2" t="s">
        <v>54</v>
      </c>
      <c r="E57" s="2">
        <v>2</v>
      </c>
      <c r="F57" s="2" t="s">
        <v>689</v>
      </c>
      <c r="G57" s="9" t="s">
        <v>690</v>
      </c>
    </row>
    <row r="58" spans="1:7">
      <c r="A58" s="2" t="s">
        <v>186</v>
      </c>
      <c r="B58" s="2">
        <v>5</v>
      </c>
      <c r="C58" s="2" t="s">
        <v>180</v>
      </c>
      <c r="D58" s="2" t="s">
        <v>54</v>
      </c>
      <c r="E58" s="2">
        <v>3</v>
      </c>
      <c r="F58" s="2" t="s">
        <v>691</v>
      </c>
      <c r="G58" s="9" t="s">
        <v>632</v>
      </c>
    </row>
    <row r="59" spans="1:8">
      <c r="A59" s="2" t="s">
        <v>186</v>
      </c>
      <c r="B59" s="2">
        <v>5</v>
      </c>
      <c r="C59" s="2" t="s">
        <v>180</v>
      </c>
      <c r="D59" s="2" t="s">
        <v>54</v>
      </c>
      <c r="E59" s="2">
        <v>4</v>
      </c>
      <c r="F59" s="2" t="s">
        <v>692</v>
      </c>
      <c r="G59" s="9" t="s">
        <v>693</v>
      </c>
      <c r="H59" s="2" t="s">
        <v>694</v>
      </c>
    </row>
    <row r="60" spans="1:7">
      <c r="A60" s="2" t="s">
        <v>186</v>
      </c>
      <c r="B60" s="2">
        <v>5</v>
      </c>
      <c r="C60" s="2" t="s">
        <v>180</v>
      </c>
      <c r="D60" s="2" t="s">
        <v>54</v>
      </c>
      <c r="E60" s="2">
        <v>5</v>
      </c>
      <c r="F60" s="2" t="s">
        <v>695</v>
      </c>
      <c r="G60" s="9" t="s">
        <v>628</v>
      </c>
    </row>
    <row r="61" spans="1:7">
      <c r="A61" s="2" t="s">
        <v>186</v>
      </c>
      <c r="B61" s="2">
        <v>5</v>
      </c>
      <c r="C61" s="2" t="s">
        <v>180</v>
      </c>
      <c r="D61" s="2" t="s">
        <v>54</v>
      </c>
      <c r="E61" s="2">
        <v>6</v>
      </c>
      <c r="F61" s="2" t="s">
        <v>696</v>
      </c>
      <c r="G61" s="9" t="s">
        <v>697</v>
      </c>
    </row>
    <row r="62" spans="1:7">
      <c r="A62" s="2" t="s">
        <v>232</v>
      </c>
      <c r="B62" s="2">
        <v>5</v>
      </c>
      <c r="C62" s="2" t="s">
        <v>131</v>
      </c>
      <c r="D62" s="2" t="s">
        <v>76</v>
      </c>
      <c r="E62" s="2">
        <v>1</v>
      </c>
      <c r="F62" s="2" t="s">
        <v>698</v>
      </c>
      <c r="G62" s="9" t="s">
        <v>699</v>
      </c>
    </row>
    <row r="63" spans="1:7">
      <c r="A63" s="2" t="s">
        <v>232</v>
      </c>
      <c r="B63" s="2">
        <v>5</v>
      </c>
      <c r="C63" s="2" t="s">
        <v>131</v>
      </c>
      <c r="D63" s="2" t="s">
        <v>76</v>
      </c>
      <c r="E63" s="2">
        <v>2</v>
      </c>
      <c r="F63" s="2" t="s">
        <v>700</v>
      </c>
      <c r="G63" s="9" t="s">
        <v>701</v>
      </c>
    </row>
    <row r="64" spans="1:7">
      <c r="A64" s="2" t="s">
        <v>232</v>
      </c>
      <c r="B64" s="2">
        <v>5</v>
      </c>
      <c r="C64" s="2" t="s">
        <v>131</v>
      </c>
      <c r="D64" s="2" t="s">
        <v>76</v>
      </c>
      <c r="E64" s="2">
        <v>3</v>
      </c>
      <c r="F64" s="2" t="s">
        <v>702</v>
      </c>
      <c r="G64" s="9" t="s">
        <v>597</v>
      </c>
    </row>
    <row r="65" spans="1:7">
      <c r="A65" s="2" t="s">
        <v>232</v>
      </c>
      <c r="B65" s="2">
        <v>5</v>
      </c>
      <c r="C65" s="2" t="s">
        <v>131</v>
      </c>
      <c r="D65" s="2" t="s">
        <v>76</v>
      </c>
      <c r="E65" s="2">
        <v>4</v>
      </c>
      <c r="F65" s="2" t="s">
        <v>703</v>
      </c>
      <c r="G65" s="9" t="s">
        <v>704</v>
      </c>
    </row>
    <row r="66" spans="1:7">
      <c r="A66" s="2" t="s">
        <v>232</v>
      </c>
      <c r="B66" s="2">
        <v>5</v>
      </c>
      <c r="C66" s="2" t="s">
        <v>131</v>
      </c>
      <c r="D66" s="2" t="s">
        <v>76</v>
      </c>
      <c r="E66" s="2">
        <v>5</v>
      </c>
      <c r="F66" s="2" t="s">
        <v>705</v>
      </c>
      <c r="G66" s="9" t="s">
        <v>592</v>
      </c>
    </row>
    <row r="67" spans="1:8">
      <c r="A67" s="2" t="s">
        <v>232</v>
      </c>
      <c r="B67" s="2">
        <v>5</v>
      </c>
      <c r="C67" s="2" t="s">
        <v>131</v>
      </c>
      <c r="D67" s="2" t="s">
        <v>76</v>
      </c>
      <c r="E67" s="2">
        <v>6</v>
      </c>
      <c r="F67" s="2" t="s">
        <v>706</v>
      </c>
      <c r="G67" s="9" t="s">
        <v>707</v>
      </c>
      <c r="H67" s="2" t="s">
        <v>708</v>
      </c>
    </row>
    <row r="68" spans="1:7">
      <c r="A68" s="2" t="s">
        <v>111</v>
      </c>
      <c r="B68" s="2">
        <v>5</v>
      </c>
      <c r="C68" s="2" t="s">
        <v>106</v>
      </c>
      <c r="D68" s="2" t="s">
        <v>16</v>
      </c>
      <c r="E68" s="2">
        <v>1</v>
      </c>
      <c r="F68" s="2" t="s">
        <v>709</v>
      </c>
      <c r="G68" s="9" t="s">
        <v>710</v>
      </c>
    </row>
    <row r="69" spans="1:7">
      <c r="A69" s="2" t="s">
        <v>111</v>
      </c>
      <c r="B69" s="2">
        <v>5</v>
      </c>
      <c r="C69" s="2" t="s">
        <v>106</v>
      </c>
      <c r="D69" s="2" t="s">
        <v>16</v>
      </c>
      <c r="E69" s="2">
        <v>2</v>
      </c>
      <c r="F69" s="2" t="s">
        <v>711</v>
      </c>
      <c r="G69" s="9" t="s">
        <v>712</v>
      </c>
    </row>
    <row r="70" spans="1:7">
      <c r="A70" s="2" t="s">
        <v>111</v>
      </c>
      <c r="B70" s="2">
        <v>5</v>
      </c>
      <c r="C70" s="2" t="s">
        <v>106</v>
      </c>
      <c r="D70" s="2" t="s">
        <v>16</v>
      </c>
      <c r="E70" s="2">
        <v>3</v>
      </c>
      <c r="F70" s="2" t="s">
        <v>713</v>
      </c>
      <c r="G70" s="9" t="s">
        <v>592</v>
      </c>
    </row>
    <row r="71" spans="1:7">
      <c r="A71" s="2" t="s">
        <v>111</v>
      </c>
      <c r="B71" s="2">
        <v>5</v>
      </c>
      <c r="C71" s="2" t="s">
        <v>106</v>
      </c>
      <c r="D71" s="2" t="s">
        <v>16</v>
      </c>
      <c r="E71" s="2">
        <v>4</v>
      </c>
      <c r="F71" s="2" t="s">
        <v>714</v>
      </c>
      <c r="G71" s="9" t="s">
        <v>715</v>
      </c>
    </row>
    <row r="72" spans="1:7">
      <c r="A72" s="2" t="s">
        <v>111</v>
      </c>
      <c r="B72" s="2">
        <v>5</v>
      </c>
      <c r="C72" s="2" t="s">
        <v>106</v>
      </c>
      <c r="D72" s="2" t="s">
        <v>16</v>
      </c>
      <c r="E72" s="2">
        <v>5</v>
      </c>
      <c r="F72" s="2" t="s">
        <v>716</v>
      </c>
      <c r="G72" s="9" t="s">
        <v>597</v>
      </c>
    </row>
    <row r="73" spans="1:7">
      <c r="A73" s="2" t="s">
        <v>111</v>
      </c>
      <c r="B73" s="2">
        <v>5</v>
      </c>
      <c r="C73" s="2" t="s">
        <v>106</v>
      </c>
      <c r="D73" s="2" t="s">
        <v>16</v>
      </c>
      <c r="E73" s="2">
        <v>6</v>
      </c>
      <c r="F73" s="2" t="s">
        <v>717</v>
      </c>
      <c r="G73" s="9" t="s">
        <v>718</v>
      </c>
    </row>
    <row r="74" spans="1:8">
      <c r="A74" s="2" t="s">
        <v>52</v>
      </c>
      <c r="B74" s="2">
        <v>5</v>
      </c>
      <c r="C74" s="2" t="s">
        <v>53</v>
      </c>
      <c r="D74" s="2" t="s">
        <v>54</v>
      </c>
      <c r="E74" s="2">
        <v>1</v>
      </c>
      <c r="F74" s="2" t="s">
        <v>719</v>
      </c>
      <c r="G74" s="9" t="s">
        <v>720</v>
      </c>
      <c r="H74" s="2" t="s">
        <v>721</v>
      </c>
    </row>
    <row r="75" spans="1:7">
      <c r="A75" s="2" t="s">
        <v>52</v>
      </c>
      <c r="B75" s="2">
        <v>5</v>
      </c>
      <c r="C75" s="2" t="s">
        <v>53</v>
      </c>
      <c r="D75" s="2" t="s">
        <v>54</v>
      </c>
      <c r="E75" s="2">
        <v>2</v>
      </c>
      <c r="F75" s="2" t="s">
        <v>722</v>
      </c>
      <c r="G75" s="9" t="s">
        <v>723</v>
      </c>
    </row>
    <row r="76" spans="1:7">
      <c r="A76" s="2" t="s">
        <v>52</v>
      </c>
      <c r="B76" s="2">
        <v>5</v>
      </c>
      <c r="C76" s="2" t="s">
        <v>53</v>
      </c>
      <c r="D76" s="2" t="s">
        <v>54</v>
      </c>
      <c r="E76" s="2">
        <v>3</v>
      </c>
      <c r="F76" s="2" t="s">
        <v>724</v>
      </c>
      <c r="G76" s="9" t="s">
        <v>628</v>
      </c>
    </row>
    <row r="77" spans="1:7">
      <c r="A77" s="2" t="s">
        <v>52</v>
      </c>
      <c r="B77" s="2">
        <v>5</v>
      </c>
      <c r="C77" s="2" t="s">
        <v>53</v>
      </c>
      <c r="D77" s="2" t="s">
        <v>54</v>
      </c>
      <c r="E77" s="2">
        <v>4</v>
      </c>
      <c r="F77" s="2" t="s">
        <v>725</v>
      </c>
      <c r="G77" s="9" t="s">
        <v>726</v>
      </c>
    </row>
    <row r="78" spans="1:7">
      <c r="A78" s="2" t="s">
        <v>52</v>
      </c>
      <c r="B78" s="2">
        <v>5</v>
      </c>
      <c r="C78" s="2" t="s">
        <v>53</v>
      </c>
      <c r="D78" s="2" t="s">
        <v>54</v>
      </c>
      <c r="E78" s="2">
        <v>5</v>
      </c>
      <c r="F78" s="2" t="s">
        <v>727</v>
      </c>
      <c r="G78" s="9" t="s">
        <v>632</v>
      </c>
    </row>
    <row r="79" spans="1:7">
      <c r="A79" s="2" t="s">
        <v>52</v>
      </c>
      <c r="B79" s="2">
        <v>5</v>
      </c>
      <c r="C79" s="2" t="s">
        <v>53</v>
      </c>
      <c r="D79" s="2" t="s">
        <v>54</v>
      </c>
      <c r="E79" s="2">
        <v>6</v>
      </c>
      <c r="F79" s="2" t="s">
        <v>728</v>
      </c>
      <c r="G79" s="9" t="s">
        <v>729</v>
      </c>
    </row>
    <row r="80" spans="1:7">
      <c r="A80" s="2" t="s">
        <v>329</v>
      </c>
      <c r="B80" s="2">
        <v>5</v>
      </c>
      <c r="C80" s="2" t="s">
        <v>131</v>
      </c>
      <c r="D80" s="2" t="s">
        <v>65</v>
      </c>
      <c r="E80" s="2">
        <v>1</v>
      </c>
      <c r="F80" s="2" t="s">
        <v>730</v>
      </c>
      <c r="G80" s="9" t="s">
        <v>731</v>
      </c>
    </row>
    <row r="81" spans="1:7">
      <c r="A81" s="2" t="s">
        <v>329</v>
      </c>
      <c r="B81" s="2">
        <v>5</v>
      </c>
      <c r="C81" s="2" t="s">
        <v>131</v>
      </c>
      <c r="D81" s="2" t="s">
        <v>65</v>
      </c>
      <c r="E81" s="2">
        <v>2</v>
      </c>
      <c r="F81" s="2" t="s">
        <v>732</v>
      </c>
      <c r="G81" s="9" t="s">
        <v>733</v>
      </c>
    </row>
    <row r="82" spans="1:7">
      <c r="A82" s="2" t="s">
        <v>329</v>
      </c>
      <c r="B82" s="2">
        <v>5</v>
      </c>
      <c r="C82" s="2" t="s">
        <v>131</v>
      </c>
      <c r="D82" s="2" t="s">
        <v>65</v>
      </c>
      <c r="E82" s="2">
        <v>3</v>
      </c>
      <c r="F82" s="2" t="s">
        <v>734</v>
      </c>
      <c r="G82" s="9" t="s">
        <v>628</v>
      </c>
    </row>
    <row r="83" spans="1:7">
      <c r="A83" s="2" t="s">
        <v>329</v>
      </c>
      <c r="B83" s="2">
        <v>5</v>
      </c>
      <c r="C83" s="2" t="s">
        <v>131</v>
      </c>
      <c r="D83" s="2" t="s">
        <v>65</v>
      </c>
      <c r="E83" s="2">
        <v>4</v>
      </c>
      <c r="F83" s="2" t="s">
        <v>735</v>
      </c>
      <c r="G83" s="9" t="s">
        <v>736</v>
      </c>
    </row>
    <row r="84" spans="1:7">
      <c r="A84" s="2" t="s">
        <v>329</v>
      </c>
      <c r="B84" s="2">
        <v>5</v>
      </c>
      <c r="C84" s="2" t="s">
        <v>131</v>
      </c>
      <c r="D84" s="2" t="s">
        <v>65</v>
      </c>
      <c r="E84" s="2">
        <v>5</v>
      </c>
      <c r="F84" s="2" t="s">
        <v>737</v>
      </c>
      <c r="G84" s="9" t="s">
        <v>632</v>
      </c>
    </row>
    <row r="85" spans="1:7">
      <c r="A85" s="2" t="s">
        <v>329</v>
      </c>
      <c r="B85" s="2">
        <v>5</v>
      </c>
      <c r="C85" s="2" t="s">
        <v>131</v>
      </c>
      <c r="D85" s="2" t="s">
        <v>65</v>
      </c>
      <c r="E85" s="2">
        <v>6</v>
      </c>
      <c r="F85" s="2" t="s">
        <v>738</v>
      </c>
      <c r="G85" s="9" t="s">
        <v>739</v>
      </c>
    </row>
    <row r="86" spans="1:7">
      <c r="A86" s="2" t="s">
        <v>329</v>
      </c>
      <c r="B86" s="2">
        <v>5</v>
      </c>
      <c r="C86" s="2" t="s">
        <v>15</v>
      </c>
      <c r="D86" s="2" t="s">
        <v>39</v>
      </c>
      <c r="E86" s="2">
        <v>1</v>
      </c>
      <c r="F86" s="2" t="s">
        <v>740</v>
      </c>
      <c r="G86" s="9" t="s">
        <v>741</v>
      </c>
    </row>
    <row r="87" spans="1:7">
      <c r="A87" s="2" t="s">
        <v>329</v>
      </c>
      <c r="B87" s="2">
        <v>5</v>
      </c>
      <c r="C87" s="2" t="s">
        <v>15</v>
      </c>
      <c r="D87" s="2" t="s">
        <v>39</v>
      </c>
      <c r="E87" s="2">
        <v>2</v>
      </c>
      <c r="F87" s="2" t="s">
        <v>742</v>
      </c>
      <c r="G87" s="9" t="s">
        <v>743</v>
      </c>
    </row>
    <row r="88" spans="1:7">
      <c r="A88" s="2" t="s">
        <v>329</v>
      </c>
      <c r="B88" s="2">
        <v>5</v>
      </c>
      <c r="C88" s="2" t="s">
        <v>15</v>
      </c>
      <c r="D88" s="2" t="s">
        <v>39</v>
      </c>
      <c r="E88" s="2">
        <v>3</v>
      </c>
      <c r="F88" s="2" t="s">
        <v>744</v>
      </c>
      <c r="G88" s="9" t="s">
        <v>628</v>
      </c>
    </row>
    <row r="89" spans="1:7">
      <c r="A89" s="2" t="s">
        <v>329</v>
      </c>
      <c r="B89" s="2">
        <v>5</v>
      </c>
      <c r="C89" s="2" t="s">
        <v>15</v>
      </c>
      <c r="D89" s="2" t="s">
        <v>39</v>
      </c>
      <c r="E89" s="2">
        <v>4</v>
      </c>
      <c r="F89" s="2" t="s">
        <v>745</v>
      </c>
      <c r="G89" s="9" t="s">
        <v>746</v>
      </c>
    </row>
    <row r="90" spans="1:7">
      <c r="A90" s="2" t="s">
        <v>329</v>
      </c>
      <c r="B90" s="2">
        <v>5</v>
      </c>
      <c r="C90" s="2" t="s">
        <v>15</v>
      </c>
      <c r="D90" s="2" t="s">
        <v>39</v>
      </c>
      <c r="E90" s="2">
        <v>5</v>
      </c>
      <c r="F90" s="2" t="s">
        <v>747</v>
      </c>
      <c r="G90" s="9" t="s">
        <v>632</v>
      </c>
    </row>
    <row r="91" spans="1:8">
      <c r="A91" s="2" t="s">
        <v>329</v>
      </c>
      <c r="B91" s="2">
        <v>5</v>
      </c>
      <c r="C91" s="2" t="s">
        <v>15</v>
      </c>
      <c r="D91" s="2" t="s">
        <v>39</v>
      </c>
      <c r="E91" s="2">
        <v>6</v>
      </c>
      <c r="F91" s="2" t="s">
        <v>748</v>
      </c>
      <c r="G91" s="9" t="s">
        <v>749</v>
      </c>
      <c r="H91" s="2" t="s">
        <v>750</v>
      </c>
    </row>
    <row r="92" spans="1:7">
      <c r="A92" s="2" t="s">
        <v>264</v>
      </c>
      <c r="B92" s="2">
        <v>5</v>
      </c>
      <c r="C92" s="2" t="s">
        <v>131</v>
      </c>
      <c r="D92" s="2" t="s">
        <v>159</v>
      </c>
      <c r="E92" s="2">
        <v>1</v>
      </c>
      <c r="F92" s="2" t="s">
        <v>751</v>
      </c>
      <c r="G92" s="9" t="s">
        <v>752</v>
      </c>
    </row>
    <row r="93" spans="1:7">
      <c r="A93" s="2" t="s">
        <v>264</v>
      </c>
      <c r="B93" s="2">
        <v>5</v>
      </c>
      <c r="C93" s="2" t="s">
        <v>131</v>
      </c>
      <c r="D93" s="2" t="s">
        <v>159</v>
      </c>
      <c r="E93" s="2">
        <v>2</v>
      </c>
      <c r="F93" s="2" t="s">
        <v>753</v>
      </c>
      <c r="G93" s="9" t="s">
        <v>754</v>
      </c>
    </row>
    <row r="94" spans="1:7">
      <c r="A94" s="2" t="s">
        <v>264</v>
      </c>
      <c r="B94" s="2">
        <v>5</v>
      </c>
      <c r="C94" s="2" t="s">
        <v>131</v>
      </c>
      <c r="D94" s="2" t="s">
        <v>159</v>
      </c>
      <c r="E94" s="2">
        <v>3</v>
      </c>
      <c r="F94" s="2" t="s">
        <v>755</v>
      </c>
      <c r="G94" s="9" t="s">
        <v>592</v>
      </c>
    </row>
    <row r="95" spans="1:7">
      <c r="A95" s="2" t="s">
        <v>264</v>
      </c>
      <c r="B95" s="2">
        <v>5</v>
      </c>
      <c r="C95" s="2" t="s">
        <v>131</v>
      </c>
      <c r="D95" s="2" t="s">
        <v>159</v>
      </c>
      <c r="E95" s="2">
        <v>4</v>
      </c>
      <c r="F95" s="2" t="s">
        <v>756</v>
      </c>
      <c r="G95" s="9" t="s">
        <v>757</v>
      </c>
    </row>
    <row r="96" spans="1:7">
      <c r="A96" s="2" t="s">
        <v>264</v>
      </c>
      <c r="B96" s="2">
        <v>5</v>
      </c>
      <c r="C96" s="2" t="s">
        <v>131</v>
      </c>
      <c r="D96" s="2" t="s">
        <v>159</v>
      </c>
      <c r="E96" s="2">
        <v>5</v>
      </c>
      <c r="F96" s="2" t="s">
        <v>758</v>
      </c>
      <c r="G96" s="9" t="s">
        <v>597</v>
      </c>
    </row>
    <row r="97" spans="1:7">
      <c r="A97" s="2" t="s">
        <v>264</v>
      </c>
      <c r="B97" s="2">
        <v>5</v>
      </c>
      <c r="C97" s="2" t="s">
        <v>131</v>
      </c>
      <c r="D97" s="2" t="s">
        <v>159</v>
      </c>
      <c r="E97" s="2">
        <v>6</v>
      </c>
      <c r="F97" s="2" t="s">
        <v>759</v>
      </c>
      <c r="G97" s="9" t="s">
        <v>760</v>
      </c>
    </row>
    <row r="98" spans="1:7">
      <c r="A98" s="2" t="s">
        <v>273</v>
      </c>
      <c r="B98" s="2">
        <v>5</v>
      </c>
      <c r="C98" s="2" t="s">
        <v>15</v>
      </c>
      <c r="D98" s="2" t="s">
        <v>107</v>
      </c>
      <c r="E98" s="2">
        <v>1</v>
      </c>
      <c r="F98" s="2" t="s">
        <v>761</v>
      </c>
      <c r="G98" s="9" t="s">
        <v>762</v>
      </c>
    </row>
    <row r="99" spans="1:7">
      <c r="A99" s="2" t="s">
        <v>273</v>
      </c>
      <c r="B99" s="2">
        <v>5</v>
      </c>
      <c r="C99" s="2" t="s">
        <v>15</v>
      </c>
      <c r="D99" s="2" t="s">
        <v>107</v>
      </c>
      <c r="E99" s="2">
        <v>2</v>
      </c>
      <c r="F99" s="2" t="s">
        <v>763</v>
      </c>
      <c r="G99" s="9" t="s">
        <v>764</v>
      </c>
    </row>
    <row r="100" spans="1:7">
      <c r="A100" s="2" t="s">
        <v>273</v>
      </c>
      <c r="B100" s="2">
        <v>5</v>
      </c>
      <c r="C100" s="2" t="s">
        <v>15</v>
      </c>
      <c r="D100" s="2" t="s">
        <v>107</v>
      </c>
      <c r="E100" s="2">
        <v>3</v>
      </c>
      <c r="F100" s="2" t="s">
        <v>765</v>
      </c>
      <c r="G100" s="9" t="s">
        <v>628</v>
      </c>
    </row>
    <row r="101" spans="1:7">
      <c r="A101" s="2" t="s">
        <v>273</v>
      </c>
      <c r="B101" s="2">
        <v>5</v>
      </c>
      <c r="C101" s="2" t="s">
        <v>15</v>
      </c>
      <c r="D101" s="2" t="s">
        <v>107</v>
      </c>
      <c r="E101" s="2">
        <v>4</v>
      </c>
      <c r="F101" s="2" t="s">
        <v>766</v>
      </c>
      <c r="G101" s="9" t="s">
        <v>767</v>
      </c>
    </row>
    <row r="102" spans="1:7">
      <c r="A102" s="2" t="s">
        <v>273</v>
      </c>
      <c r="B102" s="2">
        <v>5</v>
      </c>
      <c r="C102" s="2" t="s">
        <v>15</v>
      </c>
      <c r="D102" s="2" t="s">
        <v>107</v>
      </c>
      <c r="E102" s="2">
        <v>5</v>
      </c>
      <c r="F102" s="2" t="s">
        <v>768</v>
      </c>
      <c r="G102" s="9" t="s">
        <v>632</v>
      </c>
    </row>
    <row r="103" spans="1:7">
      <c r="A103" s="2" t="s">
        <v>273</v>
      </c>
      <c r="B103" s="2">
        <v>5</v>
      </c>
      <c r="C103" s="2" t="s">
        <v>15</v>
      </c>
      <c r="D103" s="2" t="s">
        <v>107</v>
      </c>
      <c r="E103" s="2">
        <v>6</v>
      </c>
      <c r="F103" s="2" t="s">
        <v>769</v>
      </c>
      <c r="G103" s="9" t="s">
        <v>770</v>
      </c>
    </row>
    <row r="104" spans="1:7">
      <c r="A104" s="2" t="s">
        <v>14</v>
      </c>
      <c r="B104" s="2">
        <v>4</v>
      </c>
      <c r="C104" s="2" t="s">
        <v>15</v>
      </c>
      <c r="D104" s="2" t="s">
        <v>16</v>
      </c>
      <c r="E104" s="2">
        <v>1</v>
      </c>
      <c r="F104" s="2" t="s">
        <v>771</v>
      </c>
      <c r="G104" s="9" t="s">
        <v>772</v>
      </c>
    </row>
    <row r="105" spans="1:7">
      <c r="A105" s="2" t="s">
        <v>14</v>
      </c>
      <c r="B105" s="2">
        <v>4</v>
      </c>
      <c r="C105" s="2" t="s">
        <v>15</v>
      </c>
      <c r="D105" s="2" t="s">
        <v>16</v>
      </c>
      <c r="E105" s="2">
        <v>2</v>
      </c>
      <c r="F105" s="2" t="s">
        <v>773</v>
      </c>
      <c r="G105" s="9" t="s">
        <v>774</v>
      </c>
    </row>
    <row r="106" spans="1:7">
      <c r="A106" s="2" t="s">
        <v>14</v>
      </c>
      <c r="B106" s="2">
        <v>4</v>
      </c>
      <c r="C106" s="2" t="s">
        <v>15</v>
      </c>
      <c r="D106" s="2" t="s">
        <v>16</v>
      </c>
      <c r="E106" s="2">
        <v>3</v>
      </c>
      <c r="F106" s="2" t="s">
        <v>775</v>
      </c>
      <c r="G106" s="9" t="s">
        <v>632</v>
      </c>
    </row>
    <row r="107" spans="1:8">
      <c r="A107" s="2" t="s">
        <v>14</v>
      </c>
      <c r="B107" s="2">
        <v>4</v>
      </c>
      <c r="C107" s="2" t="s">
        <v>15</v>
      </c>
      <c r="D107" s="2" t="s">
        <v>16</v>
      </c>
      <c r="E107" s="2">
        <v>4</v>
      </c>
      <c r="F107" s="2" t="s">
        <v>776</v>
      </c>
      <c r="G107" s="9" t="s">
        <v>777</v>
      </c>
      <c r="H107" s="2" t="s">
        <v>778</v>
      </c>
    </row>
    <row r="108" spans="1:7">
      <c r="A108" s="2" t="s">
        <v>14</v>
      </c>
      <c r="B108" s="2">
        <v>4</v>
      </c>
      <c r="C108" s="2" t="s">
        <v>15</v>
      </c>
      <c r="D108" s="2" t="s">
        <v>16</v>
      </c>
      <c r="E108" s="2">
        <v>5</v>
      </c>
      <c r="F108" s="2" t="s">
        <v>779</v>
      </c>
      <c r="G108" s="9" t="s">
        <v>628</v>
      </c>
    </row>
    <row r="109" spans="1:8">
      <c r="A109" s="2" t="s">
        <v>14</v>
      </c>
      <c r="B109" s="2">
        <v>4</v>
      </c>
      <c r="C109" s="2" t="s">
        <v>15</v>
      </c>
      <c r="D109" s="2" t="s">
        <v>16</v>
      </c>
      <c r="E109" s="2">
        <v>6</v>
      </c>
      <c r="F109" s="2" t="s">
        <v>780</v>
      </c>
      <c r="G109" s="9" t="s">
        <v>781</v>
      </c>
      <c r="H109" s="2" t="s">
        <v>782</v>
      </c>
    </row>
    <row r="110" spans="1:7">
      <c r="A110" s="2" t="s">
        <v>118</v>
      </c>
      <c r="B110" s="2">
        <v>4</v>
      </c>
      <c r="C110" s="2" t="s">
        <v>106</v>
      </c>
      <c r="D110" s="2" t="s">
        <v>76</v>
      </c>
      <c r="E110" s="2">
        <v>1</v>
      </c>
      <c r="F110" s="2" t="s">
        <v>783</v>
      </c>
      <c r="G110" s="9" t="s">
        <v>784</v>
      </c>
    </row>
    <row r="111" spans="1:7">
      <c r="A111" s="2" t="s">
        <v>118</v>
      </c>
      <c r="B111" s="2">
        <v>4</v>
      </c>
      <c r="C111" s="2" t="s">
        <v>106</v>
      </c>
      <c r="D111" s="2" t="s">
        <v>76</v>
      </c>
      <c r="E111" s="2">
        <v>2</v>
      </c>
      <c r="F111" s="2" t="s">
        <v>785</v>
      </c>
      <c r="G111" s="9" t="s">
        <v>786</v>
      </c>
    </row>
    <row r="112" spans="1:7">
      <c r="A112" s="2" t="s">
        <v>118</v>
      </c>
      <c r="B112" s="2">
        <v>4</v>
      </c>
      <c r="C112" s="2" t="s">
        <v>106</v>
      </c>
      <c r="D112" s="2" t="s">
        <v>76</v>
      </c>
      <c r="E112" s="2">
        <v>3</v>
      </c>
      <c r="F112" s="2" t="s">
        <v>787</v>
      </c>
      <c r="G112" s="9" t="s">
        <v>592</v>
      </c>
    </row>
    <row r="113" spans="1:7">
      <c r="A113" s="2" t="s">
        <v>118</v>
      </c>
      <c r="B113" s="2">
        <v>4</v>
      </c>
      <c r="C113" s="2" t="s">
        <v>106</v>
      </c>
      <c r="D113" s="2" t="s">
        <v>76</v>
      </c>
      <c r="E113" s="2">
        <v>4</v>
      </c>
      <c r="F113" s="2" t="s">
        <v>788</v>
      </c>
      <c r="G113" s="9" t="s">
        <v>789</v>
      </c>
    </row>
    <row r="114" spans="1:7">
      <c r="A114" s="2" t="s">
        <v>118</v>
      </c>
      <c r="B114" s="2">
        <v>4</v>
      </c>
      <c r="C114" s="2" t="s">
        <v>106</v>
      </c>
      <c r="D114" s="2" t="s">
        <v>76</v>
      </c>
      <c r="E114" s="2">
        <v>5</v>
      </c>
      <c r="F114" s="2" t="s">
        <v>790</v>
      </c>
      <c r="G114" s="9" t="s">
        <v>597</v>
      </c>
    </row>
    <row r="115" spans="1:7">
      <c r="A115" s="2" t="s">
        <v>118</v>
      </c>
      <c r="B115" s="2">
        <v>4</v>
      </c>
      <c r="C115" s="2" t="s">
        <v>106</v>
      </c>
      <c r="D115" s="2" t="s">
        <v>76</v>
      </c>
      <c r="E115" s="2">
        <v>6</v>
      </c>
      <c r="F115" s="2" t="s">
        <v>791</v>
      </c>
      <c r="G115" s="9" t="s">
        <v>792</v>
      </c>
    </row>
    <row r="116" spans="1:7">
      <c r="A116" s="2" t="s">
        <v>144</v>
      </c>
      <c r="B116" s="2">
        <v>4</v>
      </c>
      <c r="C116" s="2" t="s">
        <v>131</v>
      </c>
      <c r="D116" s="2" t="s">
        <v>54</v>
      </c>
      <c r="E116" s="2">
        <v>1</v>
      </c>
      <c r="F116" s="2" t="s">
        <v>793</v>
      </c>
      <c r="G116" s="9" t="s">
        <v>794</v>
      </c>
    </row>
    <row r="117" spans="1:7">
      <c r="A117" s="2" t="s">
        <v>144</v>
      </c>
      <c r="B117" s="2">
        <v>4</v>
      </c>
      <c r="C117" s="2" t="s">
        <v>131</v>
      </c>
      <c r="D117" s="2" t="s">
        <v>54</v>
      </c>
      <c r="E117" s="2">
        <v>2</v>
      </c>
      <c r="F117" s="2" t="s">
        <v>795</v>
      </c>
      <c r="G117" s="9" t="s">
        <v>796</v>
      </c>
    </row>
    <row r="118" spans="1:7">
      <c r="A118" s="2" t="s">
        <v>144</v>
      </c>
      <c r="B118" s="2">
        <v>4</v>
      </c>
      <c r="C118" s="2" t="s">
        <v>131</v>
      </c>
      <c r="D118" s="2" t="s">
        <v>54</v>
      </c>
      <c r="E118" s="2">
        <v>3</v>
      </c>
      <c r="F118" s="2" t="s">
        <v>797</v>
      </c>
      <c r="G118" s="9" t="s">
        <v>592</v>
      </c>
    </row>
    <row r="119" spans="1:7">
      <c r="A119" s="2" t="s">
        <v>144</v>
      </c>
      <c r="B119" s="2">
        <v>4</v>
      </c>
      <c r="C119" s="2" t="s">
        <v>131</v>
      </c>
      <c r="D119" s="2" t="s">
        <v>54</v>
      </c>
      <c r="E119" s="2">
        <v>4</v>
      </c>
      <c r="F119" s="2" t="s">
        <v>798</v>
      </c>
      <c r="G119" s="9" t="s">
        <v>799</v>
      </c>
    </row>
    <row r="120" spans="1:7">
      <c r="A120" s="2" t="s">
        <v>144</v>
      </c>
      <c r="B120" s="2">
        <v>4</v>
      </c>
      <c r="C120" s="2" t="s">
        <v>131</v>
      </c>
      <c r="D120" s="2" t="s">
        <v>54</v>
      </c>
      <c r="E120" s="2">
        <v>5</v>
      </c>
      <c r="F120" s="2" t="s">
        <v>800</v>
      </c>
      <c r="G120" s="9" t="s">
        <v>597</v>
      </c>
    </row>
    <row r="121" spans="1:7">
      <c r="A121" s="2" t="s">
        <v>144</v>
      </c>
      <c r="B121" s="2">
        <v>4</v>
      </c>
      <c r="C121" s="2" t="s">
        <v>131</v>
      </c>
      <c r="D121" s="2" t="s">
        <v>54</v>
      </c>
      <c r="E121" s="2">
        <v>6</v>
      </c>
      <c r="F121" s="2" t="s">
        <v>801</v>
      </c>
      <c r="G121" s="9" t="s">
        <v>802</v>
      </c>
    </row>
    <row r="122" spans="1:8">
      <c r="A122" s="2" t="s">
        <v>88</v>
      </c>
      <c r="B122" s="2">
        <v>4</v>
      </c>
      <c r="C122" s="2" t="s">
        <v>75</v>
      </c>
      <c r="D122" s="2" t="s">
        <v>39</v>
      </c>
      <c r="E122" s="2">
        <v>1</v>
      </c>
      <c r="F122" s="2" t="s">
        <v>803</v>
      </c>
      <c r="G122" s="9" t="s">
        <v>804</v>
      </c>
      <c r="H122" s="2" t="s">
        <v>805</v>
      </c>
    </row>
    <row r="123" spans="1:7">
      <c r="A123" s="2" t="s">
        <v>88</v>
      </c>
      <c r="B123" s="2">
        <v>4</v>
      </c>
      <c r="C123" s="2" t="s">
        <v>75</v>
      </c>
      <c r="D123" s="2" t="s">
        <v>39</v>
      </c>
      <c r="E123" s="2">
        <v>2</v>
      </c>
      <c r="F123" s="2" t="s">
        <v>806</v>
      </c>
      <c r="G123" s="9" t="s">
        <v>807</v>
      </c>
    </row>
    <row r="124" spans="1:7">
      <c r="A124" s="2" t="s">
        <v>88</v>
      </c>
      <c r="B124" s="2">
        <v>4</v>
      </c>
      <c r="C124" s="2" t="s">
        <v>75</v>
      </c>
      <c r="D124" s="2" t="s">
        <v>39</v>
      </c>
      <c r="E124" s="2">
        <v>3</v>
      </c>
      <c r="F124" s="2" t="s">
        <v>808</v>
      </c>
      <c r="G124" s="9" t="s">
        <v>628</v>
      </c>
    </row>
    <row r="125" spans="1:7">
      <c r="A125" s="2" t="s">
        <v>88</v>
      </c>
      <c r="B125" s="2">
        <v>4</v>
      </c>
      <c r="C125" s="2" t="s">
        <v>75</v>
      </c>
      <c r="D125" s="2" t="s">
        <v>39</v>
      </c>
      <c r="E125" s="2">
        <v>4</v>
      </c>
      <c r="F125" s="2" t="s">
        <v>809</v>
      </c>
      <c r="G125" s="9" t="s">
        <v>810</v>
      </c>
    </row>
    <row r="126" spans="1:7">
      <c r="A126" s="2" t="s">
        <v>88</v>
      </c>
      <c r="B126" s="2">
        <v>4</v>
      </c>
      <c r="C126" s="2" t="s">
        <v>75</v>
      </c>
      <c r="D126" s="2" t="s">
        <v>39</v>
      </c>
      <c r="E126" s="2">
        <v>5</v>
      </c>
      <c r="F126" s="2" t="s">
        <v>811</v>
      </c>
      <c r="G126" s="9" t="s">
        <v>632</v>
      </c>
    </row>
    <row r="127" spans="1:7">
      <c r="A127" s="2" t="s">
        <v>88</v>
      </c>
      <c r="B127" s="2">
        <v>4</v>
      </c>
      <c r="C127" s="2" t="s">
        <v>75</v>
      </c>
      <c r="D127" s="2" t="s">
        <v>39</v>
      </c>
      <c r="E127" s="2">
        <v>6</v>
      </c>
      <c r="F127" s="2" t="s">
        <v>812</v>
      </c>
      <c r="G127" s="9" t="s">
        <v>813</v>
      </c>
    </row>
    <row r="128" spans="1:7">
      <c r="A128" s="2" t="s">
        <v>191</v>
      </c>
      <c r="B128" s="2">
        <v>4</v>
      </c>
      <c r="C128" s="2" t="s">
        <v>180</v>
      </c>
      <c r="D128" s="2" t="s">
        <v>16</v>
      </c>
      <c r="E128" s="2">
        <v>1</v>
      </c>
      <c r="F128" s="2" t="s">
        <v>814</v>
      </c>
      <c r="G128" s="9" t="s">
        <v>815</v>
      </c>
    </row>
    <row r="129" spans="1:8">
      <c r="A129" s="2" t="s">
        <v>191</v>
      </c>
      <c r="B129" s="2">
        <v>4</v>
      </c>
      <c r="C129" s="2" t="s">
        <v>180</v>
      </c>
      <c r="D129" s="2" t="s">
        <v>16</v>
      </c>
      <c r="E129" s="2">
        <v>2</v>
      </c>
      <c r="F129" s="2" t="s">
        <v>816</v>
      </c>
      <c r="G129" s="9" t="s">
        <v>817</v>
      </c>
      <c r="H129" s="2" t="s">
        <v>750</v>
      </c>
    </row>
    <row r="130" spans="1:7">
      <c r="A130" s="2" t="s">
        <v>191</v>
      </c>
      <c r="B130" s="2">
        <v>4</v>
      </c>
      <c r="C130" s="2" t="s">
        <v>180</v>
      </c>
      <c r="D130" s="2" t="s">
        <v>16</v>
      </c>
      <c r="E130" s="2">
        <v>3</v>
      </c>
      <c r="F130" s="2" t="s">
        <v>818</v>
      </c>
      <c r="G130" s="9" t="s">
        <v>592</v>
      </c>
    </row>
    <row r="131" spans="1:7">
      <c r="A131" s="2" t="s">
        <v>191</v>
      </c>
      <c r="B131" s="2">
        <v>4</v>
      </c>
      <c r="C131" s="2" t="s">
        <v>180</v>
      </c>
      <c r="D131" s="2" t="s">
        <v>16</v>
      </c>
      <c r="E131" s="2">
        <v>4</v>
      </c>
      <c r="F131" s="2" t="s">
        <v>819</v>
      </c>
      <c r="G131" s="9" t="s">
        <v>820</v>
      </c>
    </row>
    <row r="132" spans="1:7">
      <c r="A132" s="2" t="s">
        <v>191</v>
      </c>
      <c r="B132" s="2">
        <v>4</v>
      </c>
      <c r="C132" s="2" t="s">
        <v>180</v>
      </c>
      <c r="D132" s="2" t="s">
        <v>16</v>
      </c>
      <c r="E132" s="2">
        <v>5</v>
      </c>
      <c r="F132" s="2" t="s">
        <v>821</v>
      </c>
      <c r="G132" s="9" t="s">
        <v>597</v>
      </c>
    </row>
    <row r="133" spans="1:7">
      <c r="A133" s="2" t="s">
        <v>191</v>
      </c>
      <c r="B133" s="2">
        <v>4</v>
      </c>
      <c r="C133" s="2" t="s">
        <v>180</v>
      </c>
      <c r="D133" s="2" t="s">
        <v>16</v>
      </c>
      <c r="E133" s="2">
        <v>6</v>
      </c>
      <c r="F133" s="2" t="s">
        <v>822</v>
      </c>
      <c r="G133" s="9" t="s">
        <v>823</v>
      </c>
    </row>
    <row r="134" spans="1:7">
      <c r="A134" s="2" t="s">
        <v>196</v>
      </c>
      <c r="B134" s="2">
        <v>4</v>
      </c>
      <c r="C134" s="2" t="s">
        <v>180</v>
      </c>
      <c r="D134" s="2" t="s">
        <v>54</v>
      </c>
      <c r="E134" s="2">
        <v>1</v>
      </c>
      <c r="F134" s="2" t="s">
        <v>824</v>
      </c>
      <c r="G134" s="9" t="s">
        <v>825</v>
      </c>
    </row>
    <row r="135" spans="1:7">
      <c r="A135" s="2" t="s">
        <v>196</v>
      </c>
      <c r="B135" s="2">
        <v>4</v>
      </c>
      <c r="C135" s="2" t="s">
        <v>180</v>
      </c>
      <c r="D135" s="2" t="s">
        <v>54</v>
      </c>
      <c r="E135" s="2">
        <v>2</v>
      </c>
      <c r="F135" s="2" t="s">
        <v>826</v>
      </c>
      <c r="G135" s="9" t="s">
        <v>827</v>
      </c>
    </row>
    <row r="136" spans="1:7">
      <c r="A136" s="2" t="s">
        <v>196</v>
      </c>
      <c r="B136" s="2">
        <v>4</v>
      </c>
      <c r="C136" s="2" t="s">
        <v>180</v>
      </c>
      <c r="D136" s="2" t="s">
        <v>54</v>
      </c>
      <c r="E136" s="2">
        <v>3</v>
      </c>
      <c r="F136" s="2" t="s">
        <v>828</v>
      </c>
      <c r="G136" s="9" t="s">
        <v>592</v>
      </c>
    </row>
    <row r="137" spans="1:7">
      <c r="A137" s="2" t="s">
        <v>196</v>
      </c>
      <c r="B137" s="2">
        <v>4</v>
      </c>
      <c r="C137" s="2" t="s">
        <v>180</v>
      </c>
      <c r="D137" s="2" t="s">
        <v>54</v>
      </c>
      <c r="E137" s="2">
        <v>4</v>
      </c>
      <c r="F137" s="2" t="s">
        <v>829</v>
      </c>
      <c r="G137" s="9" t="s">
        <v>830</v>
      </c>
    </row>
    <row r="138" spans="1:7">
      <c r="A138" s="2" t="s">
        <v>196</v>
      </c>
      <c r="B138" s="2">
        <v>4</v>
      </c>
      <c r="C138" s="2" t="s">
        <v>180</v>
      </c>
      <c r="D138" s="2" t="s">
        <v>54</v>
      </c>
      <c r="E138" s="2">
        <v>5</v>
      </c>
      <c r="F138" s="2" t="s">
        <v>831</v>
      </c>
      <c r="G138" s="9" t="s">
        <v>597</v>
      </c>
    </row>
    <row r="139" spans="1:7">
      <c r="A139" s="2" t="s">
        <v>196</v>
      </c>
      <c r="B139" s="2">
        <v>4</v>
      </c>
      <c r="C139" s="2" t="s">
        <v>180</v>
      </c>
      <c r="D139" s="2" t="s">
        <v>54</v>
      </c>
      <c r="E139" s="2">
        <v>6</v>
      </c>
      <c r="F139" s="2" t="s">
        <v>832</v>
      </c>
      <c r="G139" s="9" t="s">
        <v>833</v>
      </c>
    </row>
    <row r="140" spans="1:7">
      <c r="A140" s="2" t="s">
        <v>64</v>
      </c>
      <c r="B140" s="2">
        <v>4</v>
      </c>
      <c r="C140" s="2" t="s">
        <v>53</v>
      </c>
      <c r="D140" s="2" t="s">
        <v>65</v>
      </c>
      <c r="E140" s="2">
        <v>1</v>
      </c>
      <c r="F140" s="2" t="s">
        <v>834</v>
      </c>
      <c r="G140" s="9" t="s">
        <v>835</v>
      </c>
    </row>
    <row r="141" spans="1:7">
      <c r="A141" s="2" t="s">
        <v>64</v>
      </c>
      <c r="B141" s="2">
        <v>4</v>
      </c>
      <c r="C141" s="2" t="s">
        <v>53</v>
      </c>
      <c r="D141" s="2" t="s">
        <v>65</v>
      </c>
      <c r="E141" s="2">
        <v>2</v>
      </c>
      <c r="F141" s="2" t="s">
        <v>836</v>
      </c>
      <c r="G141" s="9" t="s">
        <v>837</v>
      </c>
    </row>
    <row r="142" spans="1:7">
      <c r="A142" s="2" t="s">
        <v>64</v>
      </c>
      <c r="B142" s="2">
        <v>4</v>
      </c>
      <c r="C142" s="2" t="s">
        <v>53</v>
      </c>
      <c r="D142" s="2" t="s">
        <v>65</v>
      </c>
      <c r="E142" s="2">
        <v>3</v>
      </c>
      <c r="F142" s="2" t="s">
        <v>838</v>
      </c>
      <c r="G142" s="9" t="s">
        <v>592</v>
      </c>
    </row>
    <row r="143" spans="1:7">
      <c r="A143" s="2" t="s">
        <v>64</v>
      </c>
      <c r="B143" s="2">
        <v>4</v>
      </c>
      <c r="C143" s="2" t="s">
        <v>53</v>
      </c>
      <c r="D143" s="2" t="s">
        <v>65</v>
      </c>
      <c r="E143" s="2">
        <v>4</v>
      </c>
      <c r="F143" s="2" t="s">
        <v>839</v>
      </c>
      <c r="G143" s="9" t="s">
        <v>840</v>
      </c>
    </row>
    <row r="144" spans="1:7">
      <c r="A144" s="2" t="s">
        <v>64</v>
      </c>
      <c r="B144" s="2">
        <v>4</v>
      </c>
      <c r="C144" s="2" t="s">
        <v>53</v>
      </c>
      <c r="D144" s="2" t="s">
        <v>65</v>
      </c>
      <c r="E144" s="2">
        <v>5</v>
      </c>
      <c r="F144" s="2" t="s">
        <v>841</v>
      </c>
      <c r="G144" s="9" t="s">
        <v>597</v>
      </c>
    </row>
    <row r="145" spans="1:8">
      <c r="A145" s="2" t="s">
        <v>64</v>
      </c>
      <c r="B145" s="2">
        <v>4</v>
      </c>
      <c r="C145" s="2" t="s">
        <v>53</v>
      </c>
      <c r="D145" s="2" t="s">
        <v>65</v>
      </c>
      <c r="E145" s="2">
        <v>6</v>
      </c>
      <c r="F145" s="2" t="s">
        <v>842</v>
      </c>
      <c r="G145" s="9" t="s">
        <v>843</v>
      </c>
      <c r="H145" s="2" t="s">
        <v>844</v>
      </c>
    </row>
    <row r="146" spans="1:7">
      <c r="A146" s="2" t="s">
        <v>166</v>
      </c>
      <c r="B146" s="2">
        <v>4</v>
      </c>
      <c r="C146" s="2" t="s">
        <v>158</v>
      </c>
      <c r="D146" s="2" t="s">
        <v>16</v>
      </c>
      <c r="E146" s="2">
        <v>1</v>
      </c>
      <c r="F146" s="2" t="s">
        <v>845</v>
      </c>
      <c r="G146" s="9" t="s">
        <v>846</v>
      </c>
    </row>
    <row r="147" spans="1:7">
      <c r="A147" s="2" t="s">
        <v>166</v>
      </c>
      <c r="B147" s="2">
        <v>4</v>
      </c>
      <c r="C147" s="2" t="s">
        <v>158</v>
      </c>
      <c r="D147" s="2" t="s">
        <v>16</v>
      </c>
      <c r="E147" s="2">
        <v>2</v>
      </c>
      <c r="F147" s="2" t="s">
        <v>847</v>
      </c>
      <c r="G147" s="9" t="s">
        <v>848</v>
      </c>
    </row>
    <row r="148" spans="1:7">
      <c r="A148" s="2" t="s">
        <v>166</v>
      </c>
      <c r="B148" s="2">
        <v>4</v>
      </c>
      <c r="C148" s="2" t="s">
        <v>158</v>
      </c>
      <c r="D148" s="2" t="s">
        <v>16</v>
      </c>
      <c r="E148" s="2">
        <v>3</v>
      </c>
      <c r="F148" s="2" t="s">
        <v>849</v>
      </c>
      <c r="G148" s="9" t="s">
        <v>592</v>
      </c>
    </row>
    <row r="149" spans="1:7">
      <c r="A149" s="2" t="s">
        <v>166</v>
      </c>
      <c r="B149" s="2">
        <v>4</v>
      </c>
      <c r="C149" s="2" t="s">
        <v>158</v>
      </c>
      <c r="D149" s="2" t="s">
        <v>16</v>
      </c>
      <c r="E149" s="2">
        <v>4</v>
      </c>
      <c r="F149" s="2" t="s">
        <v>850</v>
      </c>
      <c r="G149" s="9" t="s">
        <v>851</v>
      </c>
    </row>
    <row r="150" spans="1:7">
      <c r="A150" s="2" t="s">
        <v>166</v>
      </c>
      <c r="B150" s="2">
        <v>4</v>
      </c>
      <c r="C150" s="2" t="s">
        <v>158</v>
      </c>
      <c r="D150" s="2" t="s">
        <v>16</v>
      </c>
      <c r="E150" s="2">
        <v>5</v>
      </c>
      <c r="F150" s="2" t="s">
        <v>852</v>
      </c>
      <c r="G150" s="9" t="s">
        <v>597</v>
      </c>
    </row>
    <row r="151" spans="1:7">
      <c r="A151" s="2" t="s">
        <v>166</v>
      </c>
      <c r="B151" s="2">
        <v>4</v>
      </c>
      <c r="C151" s="2" t="s">
        <v>158</v>
      </c>
      <c r="D151" s="2" t="s">
        <v>16</v>
      </c>
      <c r="E151" s="2">
        <v>6</v>
      </c>
      <c r="F151" s="2" t="s">
        <v>853</v>
      </c>
      <c r="G151" s="9" t="s">
        <v>854</v>
      </c>
    </row>
    <row r="152" spans="1:8">
      <c r="A152" s="2" t="s">
        <v>173</v>
      </c>
      <c r="B152" s="2">
        <v>4</v>
      </c>
      <c r="C152" s="2" t="s">
        <v>158</v>
      </c>
      <c r="D152" s="2" t="s">
        <v>76</v>
      </c>
      <c r="E152" s="2">
        <v>1</v>
      </c>
      <c r="F152" s="2" t="s">
        <v>855</v>
      </c>
      <c r="G152" s="9" t="s">
        <v>804</v>
      </c>
      <c r="H152" s="2" t="s">
        <v>805</v>
      </c>
    </row>
    <row r="153" spans="1:7">
      <c r="A153" s="2" t="s">
        <v>173</v>
      </c>
      <c r="B153" s="2">
        <v>4</v>
      </c>
      <c r="C153" s="2" t="s">
        <v>158</v>
      </c>
      <c r="D153" s="2" t="s">
        <v>76</v>
      </c>
      <c r="E153" s="2">
        <v>2</v>
      </c>
      <c r="F153" s="2" t="s">
        <v>856</v>
      </c>
      <c r="G153" s="9" t="s">
        <v>857</v>
      </c>
    </row>
    <row r="154" spans="1:7">
      <c r="A154" s="2" t="s">
        <v>173</v>
      </c>
      <c r="B154" s="2">
        <v>4</v>
      </c>
      <c r="C154" s="2" t="s">
        <v>158</v>
      </c>
      <c r="D154" s="2" t="s">
        <v>76</v>
      </c>
      <c r="E154" s="2">
        <v>3</v>
      </c>
      <c r="F154" s="2" t="s">
        <v>858</v>
      </c>
      <c r="G154" s="9" t="s">
        <v>592</v>
      </c>
    </row>
    <row r="155" spans="1:7">
      <c r="A155" s="2" t="s">
        <v>173</v>
      </c>
      <c r="B155" s="2">
        <v>4</v>
      </c>
      <c r="C155" s="2" t="s">
        <v>158</v>
      </c>
      <c r="D155" s="2" t="s">
        <v>76</v>
      </c>
      <c r="E155" s="2">
        <v>4</v>
      </c>
      <c r="F155" s="2" t="s">
        <v>859</v>
      </c>
      <c r="G155" s="9" t="s">
        <v>860</v>
      </c>
    </row>
    <row r="156" spans="1:7">
      <c r="A156" s="2" t="s">
        <v>173</v>
      </c>
      <c r="B156" s="2">
        <v>4</v>
      </c>
      <c r="C156" s="2" t="s">
        <v>158</v>
      </c>
      <c r="D156" s="2" t="s">
        <v>76</v>
      </c>
      <c r="E156" s="2">
        <v>5</v>
      </c>
      <c r="F156" s="2" t="s">
        <v>861</v>
      </c>
      <c r="G156" s="9" t="s">
        <v>597</v>
      </c>
    </row>
    <row r="157" spans="1:7">
      <c r="A157" s="2" t="s">
        <v>173</v>
      </c>
      <c r="B157" s="2">
        <v>4</v>
      </c>
      <c r="C157" s="2" t="s">
        <v>158</v>
      </c>
      <c r="D157" s="2" t="s">
        <v>76</v>
      </c>
      <c r="E157" s="2">
        <v>6</v>
      </c>
      <c r="F157" s="2" t="s">
        <v>862</v>
      </c>
      <c r="G157" s="9" t="s">
        <v>863</v>
      </c>
    </row>
    <row r="158" spans="1:7">
      <c r="A158" s="2" t="s">
        <v>149</v>
      </c>
      <c r="B158" s="2">
        <v>4</v>
      </c>
      <c r="C158" s="2" t="s">
        <v>131</v>
      </c>
      <c r="D158" s="2" t="s">
        <v>39</v>
      </c>
      <c r="E158" s="2">
        <v>1</v>
      </c>
      <c r="F158" s="2" t="s">
        <v>864</v>
      </c>
      <c r="G158" s="9" t="s">
        <v>865</v>
      </c>
    </row>
    <row r="159" spans="1:7">
      <c r="A159" s="2" t="s">
        <v>149</v>
      </c>
      <c r="B159" s="2">
        <v>4</v>
      </c>
      <c r="C159" s="2" t="s">
        <v>131</v>
      </c>
      <c r="D159" s="2" t="s">
        <v>39</v>
      </c>
      <c r="E159" s="2">
        <v>2</v>
      </c>
      <c r="F159" s="2" t="s">
        <v>866</v>
      </c>
      <c r="G159" s="9" t="s">
        <v>867</v>
      </c>
    </row>
    <row r="160" spans="1:7">
      <c r="A160" s="2" t="s">
        <v>149</v>
      </c>
      <c r="B160" s="2">
        <v>4</v>
      </c>
      <c r="C160" s="2" t="s">
        <v>131</v>
      </c>
      <c r="D160" s="2" t="s">
        <v>39</v>
      </c>
      <c r="E160" s="2">
        <v>3</v>
      </c>
      <c r="F160" s="2" t="s">
        <v>868</v>
      </c>
      <c r="G160" s="9" t="s">
        <v>592</v>
      </c>
    </row>
    <row r="161" spans="1:7">
      <c r="A161" s="2" t="s">
        <v>149</v>
      </c>
      <c r="B161" s="2">
        <v>4</v>
      </c>
      <c r="C161" s="2" t="s">
        <v>131</v>
      </c>
      <c r="D161" s="2" t="s">
        <v>39</v>
      </c>
      <c r="E161" s="2">
        <v>4</v>
      </c>
      <c r="F161" s="2" t="s">
        <v>869</v>
      </c>
      <c r="G161" s="9" t="s">
        <v>870</v>
      </c>
    </row>
    <row r="162" spans="1:7">
      <c r="A162" s="2" t="s">
        <v>149</v>
      </c>
      <c r="B162" s="2">
        <v>4</v>
      </c>
      <c r="C162" s="2" t="s">
        <v>131</v>
      </c>
      <c r="D162" s="2" t="s">
        <v>39</v>
      </c>
      <c r="E162" s="2">
        <v>5</v>
      </c>
      <c r="F162" s="2" t="s">
        <v>871</v>
      </c>
      <c r="G162" s="9" t="s">
        <v>597</v>
      </c>
    </row>
    <row r="163" spans="1:7">
      <c r="A163" s="2" t="s">
        <v>149</v>
      </c>
      <c r="B163" s="2">
        <v>4</v>
      </c>
      <c r="C163" s="2" t="s">
        <v>131</v>
      </c>
      <c r="D163" s="2" t="s">
        <v>39</v>
      </c>
      <c r="E163" s="2">
        <v>6</v>
      </c>
      <c r="F163" s="2" t="s">
        <v>872</v>
      </c>
      <c r="G163" s="9" t="s">
        <v>873</v>
      </c>
    </row>
    <row r="164" spans="1:7">
      <c r="A164" s="2" t="s">
        <v>254</v>
      </c>
      <c r="B164" s="2">
        <v>4</v>
      </c>
      <c r="C164" s="2" t="s">
        <v>158</v>
      </c>
      <c r="D164" s="2" t="s">
        <v>65</v>
      </c>
      <c r="E164" s="2">
        <v>1</v>
      </c>
      <c r="F164" s="2" t="s">
        <v>874</v>
      </c>
      <c r="G164" s="9" t="s">
        <v>875</v>
      </c>
    </row>
    <row r="165" spans="1:7">
      <c r="A165" s="2" t="s">
        <v>254</v>
      </c>
      <c r="B165" s="2">
        <v>4</v>
      </c>
      <c r="C165" s="2" t="s">
        <v>158</v>
      </c>
      <c r="D165" s="2" t="s">
        <v>65</v>
      </c>
      <c r="E165" s="2">
        <v>2</v>
      </c>
      <c r="F165" s="2" t="s">
        <v>876</v>
      </c>
      <c r="G165" s="9" t="s">
        <v>877</v>
      </c>
    </row>
    <row r="166" spans="1:7">
      <c r="A166" s="2" t="s">
        <v>254</v>
      </c>
      <c r="B166" s="2">
        <v>4</v>
      </c>
      <c r="C166" s="2" t="s">
        <v>158</v>
      </c>
      <c r="D166" s="2" t="s">
        <v>65</v>
      </c>
      <c r="E166" s="2">
        <v>3</v>
      </c>
      <c r="F166" s="2" t="s">
        <v>878</v>
      </c>
      <c r="G166" s="9" t="s">
        <v>628</v>
      </c>
    </row>
    <row r="167" spans="1:7">
      <c r="A167" s="2" t="s">
        <v>254</v>
      </c>
      <c r="B167" s="2">
        <v>4</v>
      </c>
      <c r="C167" s="2" t="s">
        <v>158</v>
      </c>
      <c r="D167" s="2" t="s">
        <v>65</v>
      </c>
      <c r="E167" s="2">
        <v>4</v>
      </c>
      <c r="F167" s="2" t="s">
        <v>879</v>
      </c>
      <c r="G167" s="9" t="s">
        <v>880</v>
      </c>
    </row>
    <row r="168" spans="1:7">
      <c r="A168" s="2" t="s">
        <v>254</v>
      </c>
      <c r="B168" s="2">
        <v>4</v>
      </c>
      <c r="C168" s="2" t="s">
        <v>158</v>
      </c>
      <c r="D168" s="2" t="s">
        <v>65</v>
      </c>
      <c r="E168" s="2">
        <v>5</v>
      </c>
      <c r="F168" s="2" t="s">
        <v>881</v>
      </c>
      <c r="G168" s="9" t="s">
        <v>632</v>
      </c>
    </row>
    <row r="169" spans="1:7">
      <c r="A169" s="2" t="s">
        <v>254</v>
      </c>
      <c r="B169" s="2">
        <v>4</v>
      </c>
      <c r="C169" s="2" t="s">
        <v>158</v>
      </c>
      <c r="D169" s="2" t="s">
        <v>65</v>
      </c>
      <c r="E169" s="2">
        <v>6</v>
      </c>
      <c r="F169" s="2" t="s">
        <v>882</v>
      </c>
      <c r="G169" s="9" t="s">
        <v>883</v>
      </c>
    </row>
    <row r="170" spans="1:7">
      <c r="A170" s="2" t="s">
        <v>202</v>
      </c>
      <c r="B170" s="2">
        <v>4</v>
      </c>
      <c r="C170" s="2" t="s">
        <v>180</v>
      </c>
      <c r="D170" s="2" t="s">
        <v>107</v>
      </c>
      <c r="E170" s="2">
        <v>1</v>
      </c>
      <c r="F170" s="2" t="s">
        <v>884</v>
      </c>
      <c r="G170" s="9" t="s">
        <v>885</v>
      </c>
    </row>
    <row r="171" spans="1:7">
      <c r="A171" s="2" t="s">
        <v>202</v>
      </c>
      <c r="B171" s="2">
        <v>4</v>
      </c>
      <c r="C171" s="2" t="s">
        <v>180</v>
      </c>
      <c r="D171" s="2" t="s">
        <v>107</v>
      </c>
      <c r="E171" s="2">
        <v>2</v>
      </c>
      <c r="F171" s="2" t="s">
        <v>886</v>
      </c>
      <c r="G171" s="9" t="s">
        <v>887</v>
      </c>
    </row>
    <row r="172" spans="1:7">
      <c r="A172" s="2" t="s">
        <v>202</v>
      </c>
      <c r="B172" s="2">
        <v>4</v>
      </c>
      <c r="C172" s="2" t="s">
        <v>180</v>
      </c>
      <c r="D172" s="2" t="s">
        <v>107</v>
      </c>
      <c r="E172" s="2">
        <v>3</v>
      </c>
      <c r="F172" s="2" t="s">
        <v>888</v>
      </c>
      <c r="G172" s="9" t="s">
        <v>597</v>
      </c>
    </row>
    <row r="173" spans="1:8">
      <c r="A173" s="2" t="s">
        <v>202</v>
      </c>
      <c r="B173" s="2">
        <v>4</v>
      </c>
      <c r="C173" s="2" t="s">
        <v>180</v>
      </c>
      <c r="D173" s="2" t="s">
        <v>107</v>
      </c>
      <c r="E173" s="2">
        <v>4</v>
      </c>
      <c r="F173" s="2" t="s">
        <v>889</v>
      </c>
      <c r="G173" s="9" t="s">
        <v>890</v>
      </c>
      <c r="H173" s="9" t="s">
        <v>891</v>
      </c>
    </row>
    <row r="174" spans="1:7">
      <c r="A174" s="2" t="s">
        <v>202</v>
      </c>
      <c r="B174" s="2">
        <v>4</v>
      </c>
      <c r="C174" s="2" t="s">
        <v>180</v>
      </c>
      <c r="D174" s="2" t="s">
        <v>107</v>
      </c>
      <c r="E174" s="2">
        <v>5</v>
      </c>
      <c r="F174" s="2" t="s">
        <v>892</v>
      </c>
      <c r="G174" s="9" t="s">
        <v>592</v>
      </c>
    </row>
    <row r="175" spans="1:7">
      <c r="A175" s="2" t="s">
        <v>202</v>
      </c>
      <c r="B175" s="2">
        <v>4</v>
      </c>
      <c r="C175" s="2" t="s">
        <v>180</v>
      </c>
      <c r="D175" s="2" t="s">
        <v>107</v>
      </c>
      <c r="E175" s="2">
        <v>6</v>
      </c>
      <c r="F175" s="2" t="s">
        <v>893</v>
      </c>
      <c r="G175" s="9" t="s">
        <v>894</v>
      </c>
    </row>
    <row r="176" spans="1:7">
      <c r="A176" s="2" t="s">
        <v>96</v>
      </c>
      <c r="B176" s="2">
        <v>4</v>
      </c>
      <c r="C176" s="2" t="s">
        <v>75</v>
      </c>
      <c r="D176" s="2" t="s">
        <v>54</v>
      </c>
      <c r="E176" s="2">
        <v>1</v>
      </c>
      <c r="F176" s="2" t="s">
        <v>895</v>
      </c>
      <c r="G176" s="9" t="s">
        <v>896</v>
      </c>
    </row>
    <row r="177" spans="1:7">
      <c r="A177" s="2" t="s">
        <v>96</v>
      </c>
      <c r="B177" s="2">
        <v>4</v>
      </c>
      <c r="C177" s="2" t="s">
        <v>75</v>
      </c>
      <c r="D177" s="2" t="s">
        <v>54</v>
      </c>
      <c r="E177" s="2">
        <v>2</v>
      </c>
      <c r="F177" s="2" t="s">
        <v>897</v>
      </c>
      <c r="G177" s="9" t="s">
        <v>898</v>
      </c>
    </row>
    <row r="178" spans="1:7">
      <c r="A178" s="2" t="s">
        <v>96</v>
      </c>
      <c r="B178" s="2">
        <v>4</v>
      </c>
      <c r="C178" s="2" t="s">
        <v>75</v>
      </c>
      <c r="D178" s="2" t="s">
        <v>54</v>
      </c>
      <c r="E178" s="2">
        <v>3</v>
      </c>
      <c r="F178" s="2" t="s">
        <v>899</v>
      </c>
      <c r="G178" s="9" t="s">
        <v>632</v>
      </c>
    </row>
    <row r="179" spans="1:7">
      <c r="A179" s="2" t="s">
        <v>96</v>
      </c>
      <c r="B179" s="2">
        <v>4</v>
      </c>
      <c r="C179" s="2" t="s">
        <v>75</v>
      </c>
      <c r="D179" s="2" t="s">
        <v>54</v>
      </c>
      <c r="E179" s="2">
        <v>4</v>
      </c>
      <c r="F179" s="2" t="s">
        <v>900</v>
      </c>
      <c r="G179" s="9" t="s">
        <v>901</v>
      </c>
    </row>
    <row r="180" spans="1:7">
      <c r="A180" s="2" t="s">
        <v>96</v>
      </c>
      <c r="B180" s="2">
        <v>4</v>
      </c>
      <c r="C180" s="2" t="s">
        <v>75</v>
      </c>
      <c r="D180" s="2" t="s">
        <v>54</v>
      </c>
      <c r="E180" s="2">
        <v>5</v>
      </c>
      <c r="F180" s="2" t="s">
        <v>902</v>
      </c>
      <c r="G180" s="9" t="s">
        <v>628</v>
      </c>
    </row>
    <row r="181" spans="1:7">
      <c r="A181" s="2" t="s">
        <v>96</v>
      </c>
      <c r="B181" s="2">
        <v>4</v>
      </c>
      <c r="C181" s="2" t="s">
        <v>75</v>
      </c>
      <c r="D181" s="2" t="s">
        <v>54</v>
      </c>
      <c r="E181" s="2">
        <v>6</v>
      </c>
      <c r="F181" s="2" t="s">
        <v>903</v>
      </c>
      <c r="G181" s="9" t="s">
        <v>904</v>
      </c>
    </row>
    <row r="182" spans="1:7">
      <c r="A182" s="2" t="s">
        <v>124</v>
      </c>
      <c r="B182" s="2">
        <v>4</v>
      </c>
      <c r="C182" s="2" t="s">
        <v>106</v>
      </c>
      <c r="D182" s="2" t="s">
        <v>65</v>
      </c>
      <c r="E182" s="2">
        <v>1</v>
      </c>
      <c r="F182" s="2" t="s">
        <v>905</v>
      </c>
      <c r="G182" s="9" t="s">
        <v>906</v>
      </c>
    </row>
    <row r="183" spans="1:7">
      <c r="A183" s="2" t="s">
        <v>124</v>
      </c>
      <c r="B183" s="2">
        <v>4</v>
      </c>
      <c r="C183" s="2" t="s">
        <v>106</v>
      </c>
      <c r="D183" s="2" t="s">
        <v>65</v>
      </c>
      <c r="E183" s="2">
        <v>2</v>
      </c>
      <c r="F183" s="2" t="s">
        <v>907</v>
      </c>
      <c r="G183" s="9" t="s">
        <v>908</v>
      </c>
    </row>
    <row r="184" spans="1:7">
      <c r="A184" s="2" t="s">
        <v>124</v>
      </c>
      <c r="B184" s="2">
        <v>4</v>
      </c>
      <c r="C184" s="2" t="s">
        <v>106</v>
      </c>
      <c r="D184" s="2" t="s">
        <v>65</v>
      </c>
      <c r="E184" s="2">
        <v>3</v>
      </c>
      <c r="F184" s="2" t="s">
        <v>909</v>
      </c>
      <c r="G184" s="9" t="s">
        <v>597</v>
      </c>
    </row>
    <row r="185" spans="1:7">
      <c r="A185" s="2" t="s">
        <v>124</v>
      </c>
      <c r="B185" s="2">
        <v>4</v>
      </c>
      <c r="C185" s="2" t="s">
        <v>106</v>
      </c>
      <c r="D185" s="2" t="s">
        <v>65</v>
      </c>
      <c r="E185" s="2">
        <v>4</v>
      </c>
      <c r="F185" s="2" t="s">
        <v>910</v>
      </c>
      <c r="G185" s="9" t="s">
        <v>911</v>
      </c>
    </row>
    <row r="186" spans="1:7">
      <c r="A186" s="2" t="s">
        <v>124</v>
      </c>
      <c r="B186" s="2">
        <v>4</v>
      </c>
      <c r="C186" s="2" t="s">
        <v>106</v>
      </c>
      <c r="D186" s="2" t="s">
        <v>65</v>
      </c>
      <c r="E186" s="2">
        <v>5</v>
      </c>
      <c r="F186" s="2" t="s">
        <v>912</v>
      </c>
      <c r="G186" s="9" t="s">
        <v>592</v>
      </c>
    </row>
    <row r="187" spans="1:7">
      <c r="A187" s="2" t="s">
        <v>124</v>
      </c>
      <c r="B187" s="2">
        <v>4</v>
      </c>
      <c r="C187" s="2" t="s">
        <v>106</v>
      </c>
      <c r="D187" s="2" t="s">
        <v>65</v>
      </c>
      <c r="E187" s="2">
        <v>6</v>
      </c>
      <c r="F187" s="2" t="s">
        <v>913</v>
      </c>
      <c r="G187" s="9" t="s">
        <v>914</v>
      </c>
    </row>
    <row r="188" spans="1:7">
      <c r="A188" s="2" t="s">
        <v>228</v>
      </c>
      <c r="B188" s="2">
        <v>4</v>
      </c>
      <c r="C188" s="2" t="s">
        <v>75</v>
      </c>
      <c r="D188" s="2" t="s">
        <v>159</v>
      </c>
      <c r="E188" s="2">
        <v>1</v>
      </c>
      <c r="F188" s="2" t="s">
        <v>915</v>
      </c>
      <c r="G188" s="9" t="s">
        <v>916</v>
      </c>
    </row>
    <row r="189" spans="1:7">
      <c r="A189" s="2" t="s">
        <v>228</v>
      </c>
      <c r="B189" s="2">
        <v>4</v>
      </c>
      <c r="C189" s="2" t="s">
        <v>75</v>
      </c>
      <c r="D189" s="2" t="s">
        <v>159</v>
      </c>
      <c r="E189" s="2">
        <v>2</v>
      </c>
      <c r="F189" s="2" t="s">
        <v>917</v>
      </c>
      <c r="G189" s="9" t="s">
        <v>918</v>
      </c>
    </row>
    <row r="190" spans="1:7">
      <c r="A190" s="2" t="s">
        <v>228</v>
      </c>
      <c r="B190" s="2">
        <v>4</v>
      </c>
      <c r="C190" s="2" t="s">
        <v>75</v>
      </c>
      <c r="D190" s="2" t="s">
        <v>159</v>
      </c>
      <c r="E190" s="2">
        <v>3</v>
      </c>
      <c r="F190" s="2" t="s">
        <v>919</v>
      </c>
      <c r="G190" s="9" t="s">
        <v>592</v>
      </c>
    </row>
    <row r="191" spans="1:7">
      <c r="A191" s="2" t="s">
        <v>228</v>
      </c>
      <c r="B191" s="2">
        <v>4</v>
      </c>
      <c r="C191" s="2" t="s">
        <v>75</v>
      </c>
      <c r="D191" s="2" t="s">
        <v>159</v>
      </c>
      <c r="E191" s="2">
        <v>4</v>
      </c>
      <c r="F191" s="2" t="s">
        <v>920</v>
      </c>
      <c r="G191" s="9" t="s">
        <v>921</v>
      </c>
    </row>
    <row r="192" spans="1:7">
      <c r="A192" s="2" t="s">
        <v>228</v>
      </c>
      <c r="B192" s="2">
        <v>4</v>
      </c>
      <c r="C192" s="2" t="s">
        <v>75</v>
      </c>
      <c r="D192" s="2" t="s">
        <v>159</v>
      </c>
      <c r="E192" s="2">
        <v>5</v>
      </c>
      <c r="F192" s="2" t="s">
        <v>922</v>
      </c>
      <c r="G192" s="9" t="s">
        <v>597</v>
      </c>
    </row>
    <row r="193" spans="1:7">
      <c r="A193" s="2" t="s">
        <v>228</v>
      </c>
      <c r="B193" s="2">
        <v>4</v>
      </c>
      <c r="C193" s="2" t="s">
        <v>75</v>
      </c>
      <c r="D193" s="2" t="s">
        <v>159</v>
      </c>
      <c r="E193" s="2">
        <v>6</v>
      </c>
      <c r="F193" s="2" t="s">
        <v>923</v>
      </c>
      <c r="G193" s="9" t="s">
        <v>924</v>
      </c>
    </row>
    <row r="194" spans="1:7">
      <c r="A194" s="2" t="s">
        <v>280</v>
      </c>
      <c r="B194" s="2">
        <v>4</v>
      </c>
      <c r="C194" s="2" t="s">
        <v>53</v>
      </c>
      <c r="D194" s="2" t="s">
        <v>107</v>
      </c>
      <c r="E194" s="2">
        <v>1</v>
      </c>
      <c r="F194" s="2" t="s">
        <v>925</v>
      </c>
      <c r="G194" s="9" t="s">
        <v>926</v>
      </c>
    </row>
    <row r="195" spans="1:7">
      <c r="A195" s="2" t="s">
        <v>280</v>
      </c>
      <c r="B195" s="2">
        <v>4</v>
      </c>
      <c r="C195" s="2" t="s">
        <v>53</v>
      </c>
      <c r="D195" s="2" t="s">
        <v>107</v>
      </c>
      <c r="E195" s="2">
        <v>2</v>
      </c>
      <c r="F195" s="2" t="s">
        <v>927</v>
      </c>
      <c r="G195" s="9" t="s">
        <v>928</v>
      </c>
    </row>
    <row r="196" spans="1:7">
      <c r="A196" s="2" t="s">
        <v>280</v>
      </c>
      <c r="B196" s="2">
        <v>4</v>
      </c>
      <c r="C196" s="2" t="s">
        <v>53</v>
      </c>
      <c r="D196" s="2" t="s">
        <v>107</v>
      </c>
      <c r="E196" s="2">
        <v>3</v>
      </c>
      <c r="F196" s="2" t="s">
        <v>929</v>
      </c>
      <c r="G196" s="9" t="s">
        <v>592</v>
      </c>
    </row>
    <row r="197" spans="1:7">
      <c r="A197" s="2" t="s">
        <v>280</v>
      </c>
      <c r="B197" s="2">
        <v>4</v>
      </c>
      <c r="C197" s="2" t="s">
        <v>53</v>
      </c>
      <c r="D197" s="2" t="s">
        <v>107</v>
      </c>
      <c r="E197" s="2">
        <v>4</v>
      </c>
      <c r="F197" s="2" t="s">
        <v>930</v>
      </c>
      <c r="G197" s="9" t="s">
        <v>931</v>
      </c>
    </row>
    <row r="198" spans="1:7">
      <c r="A198" s="2" t="s">
        <v>280</v>
      </c>
      <c r="B198" s="2">
        <v>4</v>
      </c>
      <c r="C198" s="2" t="s">
        <v>53</v>
      </c>
      <c r="D198" s="2" t="s">
        <v>107</v>
      </c>
      <c r="E198" s="2">
        <v>5</v>
      </c>
      <c r="F198" s="2" t="s">
        <v>932</v>
      </c>
      <c r="G198" s="9" t="s">
        <v>597</v>
      </c>
    </row>
    <row r="199" spans="1:7">
      <c r="A199" s="2" t="s">
        <v>280</v>
      </c>
      <c r="B199" s="2">
        <v>4</v>
      </c>
      <c r="C199" s="2" t="s">
        <v>53</v>
      </c>
      <c r="D199" s="2" t="s">
        <v>107</v>
      </c>
      <c r="E199" s="2">
        <v>6</v>
      </c>
      <c r="F199" s="2" t="s">
        <v>933</v>
      </c>
      <c r="G199" s="9" t="s">
        <v>934</v>
      </c>
    </row>
  </sheetData>
  <autoFilter ref="A1:H199">
    <sortState ref="A2:H199">
      <sortCondition descending="true" ref="B1:B199"/>
    </sortState>
  </autoFilter>
</worksheet>
</file>

<file path=xl/worksheets/sheet11.xml><?xml version="1.0" encoding="utf-8"?>
<worksheet xmlns="http://schemas.openxmlformats.org/spreadsheetml/2006/main">
  <sheetPr codeName="角色秘技" state="visible">
    <tabColor rgb="FFFFFFFF"/>
  </sheetPr>
  <dimension ref="D181"/>
  <sheetViews>
    <sheetView showGridLines="true" workbookViewId="0">
      <pane xSplit="1" ySplit="1" topLeftCell="B2" state="frozen"/>
    </sheetView>
  </sheetViews>
  <cols>
    <col min="1" max="4" width="14.4336" style="2" customWidth="true"/>
    <col min="5" max="5" width="17.3906" style="2" customWidth="true"/>
    <col min="7" max="7" width="81.0625" style="9" customWidth="true"/>
    <col min="8" max="8" width="44.3711" style="2" customWidth="true"/>
  </cols>
  <sheetData>
    <row r="1" spans="1:8">
      <c r="A1" s="8" t="s">
        <v>1</v>
      </c>
      <c r="B1" s="8" t="s">
        <v>290</v>
      </c>
      <c r="C1" s="8" t="s">
        <v>2</v>
      </c>
      <c r="D1" s="8" t="s">
        <v>3</v>
      </c>
      <c r="E1" s="2" t="s">
        <v>5</v>
      </c>
      <c r="F1" s="2" t="s">
        <v>291</v>
      </c>
      <c r="G1" s="9" t="s">
        <v>292</v>
      </c>
      <c r="H1" s="2" t="s">
        <v>293</v>
      </c>
    </row>
    <row r="2" spans="1:8">
      <c r="A2" s="8" t="s">
        <v>179</v>
      </c>
      <c r="B2" s="8">
        <v>5</v>
      </c>
      <c r="C2" s="8" t="s">
        <v>180</v>
      </c>
      <c r="D2" s="8" t="s">
        <v>39</v>
      </c>
      <c r="E2" s="2" t="s">
        <v>294</v>
      </c>
      <c r="F2" s="2" t="s">
        <v>295</v>
      </c>
      <c r="G2" s="9" t="s">
        <v>296</v>
      </c>
      <c r="H2" s="2" t="s">
        <v>297</v>
      </c>
    </row>
    <row r="3" spans="1:7">
      <c r="A3" s="8" t="s">
        <v>157</v>
      </c>
      <c r="B3" s="8">
        <v>5</v>
      </c>
      <c r="C3" s="8" t="s">
        <v>158</v>
      </c>
      <c r="D3" s="8" t="s">
        <v>159</v>
      </c>
      <c r="E3" s="2" t="s">
        <v>298</v>
      </c>
      <c r="F3" s="2" t="s">
        <v>295</v>
      </c>
      <c r="G3" s="9" t="s">
        <v>299</v>
      </c>
    </row>
    <row r="4" spans="1:8">
      <c r="A4" s="8" t="s">
        <v>247</v>
      </c>
      <c r="B4" s="8">
        <v>5</v>
      </c>
      <c r="C4" s="8" t="s">
        <v>158</v>
      </c>
      <c r="D4" s="8" t="s">
        <v>54</v>
      </c>
      <c r="E4" s="2" t="s">
        <v>300</v>
      </c>
      <c r="F4" s="2" t="s">
        <v>10</v>
      </c>
      <c r="G4" s="9" t="s">
        <v>301</v>
      </c>
      <c r="H4" s="9" t="s">
        <v>302</v>
      </c>
    </row>
    <row r="5" spans="1:8">
      <c r="A5" s="8" t="s">
        <v>214</v>
      </c>
      <c r="B5" s="8">
        <v>5</v>
      </c>
      <c r="C5" s="8" t="s">
        <v>158</v>
      </c>
      <c r="D5" s="8" t="s">
        <v>107</v>
      </c>
      <c r="E5" s="2" t="s">
        <v>303</v>
      </c>
      <c r="F5" s="2" t="s">
        <v>10</v>
      </c>
      <c r="G5" s="9" t="s">
        <v>304</v>
      </c>
      <c r="H5" s="9" t="s">
        <v>302</v>
      </c>
    </row>
    <row r="6" spans="1:7">
      <c r="A6" s="8" t="s">
        <v>74</v>
      </c>
      <c r="B6" s="8">
        <v>5</v>
      </c>
      <c r="C6" s="8" t="s">
        <v>75</v>
      </c>
      <c r="D6" s="8" t="s">
        <v>76</v>
      </c>
      <c r="E6" s="2" t="s">
        <v>305</v>
      </c>
      <c r="F6" s="2" t="s">
        <v>306</v>
      </c>
      <c r="G6" s="9" t="s">
        <v>307</v>
      </c>
    </row>
    <row r="7" spans="1:7">
      <c r="A7" s="8" t="s">
        <v>105</v>
      </c>
      <c r="B7" s="8">
        <v>5</v>
      </c>
      <c r="C7" s="8" t="s">
        <v>106</v>
      </c>
      <c r="D7" s="8" t="s">
        <v>107</v>
      </c>
      <c r="E7" s="2" t="s">
        <v>308</v>
      </c>
      <c r="F7" s="2" t="s">
        <v>309</v>
      </c>
      <c r="G7" s="9" t="s">
        <v>310</v>
      </c>
    </row>
    <row r="8" spans="1:7">
      <c r="A8" s="8" t="s">
        <v>30</v>
      </c>
      <c r="B8" s="8">
        <v>5</v>
      </c>
      <c r="C8" s="8" t="s">
        <v>15</v>
      </c>
      <c r="D8" s="8" t="s">
        <v>16</v>
      </c>
      <c r="E8" s="2" t="s">
        <v>311</v>
      </c>
      <c r="F8" s="2" t="s">
        <v>312</v>
      </c>
      <c r="G8" s="9" t="s">
        <v>313</v>
      </c>
    </row>
    <row r="9" spans="1:8">
      <c r="A9" s="8" t="s">
        <v>130</v>
      </c>
      <c r="B9" s="8">
        <v>5</v>
      </c>
      <c r="C9" s="8" t="s">
        <v>131</v>
      </c>
      <c r="D9" s="8" t="s">
        <v>65</v>
      </c>
      <c r="E9" s="2" t="s">
        <v>314</v>
      </c>
      <c r="F9" s="2" t="s">
        <v>10</v>
      </c>
      <c r="G9" s="9" t="s">
        <v>315</v>
      </c>
      <c r="H9" s="2" t="s">
        <v>316</v>
      </c>
    </row>
    <row r="10" spans="1:8">
      <c r="A10" s="8" t="s">
        <v>210</v>
      </c>
      <c r="B10" s="8">
        <v>5</v>
      </c>
      <c r="C10" s="8" t="s">
        <v>53</v>
      </c>
      <c r="D10" s="8" t="s">
        <v>159</v>
      </c>
      <c r="E10" s="2" t="s">
        <v>317</v>
      </c>
      <c r="F10" s="2" t="s">
        <v>318</v>
      </c>
      <c r="G10" s="9" t="s">
        <v>319</v>
      </c>
      <c r="H10" s="2" t="s">
        <v>320</v>
      </c>
    </row>
    <row r="11" spans="1:7">
      <c r="A11" s="8" t="s">
        <v>186</v>
      </c>
      <c r="B11" s="8">
        <v>5</v>
      </c>
      <c r="C11" s="8" t="s">
        <v>180</v>
      </c>
      <c r="D11" s="8" t="s">
        <v>54</v>
      </c>
      <c r="E11" s="2" t="s">
        <v>321</v>
      </c>
      <c r="F11" s="2" t="s">
        <v>309</v>
      </c>
      <c r="G11" s="9" t="s">
        <v>322</v>
      </c>
    </row>
    <row r="12" spans="1:8">
      <c r="A12" s="8" t="s">
        <v>232</v>
      </c>
      <c r="B12" s="8">
        <v>5</v>
      </c>
      <c r="C12" s="8" t="s">
        <v>131</v>
      </c>
      <c r="D12" s="8" t="s">
        <v>76</v>
      </c>
      <c r="E12" s="2" t="s">
        <v>323</v>
      </c>
      <c r="F12" s="2" t="s">
        <v>10</v>
      </c>
      <c r="G12" s="9" t="s">
        <v>324</v>
      </c>
      <c r="H12" s="2" t="s">
        <v>302</v>
      </c>
    </row>
    <row r="13" spans="1:7">
      <c r="A13" s="8" t="s">
        <v>111</v>
      </c>
      <c r="B13" s="8">
        <v>5</v>
      </c>
      <c r="C13" s="8" t="s">
        <v>106</v>
      </c>
      <c r="D13" s="8" t="s">
        <v>16</v>
      </c>
      <c r="E13" s="2" t="s">
        <v>325</v>
      </c>
      <c r="F13" s="2" t="s">
        <v>309</v>
      </c>
      <c r="G13" s="9" t="s">
        <v>326</v>
      </c>
    </row>
    <row r="14" spans="1:7">
      <c r="A14" s="8" t="s">
        <v>52</v>
      </c>
      <c r="B14" s="8">
        <v>5</v>
      </c>
      <c r="C14" s="8" t="s">
        <v>53</v>
      </c>
      <c r="D14" s="8" t="s">
        <v>54</v>
      </c>
      <c r="E14" s="2" t="s">
        <v>327</v>
      </c>
      <c r="F14" s="2" t="s">
        <v>318</v>
      </c>
      <c r="G14" s="9" t="s">
        <v>328</v>
      </c>
    </row>
    <row r="15" spans="1:7">
      <c r="A15" s="8" t="s">
        <v>329</v>
      </c>
      <c r="B15" s="8">
        <v>5</v>
      </c>
      <c r="C15" s="8" t="s">
        <v>131</v>
      </c>
      <c r="D15" s="8" t="s">
        <v>65</v>
      </c>
      <c r="E15" s="2" t="s">
        <v>330</v>
      </c>
      <c r="F15" s="2" t="s">
        <v>318</v>
      </c>
      <c r="G15" s="9" t="s">
        <v>331</v>
      </c>
    </row>
    <row r="16" spans="1:7">
      <c r="A16" s="8" t="s">
        <v>329</v>
      </c>
      <c r="B16" s="8">
        <v>5</v>
      </c>
      <c r="C16" s="8" t="s">
        <v>15</v>
      </c>
      <c r="D16" s="8" t="s">
        <v>39</v>
      </c>
      <c r="E16" s="2" t="s">
        <v>332</v>
      </c>
      <c r="F16" s="2" t="s">
        <v>312</v>
      </c>
      <c r="G16" s="9" t="s">
        <v>333</v>
      </c>
    </row>
    <row r="17" spans="1:7">
      <c r="A17" s="2" t="s">
        <v>273</v>
      </c>
      <c r="B17" s="2">
        <v>5</v>
      </c>
      <c r="C17" s="2" t="s">
        <v>15</v>
      </c>
      <c r="D17" s="2" t="s">
        <v>107</v>
      </c>
      <c r="E17" s="2" t="s">
        <v>334</v>
      </c>
      <c r="F17" s="2" t="s">
        <v>312</v>
      </c>
      <c r="G17" s="9" t="s">
        <v>335</v>
      </c>
    </row>
    <row r="18" spans="1:8">
      <c r="A18" s="2" t="s">
        <v>264</v>
      </c>
      <c r="B18" s="2">
        <v>5</v>
      </c>
      <c r="C18" s="2" t="s">
        <v>131</v>
      </c>
      <c r="D18" s="2" t="s">
        <v>159</v>
      </c>
      <c r="E18" s="2" t="s">
        <v>336</v>
      </c>
      <c r="F18" s="2" t="s">
        <v>309</v>
      </c>
      <c r="G18" s="9" t="s">
        <v>337</v>
      </c>
      <c r="H18" t="s">
        <v>302</v>
      </c>
    </row>
    <row r="19" spans="1:8">
      <c r="A19" s="8" t="s">
        <v>14</v>
      </c>
      <c r="B19" s="8">
        <v>4</v>
      </c>
      <c r="C19" s="8" t="s">
        <v>15</v>
      </c>
      <c r="D19" s="8" t="s">
        <v>16</v>
      </c>
      <c r="E19" s="2" t="s">
        <v>338</v>
      </c>
      <c r="F19" s="2" t="s">
        <v>10</v>
      </c>
      <c r="G19" s="9" t="s">
        <v>339</v>
      </c>
      <c r="H19" s="2" t="s"/>
    </row>
    <row r="20" spans="1:7">
      <c r="A20" s="8" t="s">
        <v>118</v>
      </c>
      <c r="B20" s="8">
        <v>4</v>
      </c>
      <c r="C20" s="8" t="s">
        <v>106</v>
      </c>
      <c r="D20" s="8" t="s">
        <v>76</v>
      </c>
      <c r="E20" s="2" t="s">
        <v>340</v>
      </c>
      <c r="F20" s="2" t="s">
        <v>309</v>
      </c>
      <c r="G20" s="9" t="s">
        <v>341</v>
      </c>
    </row>
    <row r="21" spans="1:8">
      <c r="A21" s="8" t="s">
        <v>144</v>
      </c>
      <c r="B21" s="8">
        <v>4</v>
      </c>
      <c r="C21" s="8" t="s">
        <v>131</v>
      </c>
      <c r="D21" s="8" t="s">
        <v>54</v>
      </c>
      <c r="E21" s="2" t="s">
        <v>342</v>
      </c>
      <c r="F21" s="2" t="s">
        <v>10</v>
      </c>
      <c r="G21" s="9" t="s">
        <v>343</v>
      </c>
      <c r="H21" s="9" t="s">
        <v>302</v>
      </c>
    </row>
    <row r="22" spans="1:8">
      <c r="A22" s="8" t="s">
        <v>88</v>
      </c>
      <c r="B22" s="8">
        <v>4</v>
      </c>
      <c r="C22" s="8" t="s">
        <v>75</v>
      </c>
      <c r="D22" s="8" t="s">
        <v>39</v>
      </c>
      <c r="E22" s="2" t="s">
        <v>344</v>
      </c>
      <c r="F22" s="2" t="s">
        <v>10</v>
      </c>
      <c r="G22" s="9" t="s">
        <v>345</v>
      </c>
      <c r="H22" s="9" t="s">
        <v>302</v>
      </c>
    </row>
    <row r="23" spans="1:7">
      <c r="A23" s="8" t="s">
        <v>191</v>
      </c>
      <c r="B23" s="8">
        <v>4</v>
      </c>
      <c r="C23" s="8" t="s">
        <v>180</v>
      </c>
      <c r="D23" s="8" t="s">
        <v>16</v>
      </c>
      <c r="E23" s="2" t="s">
        <v>346</v>
      </c>
      <c r="F23" s="2" t="s">
        <v>309</v>
      </c>
      <c r="G23" s="9" t="s">
        <v>347</v>
      </c>
    </row>
    <row r="24" spans="1:8">
      <c r="A24" s="8" t="s">
        <v>196</v>
      </c>
      <c r="B24" s="8">
        <v>4</v>
      </c>
      <c r="C24" s="8" t="s">
        <v>180</v>
      </c>
      <c r="D24" s="8" t="s">
        <v>54</v>
      </c>
      <c r="E24" s="2" t="s">
        <v>348</v>
      </c>
      <c r="F24" s="2" t="s">
        <v>10</v>
      </c>
      <c r="G24" s="9" t="s">
        <v>349</v>
      </c>
      <c r="H24" s="2" t="s">
        <v>302</v>
      </c>
    </row>
    <row r="25" spans="1:8">
      <c r="A25" s="8" t="s">
        <v>64</v>
      </c>
      <c r="B25" s="8">
        <v>4</v>
      </c>
      <c r="C25" s="8" t="s">
        <v>53</v>
      </c>
      <c r="D25" s="8" t="s">
        <v>65</v>
      </c>
      <c r="E25" s="2" t="s">
        <v>350</v>
      </c>
      <c r="F25" s="2" t="s">
        <v>10</v>
      </c>
      <c r="G25" s="9" t="s">
        <v>351</v>
      </c>
      <c r="H25" s="9" t="s">
        <v>352</v>
      </c>
    </row>
    <row r="26" spans="1:8">
      <c r="A26" s="8" t="s">
        <v>166</v>
      </c>
      <c r="B26" s="8">
        <v>4</v>
      </c>
      <c r="C26" s="8" t="s">
        <v>158</v>
      </c>
      <c r="D26" s="8" t="s">
        <v>16</v>
      </c>
      <c r="E26" s="2" t="s">
        <v>353</v>
      </c>
      <c r="F26" s="2" t="s">
        <v>10</v>
      </c>
      <c r="G26" s="9" t="s">
        <v>354</v>
      </c>
      <c r="H26" s="2" t="s">
        <v>302</v>
      </c>
    </row>
    <row r="27" spans="1:7">
      <c r="A27" s="8" t="s">
        <v>173</v>
      </c>
      <c r="B27" s="8">
        <v>4</v>
      </c>
      <c r="C27" s="8" t="s">
        <v>158</v>
      </c>
      <c r="D27" s="8" t="s">
        <v>76</v>
      </c>
      <c r="E27" s="2" t="s">
        <v>355</v>
      </c>
      <c r="F27" s="2" t="s">
        <v>295</v>
      </c>
      <c r="G27" s="9" t="s">
        <v>356</v>
      </c>
    </row>
    <row r="28" spans="1:8">
      <c r="A28" s="8" t="s">
        <v>149</v>
      </c>
      <c r="B28" s="8">
        <v>4</v>
      </c>
      <c r="C28" s="8" t="s">
        <v>131</v>
      </c>
      <c r="D28" s="8" t="s">
        <v>39</v>
      </c>
      <c r="E28" s="2" t="s">
        <v>357</v>
      </c>
      <c r="F28" s="2" t="s">
        <v>10</v>
      </c>
      <c r="G28" s="9" t="s">
        <v>358</v>
      </c>
      <c r="H28" s="2" t="s">
        <v>302</v>
      </c>
    </row>
    <row r="29" spans="1:8">
      <c r="A29" s="8" t="s">
        <v>254</v>
      </c>
      <c r="B29" s="8">
        <v>4</v>
      </c>
      <c r="C29" s="8" t="s">
        <v>158</v>
      </c>
      <c r="D29" s="8" t="s">
        <v>65</v>
      </c>
      <c r="E29" s="2" t="s">
        <v>359</v>
      </c>
      <c r="F29" s="2" t="s">
        <v>10</v>
      </c>
      <c r="G29" s="9" t="s">
        <v>360</v>
      </c>
      <c r="H29" s="2" t="s">
        <v>302</v>
      </c>
    </row>
    <row r="30" spans="1:7">
      <c r="A30" s="8" t="s">
        <v>202</v>
      </c>
      <c r="B30" s="8">
        <v>4</v>
      </c>
      <c r="C30" s="8" t="s">
        <v>180</v>
      </c>
      <c r="D30" s="8" t="s">
        <v>107</v>
      </c>
      <c r="E30" s="2" t="s">
        <v>361</v>
      </c>
      <c r="F30" s="2" t="s">
        <v>309</v>
      </c>
      <c r="G30" s="9" t="s">
        <v>362</v>
      </c>
    </row>
    <row r="31" spans="1:7">
      <c r="A31" s="8" t="s">
        <v>96</v>
      </c>
      <c r="B31" s="8">
        <v>4</v>
      </c>
      <c r="C31" s="8" t="s">
        <v>75</v>
      </c>
      <c r="D31" s="8" t="s">
        <v>54</v>
      </c>
      <c r="E31" s="2" t="s">
        <v>363</v>
      </c>
      <c r="F31" s="2" t="s">
        <v>306</v>
      </c>
      <c r="G31" s="9" t="s">
        <v>364</v>
      </c>
    </row>
    <row r="32" spans="1:8">
      <c r="A32" s="8" t="s">
        <v>124</v>
      </c>
      <c r="B32" s="8">
        <v>4</v>
      </c>
      <c r="C32" s="8" t="s">
        <v>106</v>
      </c>
      <c r="D32" s="8" t="s">
        <v>65</v>
      </c>
      <c r="E32" s="2" t="s">
        <v>365</v>
      </c>
      <c r="F32" s="2" t="s">
        <v>10</v>
      </c>
      <c r="G32" s="9" t="s">
        <v>366</v>
      </c>
      <c r="H32" s="2" t="s">
        <v>302</v>
      </c>
    </row>
    <row r="33" spans="1:7">
      <c r="A33" s="8" t="s">
        <v>228</v>
      </c>
      <c r="B33" s="8">
        <v>4</v>
      </c>
      <c r="C33" s="8" t="s">
        <v>75</v>
      </c>
      <c r="D33" s="8" t="s">
        <v>159</v>
      </c>
      <c r="E33" s="2" t="s">
        <v>367</v>
      </c>
      <c r="F33" s="2" t="s">
        <v>309</v>
      </c>
      <c r="G33" s="9" t="s">
        <v>368</v>
      </c>
    </row>
    <row r="34" spans="1:7">
      <c r="A34" s="2" t="s">
        <v>280</v>
      </c>
      <c r="B34" s="2">
        <v>4</v>
      </c>
      <c r="C34" s="2" t="s">
        <v>53</v>
      </c>
      <c r="D34" s="2" t="s">
        <v>107</v>
      </c>
      <c r="E34" s="2" t="s">
        <v>369</v>
      </c>
      <c r="F34" s="2" t="s">
        <v>318</v>
      </c>
      <c r="G34" s="9" t="s">
        <v>370</v>
      </c>
    </row>
    <row r="35" spans="1:4">
      <c r="A35" s="2" t="s"/>
      <c r="B35" s="2" t="s"/>
      <c r="C35" s="2" t="s"/>
      <c r="D35" s="2" t="s"/>
    </row>
    <row r="36" spans="1:4">
      <c r="A36" s="2" t="s"/>
      <c r="B36" s="2" t="s"/>
      <c r="C36" s="2" t="s"/>
      <c r="D36" s="2" t="s"/>
    </row>
    <row r="37" spans="1:4">
      <c r="A37" s="2" t="s"/>
      <c r="B37" s="2" t="s"/>
      <c r="C37" s="2" t="s"/>
      <c r="D37" s="2" t="s"/>
    </row>
    <row r="38" spans="1:4">
      <c r="A38" s="2" t="s"/>
      <c r="B38" s="2" t="s"/>
      <c r="C38" s="2" t="s"/>
      <c r="D38" s="2" t="s"/>
    </row>
    <row r="39" spans="1:4">
      <c r="A39" s="2" t="s"/>
      <c r="B39" s="2" t="s"/>
      <c r="C39" s="2" t="s"/>
      <c r="D39" s="2" t="s"/>
    </row>
    <row r="40" spans="1:4">
      <c r="A40" s="2" t="s"/>
      <c r="B40" s="2" t="s"/>
      <c r="C40" s="2" t="s"/>
      <c r="D40" s="2" t="s"/>
    </row>
    <row r="41" spans="1:4">
      <c r="A41" s="2" t="s"/>
      <c r="B41" s="2" t="s"/>
      <c r="C41" s="2" t="s"/>
      <c r="D41" s="2" t="s"/>
    </row>
    <row r="42" spans="1:4">
      <c r="A42" s="2" t="s"/>
      <c r="B42" s="2" t="s"/>
      <c r="C42" s="2" t="s"/>
      <c r="D42" s="2" t="s"/>
    </row>
    <row r="43" spans="1:4">
      <c r="A43" s="2" t="s"/>
      <c r="B43" s="2" t="s"/>
      <c r="C43" s="2" t="s"/>
      <c r="D43" s="2" t="s"/>
    </row>
    <row r="44" spans="1:4">
      <c r="A44" s="2" t="s"/>
      <c r="B44" s="2" t="s"/>
      <c r="C44" s="2" t="s"/>
      <c r="D44" s="2" t="s"/>
    </row>
    <row r="45" spans="1:4">
      <c r="A45" s="2" t="s"/>
      <c r="B45" s="2" t="s"/>
      <c r="C45" s="2" t="s"/>
      <c r="D45" s="2" t="s"/>
    </row>
    <row r="46" spans="1:4">
      <c r="A46" s="2" t="s"/>
      <c r="B46" s="2" t="s"/>
      <c r="C46" s="2" t="s"/>
      <c r="D46" s="2" t="s"/>
    </row>
    <row r="47" spans="1:4">
      <c r="A47" s="2" t="s"/>
      <c r="B47" s="2" t="s"/>
      <c r="C47" s="2" t="s"/>
      <c r="D47" s="2" t="s"/>
    </row>
    <row r="48" spans="1:4">
      <c r="A48" s="2" t="s"/>
      <c r="B48" s="2" t="s"/>
      <c r="C48" s="2" t="s"/>
      <c r="D48" s="2" t="s"/>
    </row>
    <row r="49" spans="1:4">
      <c r="A49" s="2" t="s"/>
      <c r="B49" s="2" t="s"/>
      <c r="C49" s="2" t="s"/>
      <c r="D49" s="2" t="s"/>
    </row>
    <row r="50" spans="1:4">
      <c r="A50" s="2" t="s"/>
      <c r="B50" s="2" t="s"/>
      <c r="C50" s="2" t="s"/>
      <c r="D50" s="2" t="s"/>
    </row>
    <row r="51" spans="1:4">
      <c r="A51" s="2" t="s"/>
      <c r="B51" s="2" t="s"/>
      <c r="C51" s="2" t="s"/>
      <c r="D51" s="2" t="s"/>
    </row>
    <row r="52" spans="1:4">
      <c r="A52" s="2" t="s"/>
      <c r="B52" s="2" t="s"/>
      <c r="C52" s="2" t="s"/>
      <c r="D52" s="2" t="s"/>
    </row>
    <row r="53" spans="1:4">
      <c r="A53" s="2" t="s"/>
      <c r="B53" s="2" t="s"/>
      <c r="C53" s="2" t="s"/>
      <c r="D53" s="2" t="s"/>
    </row>
    <row r="54" spans="1:4">
      <c r="A54" s="2" t="s"/>
      <c r="B54" s="2" t="s"/>
      <c r="C54" s="2" t="s"/>
      <c r="D54" s="2" t="s"/>
    </row>
    <row r="55" spans="1:4">
      <c r="A55" s="2" t="s"/>
      <c r="B55" s="2" t="s"/>
      <c r="C55" s="2" t="s"/>
      <c r="D55" s="2" t="s"/>
    </row>
    <row r="56" spans="1:4">
      <c r="A56" s="2" t="s"/>
      <c r="B56" s="2" t="s"/>
      <c r="C56" s="2" t="s"/>
      <c r="D56" s="2" t="s"/>
    </row>
    <row r="57" spans="1:4">
      <c r="A57" s="2" t="s"/>
      <c r="B57" s="2" t="s"/>
      <c r="C57" s="2" t="s"/>
      <c r="D57" s="2" t="s"/>
    </row>
    <row r="58" spans="1:4">
      <c r="A58" s="2" t="s"/>
      <c r="B58" s="2" t="s"/>
      <c r="C58" s="2" t="s"/>
      <c r="D58" s="2" t="s"/>
    </row>
    <row r="59" spans="1:4">
      <c r="A59" s="2" t="s"/>
      <c r="B59" s="2" t="s"/>
      <c r="C59" s="2" t="s"/>
      <c r="D59" s="2" t="s"/>
    </row>
    <row r="60" spans="1:4">
      <c r="A60" s="2" t="s"/>
      <c r="B60" s="2" t="s"/>
      <c r="C60" s="2" t="s"/>
      <c r="D60" s="2" t="s"/>
    </row>
    <row r="61" spans="1:4">
      <c r="A61" s="2" t="s"/>
      <c r="B61" s="2" t="s"/>
      <c r="C61" s="2" t="s"/>
      <c r="D61" s="2" t="s"/>
    </row>
    <row r="62" spans="1:4">
      <c r="A62" s="2" t="s"/>
      <c r="B62" s="2" t="s"/>
      <c r="C62" s="2" t="s"/>
      <c r="D62" s="2" t="s"/>
    </row>
    <row r="63" spans="1:4">
      <c r="A63" s="2" t="s"/>
      <c r="B63" s="2" t="s"/>
      <c r="C63" s="2" t="s"/>
      <c r="D63" s="2" t="s"/>
    </row>
    <row r="64" spans="1:4">
      <c r="A64" s="2" t="s"/>
      <c r="B64" s="2" t="s"/>
      <c r="C64" s="2" t="s"/>
      <c r="D64" s="2" t="s"/>
    </row>
    <row r="65" spans="1:4">
      <c r="A65" s="2" t="s"/>
      <c r="B65" s="2" t="s"/>
      <c r="C65" s="2" t="s"/>
      <c r="D65" s="2" t="s"/>
    </row>
    <row r="66" spans="1:4">
      <c r="A66" s="2" t="s"/>
      <c r="B66" s="2" t="s"/>
      <c r="C66" s="2" t="s"/>
      <c r="D66" s="2" t="s"/>
    </row>
    <row r="67" spans="1:4">
      <c r="A67" s="2" t="s"/>
      <c r="B67" s="2" t="s"/>
      <c r="C67" s="2" t="s"/>
      <c r="D67" s="2" t="s"/>
    </row>
    <row r="68" spans="1:4">
      <c r="A68" s="2" t="s"/>
      <c r="B68" s="2" t="s"/>
      <c r="C68" s="2" t="s"/>
      <c r="D68" s="2" t="s"/>
    </row>
    <row r="69" spans="1:4">
      <c r="A69" s="2" t="s"/>
      <c r="B69" s="2" t="s"/>
      <c r="C69" s="2" t="s"/>
      <c r="D69" s="2" t="s"/>
    </row>
    <row r="70" spans="1:4">
      <c r="A70" s="2" t="s"/>
      <c r="B70" s="2" t="s"/>
      <c r="C70" s="2" t="s"/>
      <c r="D70" s="2" t="s"/>
    </row>
    <row r="71" spans="1:4">
      <c r="A71" s="2" t="s"/>
      <c r="B71" s="2" t="s"/>
      <c r="C71" s="2" t="s"/>
      <c r="D71" s="2" t="s"/>
    </row>
    <row r="72" spans="1:4">
      <c r="A72" s="2" t="s"/>
      <c r="B72" s="2" t="s"/>
      <c r="C72" s="2" t="s"/>
      <c r="D72" s="2" t="s"/>
    </row>
    <row r="73" spans="1:4">
      <c r="A73" s="2" t="s"/>
      <c r="B73" s="2" t="s"/>
      <c r="C73" s="2" t="s"/>
      <c r="D73" s="2" t="s"/>
    </row>
    <row r="74" spans="1:4">
      <c r="A74" s="2" t="s"/>
      <c r="B74" s="2" t="s"/>
      <c r="C74" s="2" t="s"/>
      <c r="D74" s="2" t="s"/>
    </row>
    <row r="75" spans="1:4">
      <c r="A75" s="2" t="s"/>
      <c r="B75" s="2" t="s"/>
      <c r="C75" s="2" t="s"/>
      <c r="D75" s="2" t="s"/>
    </row>
    <row r="76" spans="1:4">
      <c r="A76" s="2" t="s"/>
      <c r="B76" s="2" t="s"/>
      <c r="C76" s="2" t="s"/>
      <c r="D76" s="2" t="s"/>
    </row>
    <row r="77" spans="1:4">
      <c r="A77" s="2" t="s"/>
      <c r="B77" s="2" t="s"/>
      <c r="C77" s="2" t="s"/>
      <c r="D77" s="2" t="s"/>
    </row>
    <row r="78" spans="1:4">
      <c r="A78" s="2" t="s"/>
      <c r="B78" s="2" t="s"/>
      <c r="C78" s="2" t="s"/>
      <c r="D78" s="2" t="s"/>
    </row>
    <row r="79" spans="1:4">
      <c r="A79" s="2" t="s"/>
      <c r="B79" s="2" t="s"/>
      <c r="C79" s="2" t="s"/>
      <c r="D79" s="2" t="s"/>
    </row>
    <row r="80" spans="1:4">
      <c r="A80" s="2" t="s"/>
      <c r="B80" s="2" t="s"/>
      <c r="C80" s="2" t="s"/>
      <c r="D80" s="2" t="s"/>
    </row>
    <row r="81" spans="1:4">
      <c r="A81" s="2" t="s"/>
      <c r="B81" s="2" t="s"/>
      <c r="C81" s="2" t="s"/>
      <c r="D81" s="2" t="s"/>
    </row>
    <row r="82" spans="1:4">
      <c r="A82" s="2" t="s"/>
      <c r="B82" s="2" t="s"/>
      <c r="C82" s="2" t="s"/>
      <c r="D82" s="2" t="s"/>
    </row>
    <row r="83" spans="1:4">
      <c r="A83" s="2" t="s"/>
      <c r="B83" s="2" t="s"/>
      <c r="C83" s="2" t="s"/>
      <c r="D83" s="2" t="s"/>
    </row>
    <row r="84" spans="1:4">
      <c r="A84" s="2" t="s"/>
      <c r="B84" s="2" t="s"/>
      <c r="C84" s="2" t="s"/>
      <c r="D84" s="2" t="s"/>
    </row>
    <row r="85" spans="1:4">
      <c r="A85" s="2" t="s"/>
      <c r="B85" s="2" t="s"/>
      <c r="C85" s="2" t="s"/>
      <c r="D85" s="2" t="s"/>
    </row>
    <row r="86" spans="1:4">
      <c r="A86" s="2" t="s"/>
      <c r="B86" s="2" t="s"/>
      <c r="C86" s="2" t="s"/>
      <c r="D86" s="2" t="s"/>
    </row>
    <row r="87" spans="1:4">
      <c r="A87" s="2" t="s"/>
      <c r="B87" s="2" t="s"/>
      <c r="C87" s="2" t="s"/>
      <c r="D87" s="2" t="s"/>
    </row>
    <row r="88" spans="1:4">
      <c r="A88" s="2" t="s"/>
      <c r="B88" s="2" t="s"/>
      <c r="C88" s="2" t="s"/>
      <c r="D88" s="2" t="s"/>
    </row>
    <row r="89" spans="1:4">
      <c r="A89" s="2" t="s"/>
      <c r="B89" s="2" t="s"/>
      <c r="C89" s="2" t="s"/>
      <c r="D89" s="2" t="s"/>
    </row>
    <row r="90" spans="1:4">
      <c r="A90" s="2" t="s"/>
      <c r="B90" s="2" t="s"/>
      <c r="C90" s="2" t="s"/>
      <c r="D90" s="2" t="s"/>
    </row>
    <row r="91" spans="1:4">
      <c r="A91" s="2" t="s"/>
      <c r="B91" s="2" t="s"/>
      <c r="C91" s="2" t="s"/>
      <c r="D91" s="2" t="s"/>
    </row>
    <row r="92" spans="1:4">
      <c r="A92" s="2" t="s"/>
      <c r="B92" s="2" t="s"/>
      <c r="C92" s="2" t="s"/>
      <c r="D92" s="2" t="s"/>
    </row>
    <row r="93" spans="1:4">
      <c r="A93" s="2" t="s"/>
      <c r="B93" s="2" t="s"/>
      <c r="C93" s="2" t="s"/>
      <c r="D93" s="2" t="s"/>
    </row>
    <row r="94" spans="1:4">
      <c r="A94" s="2" t="s"/>
      <c r="B94" s="2" t="s"/>
      <c r="C94" s="2" t="s"/>
      <c r="D94" s="2" t="s"/>
    </row>
    <row r="95" spans="1:4">
      <c r="A95" s="2" t="s"/>
      <c r="B95" s="2" t="s"/>
      <c r="C95" s="2" t="s"/>
      <c r="D95" s="2" t="s"/>
    </row>
    <row r="96" spans="1:4">
      <c r="A96" s="2" t="s"/>
      <c r="B96" s="2" t="s"/>
      <c r="C96" s="2" t="s"/>
      <c r="D96" s="2" t="s"/>
    </row>
    <row r="97" spans="1:4">
      <c r="A97" s="2" t="s"/>
      <c r="B97" s="2" t="s"/>
      <c r="C97" s="2" t="s"/>
      <c r="D97" s="2" t="s"/>
    </row>
    <row r="98" spans="1:4">
      <c r="A98" s="2" t="s"/>
      <c r="B98" s="2" t="s"/>
      <c r="C98" s="2" t="s"/>
      <c r="D98" s="2" t="s"/>
    </row>
    <row r="99" spans="1:4">
      <c r="A99" s="2" t="s"/>
      <c r="B99" s="2" t="s"/>
      <c r="C99" s="2" t="s"/>
      <c r="D99" s="2" t="s"/>
    </row>
    <row r="100" spans="1:4">
      <c r="A100" s="2" t="s"/>
      <c r="B100" s="2" t="s"/>
      <c r="C100" s="2" t="s"/>
      <c r="D100" s="2" t="s"/>
    </row>
    <row r="101" spans="1:4">
      <c r="A101" s="2" t="s"/>
      <c r="B101" s="2" t="s"/>
      <c r="C101" s="2" t="s"/>
      <c r="D101" s="2" t="s"/>
    </row>
    <row r="102" spans="1:4">
      <c r="A102" s="2" t="s"/>
      <c r="B102" s="2" t="s"/>
      <c r="C102" s="2" t="s"/>
      <c r="D102" s="2" t="s"/>
    </row>
    <row r="103" spans="1:4">
      <c r="A103" s="2" t="s"/>
      <c r="B103" s="2" t="s"/>
      <c r="C103" s="2" t="s"/>
      <c r="D103" s="2" t="s"/>
    </row>
    <row r="104" spans="1:4">
      <c r="A104" s="2" t="s"/>
      <c r="B104" s="2" t="s"/>
      <c r="C104" s="2" t="s"/>
      <c r="D104" s="2" t="s"/>
    </row>
    <row r="105" spans="1:4">
      <c r="A105" s="2" t="s"/>
      <c r="B105" s="2" t="s"/>
      <c r="C105" s="2" t="s"/>
      <c r="D105" s="2" t="s"/>
    </row>
    <row r="106" spans="1:4">
      <c r="A106" s="2" t="s"/>
      <c r="B106" s="2" t="s"/>
      <c r="C106" s="2" t="s"/>
      <c r="D106" s="2" t="s"/>
    </row>
    <row r="107" spans="1:4">
      <c r="A107" s="2" t="s"/>
      <c r="B107" s="2" t="s"/>
      <c r="C107" s="2" t="s"/>
      <c r="D107" s="2" t="s"/>
    </row>
    <row r="108" spans="1:4">
      <c r="A108" s="2" t="s"/>
      <c r="B108" s="2" t="s"/>
      <c r="C108" s="2" t="s"/>
      <c r="D108" s="2" t="s"/>
    </row>
    <row r="109" spans="1:4">
      <c r="A109" s="2" t="s"/>
      <c r="B109" s="2" t="s"/>
      <c r="C109" s="2" t="s"/>
      <c r="D109" s="2" t="s"/>
    </row>
    <row r="110" spans="1:4">
      <c r="A110" s="2" t="s"/>
      <c r="B110" s="2" t="s"/>
      <c r="C110" s="2" t="s"/>
      <c r="D110" s="2" t="s"/>
    </row>
    <row r="111" spans="1:4">
      <c r="A111" s="2" t="s"/>
      <c r="B111" s="2" t="s"/>
      <c r="C111" s="2" t="s"/>
      <c r="D111" s="2" t="s"/>
    </row>
    <row r="112" spans="1:4">
      <c r="A112" s="2" t="s"/>
      <c r="B112" s="2" t="s"/>
      <c r="C112" s="2" t="s"/>
      <c r="D112" s="2" t="s"/>
    </row>
    <row r="113" spans="1:4">
      <c r="A113" s="2" t="s"/>
      <c r="B113" s="2" t="s"/>
      <c r="C113" s="2" t="s"/>
      <c r="D113" s="2" t="s"/>
    </row>
    <row r="114" spans="1:4">
      <c r="A114" s="2" t="s"/>
      <c r="B114" s="2" t="s"/>
      <c r="C114" s="2" t="s"/>
      <c r="D114" s="2" t="s"/>
    </row>
    <row r="115" spans="1:4">
      <c r="A115" s="2" t="s"/>
      <c r="B115" s="2" t="s"/>
      <c r="C115" s="2" t="s"/>
      <c r="D115" s="2" t="s"/>
    </row>
    <row r="116" spans="1:4">
      <c r="A116" s="2" t="s"/>
      <c r="B116" s="2" t="s"/>
      <c r="C116" s="2" t="s"/>
      <c r="D116" s="2" t="s"/>
    </row>
    <row r="117" spans="1:4">
      <c r="A117" s="2" t="s"/>
      <c r="B117" s="2" t="s"/>
      <c r="C117" s="2" t="s"/>
      <c r="D117" s="2" t="s"/>
    </row>
    <row r="118" spans="1:4">
      <c r="A118" s="2" t="s"/>
      <c r="B118" s="2" t="s"/>
      <c r="C118" s="2" t="s"/>
      <c r="D118" s="2" t="s"/>
    </row>
    <row r="119" spans="1:4">
      <c r="A119" s="2" t="s"/>
      <c r="B119" s="2" t="s"/>
      <c r="C119" s="2" t="s"/>
      <c r="D119" s="2" t="s"/>
    </row>
    <row r="120" spans="1:4">
      <c r="A120" s="2" t="s"/>
      <c r="B120" s="2" t="s"/>
      <c r="C120" s="2" t="s"/>
      <c r="D120" s="2" t="s"/>
    </row>
    <row r="121" spans="1:4">
      <c r="A121" s="2" t="s"/>
      <c r="B121" s="2" t="s"/>
      <c r="C121" s="2" t="s"/>
      <c r="D121" s="2" t="s"/>
    </row>
    <row r="122" spans="1:4">
      <c r="A122" s="2" t="s"/>
      <c r="B122" s="2" t="s"/>
      <c r="C122" s="2" t="s"/>
      <c r="D122" s="2" t="s"/>
    </row>
    <row r="123" spans="1:4">
      <c r="A123" s="2" t="s"/>
      <c r="B123" s="2" t="s"/>
      <c r="C123" s="2" t="s"/>
      <c r="D123" s="2" t="s"/>
    </row>
    <row r="124" spans="1:4">
      <c r="A124" s="2" t="s"/>
      <c r="B124" s="2" t="s"/>
      <c r="C124" s="2" t="s"/>
      <c r="D124" s="2" t="s"/>
    </row>
    <row r="125" spans="1:4">
      <c r="A125" s="2" t="s"/>
      <c r="B125" s="2" t="s"/>
      <c r="C125" s="2" t="s"/>
      <c r="D125" s="2" t="s"/>
    </row>
    <row r="126" spans="1:4">
      <c r="A126" s="2" t="s"/>
      <c r="B126" s="2" t="s"/>
      <c r="C126" s="2" t="s"/>
      <c r="D126" s="2" t="s"/>
    </row>
    <row r="127" spans="1:4">
      <c r="A127" s="2" t="s"/>
      <c r="B127" s="2" t="s"/>
      <c r="C127" s="2" t="s"/>
      <c r="D127" s="2" t="s"/>
    </row>
    <row r="128" spans="1:4">
      <c r="A128" s="2" t="s"/>
      <c r="B128" s="2" t="s"/>
      <c r="C128" s="2" t="s"/>
      <c r="D128" s="2" t="s"/>
    </row>
    <row r="129" spans="1:4">
      <c r="A129" s="2" t="s"/>
      <c r="B129" s="2" t="s"/>
      <c r="C129" s="2" t="s"/>
      <c r="D129" s="2" t="s"/>
    </row>
    <row r="130" spans="1:4">
      <c r="A130" s="2" t="s"/>
      <c r="B130" s="2" t="s"/>
      <c r="C130" s="2" t="s"/>
      <c r="D130" s="2" t="s"/>
    </row>
    <row r="131" spans="1:4">
      <c r="A131" s="2" t="s"/>
      <c r="B131" s="2" t="s"/>
      <c r="C131" s="2" t="s"/>
      <c r="D131" s="2" t="s"/>
    </row>
    <row r="132" spans="1:4">
      <c r="A132" s="2" t="s"/>
      <c r="B132" s="2" t="s"/>
      <c r="C132" s="2" t="s"/>
      <c r="D132" s="2" t="s"/>
    </row>
    <row r="133" spans="1:4">
      <c r="A133" s="2" t="s"/>
      <c r="B133" s="2" t="s"/>
      <c r="C133" s="2" t="s"/>
      <c r="D133" s="2" t="s"/>
    </row>
    <row r="134" spans="1:4">
      <c r="A134" s="2" t="s"/>
      <c r="B134" s="2" t="s"/>
      <c r="C134" s="2" t="s"/>
      <c r="D134" s="2" t="s"/>
    </row>
    <row r="135" spans="1:4">
      <c r="A135" s="2" t="s"/>
      <c r="B135" s="2" t="s"/>
      <c r="C135" s="2" t="s"/>
      <c r="D135" s="2" t="s"/>
    </row>
    <row r="136" spans="1:4">
      <c r="A136" s="2" t="s"/>
      <c r="B136" s="2" t="s"/>
      <c r="C136" s="2" t="s"/>
      <c r="D136" s="2" t="s"/>
    </row>
    <row r="137" spans="1:4">
      <c r="A137" s="2" t="s"/>
      <c r="B137" s="2" t="s"/>
      <c r="C137" s="2" t="s"/>
      <c r="D137" s="2" t="s"/>
    </row>
    <row r="138" spans="1:4">
      <c r="A138" s="2" t="s"/>
      <c r="B138" s="2" t="s"/>
      <c r="C138" s="2" t="s"/>
      <c r="D138" s="2" t="s"/>
    </row>
    <row r="139" spans="1:4">
      <c r="A139" s="2" t="s"/>
      <c r="B139" s="2" t="s"/>
      <c r="C139" s="2" t="s"/>
      <c r="D139" s="2" t="s"/>
    </row>
    <row r="140" spans="1:4">
      <c r="A140" s="2" t="s"/>
      <c r="B140" s="2" t="s"/>
      <c r="C140" s="2" t="s"/>
      <c r="D140" s="2" t="s"/>
    </row>
    <row r="141" spans="1:4">
      <c r="A141" s="2" t="s"/>
      <c r="B141" s="2" t="s"/>
      <c r="C141" s="2" t="s"/>
      <c r="D141" s="2" t="s"/>
    </row>
    <row r="142" spans="1:4">
      <c r="A142" s="2" t="s"/>
      <c r="B142" s="2" t="s"/>
      <c r="C142" s="2" t="s"/>
      <c r="D142" s="2" t="s"/>
    </row>
    <row r="143" spans="1:4">
      <c r="A143" s="2" t="s"/>
      <c r="B143" s="2" t="s"/>
      <c r="C143" s="2" t="s"/>
      <c r="D143" s="2" t="s"/>
    </row>
    <row r="144" spans="1:4">
      <c r="A144" s="2" t="s"/>
      <c r="B144" s="2" t="s"/>
      <c r="C144" s="2" t="s"/>
      <c r="D144" s="2" t="s"/>
    </row>
    <row r="145" spans="1:4">
      <c r="A145" s="2" t="s"/>
      <c r="B145" s="2" t="s"/>
      <c r="C145" s="2" t="s"/>
      <c r="D145" s="2" t="s"/>
    </row>
    <row r="146" spans="1:4">
      <c r="A146" s="2" t="s"/>
      <c r="B146" s="2" t="s"/>
      <c r="C146" s="2" t="s"/>
      <c r="D146" s="2" t="s"/>
    </row>
    <row r="147" spans="1:4">
      <c r="A147" s="2" t="s"/>
      <c r="B147" s="2" t="s"/>
      <c r="C147" s="2" t="s"/>
      <c r="D147" s="2" t="s"/>
    </row>
    <row r="148" spans="1:4">
      <c r="A148" s="2" t="s"/>
      <c r="B148" s="2" t="s"/>
      <c r="C148" s="2" t="s"/>
      <c r="D148" s="2" t="s"/>
    </row>
    <row r="149" spans="1:4">
      <c r="A149" s="2" t="s"/>
      <c r="B149" s="2" t="s"/>
      <c r="C149" s="2" t="s"/>
      <c r="D149" s="2" t="s"/>
    </row>
    <row r="150" spans="1:4">
      <c r="A150" s="2" t="s"/>
      <c r="B150" s="2" t="s"/>
      <c r="C150" s="2" t="s"/>
      <c r="D150" s="2" t="s"/>
    </row>
    <row r="151" spans="1:4">
      <c r="A151" s="2" t="s"/>
      <c r="B151" s="2" t="s"/>
      <c r="C151" s="2" t="s"/>
      <c r="D151" s="2" t="s"/>
    </row>
    <row r="152" spans="1:4">
      <c r="A152" s="2" t="s"/>
      <c r="B152" s="2" t="s"/>
      <c r="C152" s="2" t="s"/>
      <c r="D152" s="2" t="s"/>
    </row>
    <row r="153" spans="1:4">
      <c r="A153" s="2" t="s"/>
      <c r="B153" s="2" t="s"/>
      <c r="C153" s="2" t="s"/>
      <c r="D153" s="2" t="s"/>
    </row>
    <row r="154" spans="1:4">
      <c r="A154" s="2" t="s"/>
      <c r="B154" s="2" t="s"/>
      <c r="C154" s="2" t="s"/>
      <c r="D154" s="2" t="s"/>
    </row>
    <row r="155" spans="1:4">
      <c r="A155" s="2" t="s"/>
      <c r="B155" s="2" t="s"/>
      <c r="C155" s="2" t="s"/>
      <c r="D155" s="2" t="s"/>
    </row>
    <row r="156" spans="1:4">
      <c r="A156" s="2" t="s"/>
      <c r="B156" s="2" t="s"/>
      <c r="C156" s="2" t="s"/>
      <c r="D156" s="2" t="s"/>
    </row>
    <row r="157" spans="1:4">
      <c r="A157" s="2" t="s"/>
      <c r="B157" s="2" t="s"/>
      <c r="C157" s="2" t="s"/>
      <c r="D157" s="2" t="s"/>
    </row>
    <row r="158" spans="1:4">
      <c r="A158" s="2" t="s"/>
      <c r="B158" s="2" t="s"/>
      <c r="C158" s="2" t="s"/>
      <c r="D158" s="2" t="s"/>
    </row>
    <row r="159" spans="1:4">
      <c r="A159" s="2" t="s"/>
      <c r="B159" s="2" t="s"/>
      <c r="C159" s="2" t="s"/>
      <c r="D159" s="2" t="s"/>
    </row>
    <row r="160" spans="1:4">
      <c r="A160" s="2" t="s"/>
      <c r="B160" s="2" t="s"/>
      <c r="C160" s="2" t="s"/>
      <c r="D160" s="2" t="s"/>
    </row>
    <row r="161" spans="1:4">
      <c r="A161" s="2" t="s"/>
      <c r="B161" s="2" t="s"/>
      <c r="C161" s="2" t="s"/>
      <c r="D161" s="2" t="s"/>
    </row>
    <row r="162" spans="1:4">
      <c r="A162" s="2" t="s"/>
      <c r="B162" s="2" t="s"/>
      <c r="C162" s="2" t="s"/>
      <c r="D162" s="2" t="s"/>
    </row>
    <row r="163" spans="1:4">
      <c r="A163" s="2" t="s"/>
      <c r="B163" s="2" t="s"/>
      <c r="C163" s="2" t="s"/>
      <c r="D163" s="2" t="s"/>
    </row>
    <row r="164" spans="1:4">
      <c r="A164" s="2" t="s"/>
      <c r="B164" s="2" t="s"/>
      <c r="C164" s="2" t="s"/>
      <c r="D164" s="2" t="s"/>
    </row>
    <row r="165" spans="1:4">
      <c r="A165" s="2" t="s"/>
      <c r="B165" s="2" t="s"/>
      <c r="C165" s="2" t="s"/>
      <c r="D165" s="2" t="s"/>
    </row>
    <row r="166" spans="1:4">
      <c r="A166" s="2" t="s"/>
      <c r="B166" s="2" t="s"/>
      <c r="C166" s="2" t="s"/>
      <c r="D166" s="2" t="s"/>
    </row>
    <row r="167" spans="1:4">
      <c r="A167" s="2" t="s"/>
      <c r="B167" s="2" t="s"/>
      <c r="C167" s="2" t="s"/>
      <c r="D167" s="2" t="s"/>
    </row>
    <row r="168" spans="1:4">
      <c r="A168" s="2" t="s"/>
      <c r="B168" s="2" t="s"/>
      <c r="C168" s="2" t="s"/>
      <c r="D168" s="2" t="s"/>
    </row>
    <row r="169" spans="1:4">
      <c r="A169" s="2" t="s"/>
      <c r="B169" s="2" t="s"/>
      <c r="C169" s="2" t="s"/>
      <c r="D169" s="2" t="s"/>
    </row>
    <row r="170" spans="1:4">
      <c r="A170" s="2" t="s"/>
      <c r="B170" s="2" t="s"/>
      <c r="C170" s="2" t="s"/>
      <c r="D170" s="2" t="s"/>
    </row>
    <row r="171" spans="1:4">
      <c r="A171" s="2" t="s"/>
      <c r="B171" s="2" t="s"/>
      <c r="C171" s="2" t="s"/>
      <c r="D171" s="2" t="s"/>
    </row>
    <row r="172" spans="1:4">
      <c r="A172" s="2" t="s"/>
      <c r="B172" s="2" t="s"/>
      <c r="C172" s="2" t="s"/>
      <c r="D172" s="2" t="s"/>
    </row>
    <row r="173" spans="1:4">
      <c r="A173" s="2" t="s"/>
      <c r="B173" s="2" t="s"/>
      <c r="C173" s="2" t="s"/>
      <c r="D173" s="2" t="s"/>
    </row>
    <row r="174" spans="1:4">
      <c r="A174" s="2" t="s"/>
      <c r="B174" s="2" t="s"/>
      <c r="C174" s="2" t="s"/>
      <c r="D174" s="2" t="s"/>
    </row>
    <row r="175" spans="1:4">
      <c r="A175" s="2" t="s"/>
      <c r="B175" s="2" t="s"/>
      <c r="C175" s="2" t="s"/>
      <c r="D175" s="2" t="s"/>
    </row>
    <row r="176" spans="1:4">
      <c r="A176" s="2" t="s"/>
      <c r="B176" s="2" t="s"/>
      <c r="C176" s="2" t="s"/>
      <c r="D176" s="2" t="s"/>
    </row>
    <row r="177" spans="1:4">
      <c r="A177" s="2" t="s"/>
      <c r="B177" s="2" t="s"/>
      <c r="C177" s="2" t="s"/>
      <c r="D177" s="2" t="s"/>
    </row>
    <row r="178" spans="1:4">
      <c r="A178" s="2" t="s"/>
      <c r="B178" s="2" t="s"/>
      <c r="C178" s="2" t="s"/>
      <c r="D178" s="2" t="s"/>
    </row>
    <row r="179" spans="1:4">
      <c r="A179" s="2" t="s"/>
      <c r="B179" s="2" t="s"/>
      <c r="C179" s="2" t="s"/>
      <c r="D179" s="2" t="s"/>
    </row>
    <row r="180" spans="1:4">
      <c r="A180" s="2" t="s"/>
      <c r="B180" s="2" t="s"/>
      <c r="C180" s="2" t="s"/>
      <c r="D180" s="2" t="s"/>
    </row>
    <row r="181" spans="1:4">
      <c r="A181" s="2" t="s"/>
      <c r="B181" s="2" t="s"/>
      <c r="C181" s="2" t="s"/>
      <c r="D181" s="2" t="s"/>
    </row>
  </sheetData>
  <autoFilter ref="A1:H34">
    <sortState ref="A2:H34">
      <sortCondition descending="true" ref="B1:B34"/>
    </sortState>
  </autoFilter>
</worksheet>
</file>

<file path=xl/worksheets/sheet12.xml><?xml version="1.0" encoding="utf-8"?>
<worksheet xmlns:r="http://schemas.openxmlformats.org/officeDocument/2006/relationships" xmlns="http://schemas.openxmlformats.org/spreadsheetml/2006/main">
  <sheetPr codeName="角色行迹" state="visible">
    <tabColor rgb="FFFFFFFF"/>
  </sheetPr>
  <dimension ref="G341"/>
  <sheetViews>
    <sheetView showGridLines="true" workbookViewId="0">
      <pane xSplit="1" ySplit="1" topLeftCell="B2" state="frozen"/>
    </sheetView>
  </sheetViews>
  <cols>
    <col min="1" max="1" width="10.8008" style="2" customWidth="true"/>
    <col min="2" max="3" width="10.793" style="2" customWidth="true"/>
    <col min="4" max="4" width="15.5938" style="2" customWidth="true"/>
    <col min="5" max="5" width="10.8008" style="29" customWidth="true"/>
    <col min="6" max="7" width="10.8008" style="2" customWidth="true"/>
  </cols>
  <sheetData>
    <row r="1" spans="1:7">
      <c r="A1" s="8" t="s">
        <v>1</v>
      </c>
      <c r="B1" s="8" t="s">
        <v>2</v>
      </c>
      <c r="C1" s="8" t="s">
        <v>3</v>
      </c>
      <c r="D1" s="8" t="s">
        <v>5</v>
      </c>
      <c r="E1" s="20" t="s">
        <v>1075</v>
      </c>
      <c r="F1" s="8" t="s">
        <v>371</v>
      </c>
      <c r="G1" s="8" t="s">
        <v>1076</v>
      </c>
    </row>
    <row r="2" spans="1:9">
      <c r="A2" s="8" t="s">
        <v>14</v>
      </c>
      <c r="B2" s="8" t="s">
        <v>15</v>
      </c>
      <c r="C2" s="8" t="s">
        <v>16</v>
      </c>
      <c r="D2" s="8" t="s">
        <v>1077</v>
      </c>
      <c r="E2" s="20">
        <v>0.032</v>
      </c>
      <c r="F2" s="8">
        <v>1</v>
      </c>
      <c r="G2" s="8" t="s"/>
      <c r="I2" s="2" t="s">
        <v>1312</v>
      </c>
    </row>
    <row r="3" spans="1:7">
      <c r="A3" s="8" t="s">
        <v>14</v>
      </c>
      <c r="B3" s="8" t="s">
        <v>15</v>
      </c>
      <c r="C3" s="8" t="s">
        <v>16</v>
      </c>
      <c r="D3" s="8" t="s">
        <v>21</v>
      </c>
      <c r="E3" s="20">
        <v>0.05</v>
      </c>
      <c r="F3" s="8" t="s"/>
      <c r="G3" s="8">
        <v>2</v>
      </c>
    </row>
    <row r="4" spans="1:7">
      <c r="A4" s="8" t="s">
        <v>14</v>
      </c>
      <c r="B4" s="8" t="s">
        <v>15</v>
      </c>
      <c r="C4" s="8" t="s">
        <v>16</v>
      </c>
      <c r="D4" s="8" t="s">
        <v>1077</v>
      </c>
      <c r="E4" s="20">
        <v>0.032</v>
      </c>
      <c r="F4" s="8" t="s"/>
      <c r="G4" s="8">
        <v>3</v>
      </c>
    </row>
    <row r="5" spans="1:7">
      <c r="A5" s="8" t="s">
        <v>14</v>
      </c>
      <c r="B5" s="8" t="s">
        <v>15</v>
      </c>
      <c r="C5" s="8" t="s">
        <v>16</v>
      </c>
      <c r="D5" s="8" t="s">
        <v>1078</v>
      </c>
      <c r="E5" s="20">
        <v>0.04</v>
      </c>
      <c r="F5" s="8" t="s"/>
      <c r="G5" s="8">
        <v>3</v>
      </c>
    </row>
    <row r="6" spans="1:7">
      <c r="A6" s="8" t="s">
        <v>14</v>
      </c>
      <c r="B6" s="8" t="s">
        <v>15</v>
      </c>
      <c r="C6" s="8" t="s">
        <v>16</v>
      </c>
      <c r="D6" s="8" t="s">
        <v>1077</v>
      </c>
      <c r="E6" s="20">
        <v>0.048</v>
      </c>
      <c r="F6" s="8" t="s"/>
      <c r="G6" s="8">
        <v>4</v>
      </c>
    </row>
    <row r="7" spans="1:7">
      <c r="A7" s="8" t="s">
        <v>14</v>
      </c>
      <c r="B7" s="8" t="s">
        <v>15</v>
      </c>
      <c r="C7" s="8" t="s">
        <v>16</v>
      </c>
      <c r="D7" s="8" t="s">
        <v>1078</v>
      </c>
      <c r="E7" s="20">
        <v>0.06</v>
      </c>
      <c r="F7" s="8" t="s"/>
      <c r="G7" s="8">
        <v>5</v>
      </c>
    </row>
    <row r="8" spans="1:7">
      <c r="A8" s="8" t="s">
        <v>14</v>
      </c>
      <c r="B8" s="8" t="s">
        <v>15</v>
      </c>
      <c r="C8" s="8" t="s">
        <v>16</v>
      </c>
      <c r="D8" s="8" t="s">
        <v>21</v>
      </c>
      <c r="E8" s="20">
        <v>0.075</v>
      </c>
      <c r="F8" s="8" t="s"/>
      <c r="G8" s="8">
        <v>5</v>
      </c>
    </row>
    <row r="9" spans="1:7">
      <c r="A9" s="8" t="s">
        <v>14</v>
      </c>
      <c r="B9" s="8" t="s">
        <v>15</v>
      </c>
      <c r="C9" s="8" t="s">
        <v>16</v>
      </c>
      <c r="D9" s="8" t="s">
        <v>1077</v>
      </c>
      <c r="E9" s="20">
        <v>0.048</v>
      </c>
      <c r="F9" s="8" t="s"/>
      <c r="G9" s="8">
        <v>6</v>
      </c>
    </row>
    <row r="10" spans="1:7">
      <c r="A10" s="8" t="s">
        <v>14</v>
      </c>
      <c r="B10" s="8" t="s">
        <v>15</v>
      </c>
      <c r="C10" s="8" t="s">
        <v>16</v>
      </c>
      <c r="D10" s="8" t="s">
        <v>1077</v>
      </c>
      <c r="E10" s="20">
        <v>0.064</v>
      </c>
      <c r="F10" s="8">
        <v>75</v>
      </c>
      <c r="G10" s="8" t="s"/>
    </row>
    <row r="11" spans="1:7">
      <c r="A11" s="8" t="s">
        <v>14</v>
      </c>
      <c r="B11" s="8" t="s">
        <v>15</v>
      </c>
      <c r="C11" s="8" t="s">
        <v>16</v>
      </c>
      <c r="D11" s="8" t="s">
        <v>21</v>
      </c>
      <c r="E11" s="20">
        <v>0.1</v>
      </c>
      <c r="F11" s="8">
        <v>80</v>
      </c>
      <c r="G11" s="8" t="s"/>
    </row>
    <row r="12" spans="1:7">
      <c r="A12" s="8" t="s">
        <v>118</v>
      </c>
      <c r="B12" s="8" t="s">
        <v>106</v>
      </c>
      <c r="C12" s="8" t="s">
        <v>76</v>
      </c>
      <c r="D12" s="8" t="s">
        <v>1079</v>
      </c>
      <c r="E12" s="20">
        <v>0.032</v>
      </c>
      <c r="F12" s="8">
        <v>1</v>
      </c>
      <c r="G12" s="8" t="s"/>
    </row>
    <row r="13" spans="1:7">
      <c r="A13" s="8" t="s">
        <v>118</v>
      </c>
      <c r="B13" s="8" t="s">
        <v>106</v>
      </c>
      <c r="C13" s="8" t="s">
        <v>76</v>
      </c>
      <c r="D13" s="8" t="s">
        <v>13</v>
      </c>
      <c r="E13" s="20">
        <v>0.04</v>
      </c>
      <c r="F13" s="8" t="s"/>
      <c r="G13" s="8">
        <v>2</v>
      </c>
    </row>
    <row r="14" spans="1:7">
      <c r="A14" s="8" t="s">
        <v>118</v>
      </c>
      <c r="B14" s="8" t="s">
        <v>106</v>
      </c>
      <c r="C14" s="8" t="s">
        <v>76</v>
      </c>
      <c r="D14" s="8" t="s">
        <v>1079</v>
      </c>
      <c r="E14" s="20">
        <v>0.032</v>
      </c>
      <c r="F14" s="8" t="s"/>
      <c r="G14" s="8">
        <v>3</v>
      </c>
    </row>
    <row r="15" spans="1:7">
      <c r="A15" s="8" t="s">
        <v>118</v>
      </c>
      <c r="B15" s="8" t="s">
        <v>106</v>
      </c>
      <c r="C15" s="8" t="s">
        <v>76</v>
      </c>
      <c r="D15" s="8" t="s">
        <v>21</v>
      </c>
      <c r="E15" s="20">
        <v>0.05</v>
      </c>
      <c r="F15" s="8" t="s"/>
      <c r="G15" s="8">
        <v>3</v>
      </c>
    </row>
    <row r="16" spans="1:7">
      <c r="A16" s="8" t="s">
        <v>118</v>
      </c>
      <c r="B16" s="8" t="s">
        <v>106</v>
      </c>
      <c r="C16" s="8" t="s">
        <v>76</v>
      </c>
      <c r="D16" s="8" t="s">
        <v>1079</v>
      </c>
      <c r="E16" s="20">
        <v>0.048</v>
      </c>
      <c r="F16" s="8" t="s"/>
      <c r="G16" s="8">
        <v>4</v>
      </c>
    </row>
    <row r="17" spans="1:7">
      <c r="A17" s="8" t="s">
        <v>118</v>
      </c>
      <c r="B17" s="8" t="s">
        <v>106</v>
      </c>
      <c r="C17" s="8" t="s">
        <v>76</v>
      </c>
      <c r="D17" s="8" t="s">
        <v>13</v>
      </c>
      <c r="E17" s="20">
        <v>0.06</v>
      </c>
      <c r="F17" s="8" t="s"/>
      <c r="G17" s="8">
        <v>5</v>
      </c>
    </row>
    <row r="18" spans="1:7">
      <c r="A18" s="8" t="s">
        <v>118</v>
      </c>
      <c r="B18" s="8" t="s">
        <v>106</v>
      </c>
      <c r="C18" s="8" t="s">
        <v>76</v>
      </c>
      <c r="D18" s="8" t="s">
        <v>1079</v>
      </c>
      <c r="E18" s="20">
        <v>0.048</v>
      </c>
      <c r="F18" s="8" t="s"/>
      <c r="G18" s="8">
        <v>5</v>
      </c>
    </row>
    <row r="19" spans="1:7">
      <c r="A19" s="8" t="s">
        <v>118</v>
      </c>
      <c r="B19" s="8" t="s">
        <v>106</v>
      </c>
      <c r="C19" s="8" t="s">
        <v>76</v>
      </c>
      <c r="D19" s="8" t="s">
        <v>21</v>
      </c>
      <c r="E19" s="20">
        <v>0.075</v>
      </c>
      <c r="F19" s="8" t="s"/>
      <c r="G19" s="8">
        <v>6</v>
      </c>
    </row>
    <row r="20" spans="1:7">
      <c r="A20" s="8" t="s">
        <v>118</v>
      </c>
      <c r="B20" s="8" t="s">
        <v>106</v>
      </c>
      <c r="C20" s="8" t="s">
        <v>76</v>
      </c>
      <c r="D20" s="8" t="s">
        <v>13</v>
      </c>
      <c r="E20" s="20">
        <v>0.08</v>
      </c>
      <c r="F20" s="8">
        <v>75</v>
      </c>
      <c r="G20" s="8" t="s"/>
    </row>
    <row r="21" spans="1:7">
      <c r="A21" s="8" t="s">
        <v>118</v>
      </c>
      <c r="B21" s="8" t="s">
        <v>106</v>
      </c>
      <c r="C21" s="8" t="s">
        <v>76</v>
      </c>
      <c r="D21" s="8" t="s">
        <v>1079</v>
      </c>
      <c r="E21" s="20">
        <v>0.064</v>
      </c>
      <c r="F21" s="8">
        <v>80</v>
      </c>
      <c r="G21" s="8" t="s"/>
    </row>
    <row r="22" spans="1:7">
      <c r="A22" s="8" t="s">
        <v>179</v>
      </c>
      <c r="B22" s="8" t="s">
        <v>180</v>
      </c>
      <c r="C22" s="8" t="s">
        <v>39</v>
      </c>
      <c r="D22" s="8" t="s">
        <v>1080</v>
      </c>
      <c r="E22" s="20">
        <v>0.032</v>
      </c>
      <c r="F22" s="8">
        <v>1</v>
      </c>
      <c r="G22" s="8" t="s"/>
    </row>
    <row r="23" spans="1:7">
      <c r="A23" s="8" t="s">
        <v>179</v>
      </c>
      <c r="B23" s="8" t="s">
        <v>180</v>
      </c>
      <c r="C23" s="8" t="s">
        <v>39</v>
      </c>
      <c r="D23" s="8" t="s">
        <v>13</v>
      </c>
      <c r="E23" s="20">
        <v>0.04</v>
      </c>
      <c r="F23" s="8" t="s"/>
      <c r="G23" s="8">
        <v>2</v>
      </c>
    </row>
    <row r="24" spans="1:7">
      <c r="A24" s="8" t="s">
        <v>179</v>
      </c>
      <c r="B24" s="8" t="s">
        <v>180</v>
      </c>
      <c r="C24" s="8" t="s">
        <v>39</v>
      </c>
      <c r="D24" s="8" t="s">
        <v>1080</v>
      </c>
      <c r="E24" s="20">
        <v>0.032</v>
      </c>
      <c r="F24" s="8" t="s"/>
      <c r="G24" s="8">
        <v>3</v>
      </c>
    </row>
    <row r="25" spans="1:7">
      <c r="A25" s="8" t="s">
        <v>179</v>
      </c>
      <c r="B25" s="8" t="s">
        <v>180</v>
      </c>
      <c r="C25" s="8" t="s">
        <v>39</v>
      </c>
      <c r="D25" s="8" t="s">
        <v>1078</v>
      </c>
      <c r="E25" s="20">
        <v>0.04</v>
      </c>
      <c r="F25" s="8" t="s"/>
      <c r="G25" s="8">
        <v>3</v>
      </c>
    </row>
    <row r="26" spans="1:7">
      <c r="A26" s="8" t="s">
        <v>179</v>
      </c>
      <c r="B26" s="8" t="s">
        <v>180</v>
      </c>
      <c r="C26" s="8" t="s">
        <v>39</v>
      </c>
      <c r="D26" s="8" t="s">
        <v>1080</v>
      </c>
      <c r="E26" s="20">
        <v>0.048</v>
      </c>
      <c r="F26" s="8" t="s"/>
      <c r="G26" s="8">
        <v>4</v>
      </c>
    </row>
    <row r="27" spans="1:7">
      <c r="A27" s="8" t="s">
        <v>179</v>
      </c>
      <c r="B27" s="8" t="s">
        <v>180</v>
      </c>
      <c r="C27" s="8" t="s">
        <v>39</v>
      </c>
      <c r="D27" s="8" t="s">
        <v>13</v>
      </c>
      <c r="E27" s="20">
        <v>0.06</v>
      </c>
      <c r="F27" s="8" t="s"/>
      <c r="G27" s="8">
        <v>5</v>
      </c>
    </row>
    <row r="28" spans="1:7">
      <c r="A28" s="8" t="s">
        <v>179</v>
      </c>
      <c r="B28" s="8" t="s">
        <v>180</v>
      </c>
      <c r="C28" s="8" t="s">
        <v>39</v>
      </c>
      <c r="D28" s="8" t="s">
        <v>1080</v>
      </c>
      <c r="E28" s="20">
        <v>0.048</v>
      </c>
      <c r="F28" s="8" t="s"/>
      <c r="G28" s="8">
        <v>5</v>
      </c>
    </row>
    <row r="29" spans="1:7">
      <c r="A29" s="8" t="s">
        <v>179</v>
      </c>
      <c r="B29" s="8" t="s">
        <v>180</v>
      </c>
      <c r="C29" s="8" t="s">
        <v>39</v>
      </c>
      <c r="D29" s="8" t="s">
        <v>1078</v>
      </c>
      <c r="E29" s="20">
        <v>0.06</v>
      </c>
      <c r="F29" s="8" t="s"/>
      <c r="G29" s="8">
        <v>6</v>
      </c>
    </row>
    <row r="30" spans="1:7">
      <c r="A30" s="8" t="s">
        <v>179</v>
      </c>
      <c r="B30" s="8" t="s">
        <v>180</v>
      </c>
      <c r="C30" s="8" t="s">
        <v>39</v>
      </c>
      <c r="D30" s="8" t="s">
        <v>13</v>
      </c>
      <c r="E30" s="20">
        <v>0.08</v>
      </c>
      <c r="F30" s="8">
        <v>75</v>
      </c>
      <c r="G30" s="8" t="s"/>
    </row>
    <row r="31" spans="1:7">
      <c r="A31" s="8" t="s">
        <v>179</v>
      </c>
      <c r="B31" s="8" t="s">
        <v>180</v>
      </c>
      <c r="C31" s="8" t="s">
        <v>39</v>
      </c>
      <c r="D31" s="8" t="s">
        <v>1080</v>
      </c>
      <c r="E31" s="20">
        <v>0.064</v>
      </c>
      <c r="F31" s="8">
        <v>80</v>
      </c>
      <c r="G31" s="8" t="s"/>
    </row>
    <row r="32" spans="1:7">
      <c r="A32" s="8" t="s">
        <v>157</v>
      </c>
      <c r="B32" s="8" t="s">
        <v>158</v>
      </c>
      <c r="C32" s="8" t="s">
        <v>159</v>
      </c>
      <c r="D32" s="8" t="s">
        <v>13</v>
      </c>
      <c r="E32" s="20">
        <v>0.04</v>
      </c>
      <c r="F32" s="8">
        <v>1</v>
      </c>
      <c r="G32" s="8" t="s"/>
    </row>
    <row r="33" spans="1:7">
      <c r="A33" s="8" t="s">
        <v>157</v>
      </c>
      <c r="B33" s="8" t="s">
        <v>158</v>
      </c>
      <c r="C33" s="8" t="s">
        <v>159</v>
      </c>
      <c r="D33" s="8" t="s">
        <v>1081</v>
      </c>
      <c r="E33" s="20">
        <v>0.032</v>
      </c>
      <c r="F33" s="8" t="s"/>
      <c r="G33" s="8">
        <v>2</v>
      </c>
    </row>
    <row r="34" spans="1:7">
      <c r="A34" s="8" t="s">
        <v>157</v>
      </c>
      <c r="B34" s="8" t="s">
        <v>158</v>
      </c>
      <c r="C34" s="8" t="s">
        <v>159</v>
      </c>
      <c r="D34" s="8" t="s">
        <v>13</v>
      </c>
      <c r="E34" s="20">
        <v>0.04</v>
      </c>
      <c r="F34" s="8" t="s"/>
      <c r="G34" s="8">
        <v>3</v>
      </c>
    </row>
    <row r="35" spans="1:7">
      <c r="A35" s="8" t="s">
        <v>157</v>
      </c>
      <c r="B35" s="8" t="s">
        <v>158</v>
      </c>
      <c r="C35" s="8" t="s">
        <v>159</v>
      </c>
      <c r="D35" s="8" t="s">
        <v>1078</v>
      </c>
      <c r="E35" s="20">
        <v>0.04</v>
      </c>
      <c r="F35" s="8" t="s"/>
      <c r="G35" s="8">
        <v>3</v>
      </c>
    </row>
    <row r="36" spans="1:7">
      <c r="A36" s="8" t="s">
        <v>157</v>
      </c>
      <c r="B36" s="8" t="s">
        <v>158</v>
      </c>
      <c r="C36" s="8" t="s">
        <v>159</v>
      </c>
      <c r="D36" s="8" t="s">
        <v>13</v>
      </c>
      <c r="E36" s="20">
        <v>0.06</v>
      </c>
      <c r="F36" s="8" t="s"/>
      <c r="G36" s="8">
        <v>4</v>
      </c>
    </row>
    <row r="37" spans="1:7">
      <c r="A37" s="8" t="s">
        <v>157</v>
      </c>
      <c r="B37" s="8" t="s">
        <v>158</v>
      </c>
      <c r="C37" s="8" t="s">
        <v>159</v>
      </c>
      <c r="D37" s="8" t="s">
        <v>1081</v>
      </c>
      <c r="E37" s="20">
        <v>0.048</v>
      </c>
      <c r="F37" s="8" t="s"/>
      <c r="G37" s="8">
        <v>5</v>
      </c>
    </row>
    <row r="38" spans="1:7">
      <c r="A38" s="8" t="s">
        <v>157</v>
      </c>
      <c r="B38" s="8" t="s">
        <v>158</v>
      </c>
      <c r="C38" s="8" t="s">
        <v>159</v>
      </c>
      <c r="D38" s="8" t="s">
        <v>13</v>
      </c>
      <c r="E38" s="20">
        <v>0.06</v>
      </c>
      <c r="F38" s="8" t="s"/>
      <c r="G38" s="8">
        <v>5</v>
      </c>
    </row>
    <row r="39" spans="1:7">
      <c r="A39" s="8" t="s">
        <v>157</v>
      </c>
      <c r="B39" s="8" t="s">
        <v>158</v>
      </c>
      <c r="C39" s="8" t="s">
        <v>159</v>
      </c>
      <c r="D39" s="8" t="s">
        <v>1078</v>
      </c>
      <c r="E39" s="20">
        <v>0.06</v>
      </c>
      <c r="F39" s="8" t="s"/>
      <c r="G39" s="8">
        <v>6</v>
      </c>
    </row>
    <row r="40" spans="1:7">
      <c r="A40" s="8" t="s">
        <v>157</v>
      </c>
      <c r="B40" s="8" t="s">
        <v>158</v>
      </c>
      <c r="C40" s="8" t="s">
        <v>159</v>
      </c>
      <c r="D40" s="8" t="s">
        <v>1081</v>
      </c>
      <c r="E40" s="20">
        <v>0.064</v>
      </c>
      <c r="F40" s="8">
        <v>75</v>
      </c>
      <c r="G40" s="8" t="s"/>
    </row>
    <row r="41" spans="1:7">
      <c r="A41" s="8" t="s">
        <v>157</v>
      </c>
      <c r="B41" s="8" t="s">
        <v>158</v>
      </c>
      <c r="C41" s="8" t="s">
        <v>159</v>
      </c>
      <c r="D41" s="8" t="s">
        <v>13</v>
      </c>
      <c r="E41" s="20">
        <v>0.08</v>
      </c>
      <c r="F41" s="8">
        <v>80</v>
      </c>
      <c r="G41" s="8" t="s"/>
    </row>
    <row r="42" spans="1:7">
      <c r="A42" s="8" t="s">
        <v>247</v>
      </c>
      <c r="B42" s="8" t="s">
        <v>158</v>
      </c>
      <c r="C42" s="8" t="s">
        <v>54</v>
      </c>
      <c r="D42" s="8" t="s">
        <v>13</v>
      </c>
      <c r="E42" s="20">
        <v>0.04</v>
      </c>
      <c r="F42" s="8">
        <v>1</v>
      </c>
      <c r="G42" s="8" t="s"/>
    </row>
    <row r="43" spans="1:7">
      <c r="A43" s="8" t="s">
        <v>247</v>
      </c>
      <c r="B43" s="8" t="s">
        <v>158</v>
      </c>
      <c r="C43" s="8" t="s">
        <v>54</v>
      </c>
      <c r="D43" s="8" t="s">
        <v>1082</v>
      </c>
      <c r="E43" s="20">
        <v>0.04</v>
      </c>
      <c r="F43" s="8" t="s"/>
      <c r="G43" s="8">
        <v>2</v>
      </c>
    </row>
    <row r="44" spans="1:7">
      <c r="A44" s="8" t="s">
        <v>247</v>
      </c>
      <c r="B44" s="8" t="s">
        <v>158</v>
      </c>
      <c r="C44" s="8" t="s">
        <v>54</v>
      </c>
      <c r="D44" s="8" t="s">
        <v>13</v>
      </c>
      <c r="E44" s="20">
        <v>0.04</v>
      </c>
      <c r="F44" s="8" t="s"/>
      <c r="G44" s="8">
        <v>3</v>
      </c>
    </row>
    <row r="45" spans="1:7">
      <c r="A45" s="8" t="s">
        <v>247</v>
      </c>
      <c r="B45" s="8" t="s">
        <v>158</v>
      </c>
      <c r="C45" s="8" t="s">
        <v>54</v>
      </c>
      <c r="D45" s="8" t="s">
        <v>1083</v>
      </c>
      <c r="E45" s="20">
        <v>0.04</v>
      </c>
      <c r="F45" s="8" t="s"/>
      <c r="G45" s="8">
        <v>3</v>
      </c>
    </row>
    <row r="46" spans="1:7">
      <c r="A46" s="8" t="s">
        <v>247</v>
      </c>
      <c r="B46" s="8" t="s">
        <v>158</v>
      </c>
      <c r="C46" s="8" t="s">
        <v>54</v>
      </c>
      <c r="D46" s="8" t="s">
        <v>13</v>
      </c>
      <c r="E46" s="20">
        <v>0.06</v>
      </c>
      <c r="F46" s="8" t="s"/>
      <c r="G46" s="8">
        <v>4</v>
      </c>
    </row>
    <row r="47" spans="1:7">
      <c r="A47" s="8" t="s">
        <v>247</v>
      </c>
      <c r="B47" s="8" t="s">
        <v>158</v>
      </c>
      <c r="C47" s="8" t="s">
        <v>54</v>
      </c>
      <c r="D47" s="8" t="s">
        <v>1082</v>
      </c>
      <c r="E47" s="20">
        <v>0.06</v>
      </c>
      <c r="F47" s="8" t="s"/>
      <c r="G47" s="8">
        <v>5</v>
      </c>
    </row>
    <row r="48" spans="1:7">
      <c r="A48" s="8" t="s">
        <v>247</v>
      </c>
      <c r="B48" s="8" t="s">
        <v>158</v>
      </c>
      <c r="C48" s="8" t="s">
        <v>54</v>
      </c>
      <c r="D48" s="8" t="s">
        <v>13</v>
      </c>
      <c r="E48" s="20">
        <v>0.06</v>
      </c>
      <c r="F48" s="8" t="s"/>
      <c r="G48" s="8">
        <v>5</v>
      </c>
    </row>
    <row r="49" spans="1:7">
      <c r="A49" s="8" t="s">
        <v>247</v>
      </c>
      <c r="B49" s="8" t="s">
        <v>158</v>
      </c>
      <c r="C49" s="8" t="s">
        <v>54</v>
      </c>
      <c r="D49" s="8" t="s">
        <v>1083</v>
      </c>
      <c r="E49" s="20">
        <v>0.06</v>
      </c>
      <c r="F49" s="8" t="s"/>
      <c r="G49" s="8">
        <v>6</v>
      </c>
    </row>
    <row r="50" spans="1:7">
      <c r="A50" s="8" t="s">
        <v>247</v>
      </c>
      <c r="B50" s="8" t="s">
        <v>158</v>
      </c>
      <c r="C50" s="8" t="s">
        <v>54</v>
      </c>
      <c r="D50" s="8" t="s">
        <v>1082</v>
      </c>
      <c r="E50" s="20">
        <v>0.08</v>
      </c>
      <c r="F50" s="8">
        <v>75</v>
      </c>
      <c r="G50" s="8" t="s"/>
    </row>
    <row r="51" spans="1:7">
      <c r="A51" s="8" t="s">
        <v>247</v>
      </c>
      <c r="B51" s="8" t="s">
        <v>158</v>
      </c>
      <c r="C51" s="8" t="s">
        <v>54</v>
      </c>
      <c r="D51" s="8" t="s">
        <v>13</v>
      </c>
      <c r="E51" s="20">
        <v>0.08</v>
      </c>
      <c r="F51" s="8">
        <v>80</v>
      </c>
      <c r="G51" s="8" t="s"/>
    </row>
    <row r="52" spans="1:7">
      <c r="A52" s="8" t="s">
        <v>214</v>
      </c>
      <c r="B52" s="8" t="s">
        <v>158</v>
      </c>
      <c r="C52" s="8" t="s">
        <v>107</v>
      </c>
      <c r="D52" s="8" t="s">
        <v>13</v>
      </c>
      <c r="E52" s="20">
        <v>0.04</v>
      </c>
      <c r="F52" s="8">
        <v>1</v>
      </c>
      <c r="G52" s="8" t="s"/>
    </row>
    <row r="53" spans="1:7">
      <c r="A53" s="8" t="s">
        <v>214</v>
      </c>
      <c r="B53" s="8" t="s">
        <v>158</v>
      </c>
      <c r="C53" s="8" t="s">
        <v>107</v>
      </c>
      <c r="D53" s="8" t="s">
        <v>1082</v>
      </c>
      <c r="E53" s="20">
        <v>0.04</v>
      </c>
      <c r="F53" s="8" t="s"/>
      <c r="G53" s="8">
        <v>2</v>
      </c>
    </row>
    <row r="54" spans="1:7">
      <c r="A54" s="8" t="s">
        <v>214</v>
      </c>
      <c r="B54" s="8" t="s">
        <v>158</v>
      </c>
      <c r="C54" s="8" t="s">
        <v>107</v>
      </c>
      <c r="D54" s="8" t="s">
        <v>13</v>
      </c>
      <c r="E54" s="20">
        <v>0.04</v>
      </c>
      <c r="F54" s="8" t="s"/>
      <c r="G54" s="8">
        <v>3</v>
      </c>
    </row>
    <row r="55" spans="1:7">
      <c r="A55" s="8" t="s">
        <v>214</v>
      </c>
      <c r="B55" s="8" t="s">
        <v>158</v>
      </c>
      <c r="C55" s="8" t="s">
        <v>107</v>
      </c>
      <c r="D55" s="8" t="s">
        <v>1084</v>
      </c>
      <c r="E55" s="20">
        <v>0.032</v>
      </c>
      <c r="F55" s="8" t="s"/>
      <c r="G55" s="8">
        <v>3</v>
      </c>
    </row>
    <row r="56" spans="1:7">
      <c r="A56" s="8" t="s">
        <v>214</v>
      </c>
      <c r="B56" s="8" t="s">
        <v>158</v>
      </c>
      <c r="C56" s="8" t="s">
        <v>107</v>
      </c>
      <c r="D56" s="8" t="s">
        <v>13</v>
      </c>
      <c r="E56" s="20">
        <v>0.06</v>
      </c>
      <c r="F56" s="8" t="s"/>
      <c r="G56" s="8">
        <v>4</v>
      </c>
    </row>
    <row r="57" spans="1:7">
      <c r="A57" s="8" t="s">
        <v>214</v>
      </c>
      <c r="B57" s="8" t="s">
        <v>158</v>
      </c>
      <c r="C57" s="8" t="s">
        <v>107</v>
      </c>
      <c r="D57" s="8" t="s">
        <v>1082</v>
      </c>
      <c r="E57" s="20">
        <v>0.06</v>
      </c>
      <c r="F57" s="8" t="s"/>
      <c r="G57" s="8">
        <v>5</v>
      </c>
    </row>
    <row r="58" spans="1:7">
      <c r="A58" s="8" t="s">
        <v>214</v>
      </c>
      <c r="B58" s="8" t="s">
        <v>158</v>
      </c>
      <c r="C58" s="8" t="s">
        <v>107</v>
      </c>
      <c r="D58" s="8" t="s">
        <v>13</v>
      </c>
      <c r="E58" s="20">
        <v>0.06</v>
      </c>
      <c r="F58" s="8" t="s"/>
      <c r="G58" s="8">
        <v>5</v>
      </c>
    </row>
    <row r="59" spans="1:7">
      <c r="A59" s="8" t="s">
        <v>214</v>
      </c>
      <c r="B59" s="8" t="s">
        <v>158</v>
      </c>
      <c r="C59" s="8" t="s">
        <v>107</v>
      </c>
      <c r="D59" s="8" t="s">
        <v>1084</v>
      </c>
      <c r="E59" s="20">
        <v>0.048</v>
      </c>
      <c r="F59" s="8" t="s"/>
      <c r="G59" s="8">
        <v>6</v>
      </c>
    </row>
    <row r="60" spans="1:7">
      <c r="A60" s="8" t="s">
        <v>214</v>
      </c>
      <c r="B60" s="8" t="s">
        <v>158</v>
      </c>
      <c r="C60" s="8" t="s">
        <v>107</v>
      </c>
      <c r="D60" s="8" t="s">
        <v>1082</v>
      </c>
      <c r="E60" s="20">
        <v>0.08</v>
      </c>
      <c r="F60" s="8">
        <v>75</v>
      </c>
      <c r="G60" s="8" t="s"/>
    </row>
    <row r="61" spans="1:7">
      <c r="A61" s="8" t="s">
        <v>214</v>
      </c>
      <c r="B61" s="8" t="s">
        <v>158</v>
      </c>
      <c r="C61" s="8" t="s">
        <v>107</v>
      </c>
      <c r="D61" s="8" t="s">
        <v>13</v>
      </c>
      <c r="E61" s="20">
        <v>0.08</v>
      </c>
      <c r="F61" s="8">
        <v>80</v>
      </c>
      <c r="G61" s="8" t="s"/>
    </row>
    <row r="62" spans="1:7">
      <c r="A62" s="8" t="s">
        <v>144</v>
      </c>
      <c r="B62" s="8" t="s">
        <v>131</v>
      </c>
      <c r="C62" s="8" t="s">
        <v>54</v>
      </c>
      <c r="D62" s="8" t="s">
        <v>13</v>
      </c>
      <c r="E62" s="20">
        <v>0.04</v>
      </c>
      <c r="F62" s="8">
        <v>1</v>
      </c>
      <c r="G62" s="8" t="s"/>
    </row>
    <row r="63" spans="1:7">
      <c r="A63" s="8" t="s">
        <v>144</v>
      </c>
      <c r="B63" s="8" t="s">
        <v>131</v>
      </c>
      <c r="C63" s="8" t="s">
        <v>54</v>
      </c>
      <c r="D63" s="8" t="s">
        <v>1078</v>
      </c>
      <c r="E63" s="20">
        <v>0.04</v>
      </c>
      <c r="F63" s="8" t="s"/>
      <c r="G63" s="8">
        <v>2</v>
      </c>
    </row>
    <row r="64" spans="1:7">
      <c r="A64" s="8" t="s">
        <v>144</v>
      </c>
      <c r="B64" s="8" t="s">
        <v>131</v>
      </c>
      <c r="C64" s="8" t="s">
        <v>54</v>
      </c>
      <c r="D64" s="8" t="s">
        <v>13</v>
      </c>
      <c r="E64" s="20">
        <v>0.04</v>
      </c>
      <c r="F64" s="8" t="s"/>
      <c r="G64" s="8">
        <v>3</v>
      </c>
    </row>
    <row r="65" spans="1:7">
      <c r="A65" s="8" t="s">
        <v>144</v>
      </c>
      <c r="B65" s="8" t="s">
        <v>131</v>
      </c>
      <c r="C65" s="8" t="s">
        <v>54</v>
      </c>
      <c r="D65" s="8" t="s">
        <v>1083</v>
      </c>
      <c r="E65" s="20">
        <v>0.04</v>
      </c>
      <c r="F65" s="8" t="s"/>
      <c r="G65" s="8">
        <v>3</v>
      </c>
    </row>
    <row r="66" spans="1:7">
      <c r="A66" s="8" t="s">
        <v>144</v>
      </c>
      <c r="B66" s="8" t="s">
        <v>131</v>
      </c>
      <c r="C66" s="8" t="s">
        <v>54</v>
      </c>
      <c r="D66" s="8" t="s">
        <v>13</v>
      </c>
      <c r="E66" s="20">
        <v>0.06</v>
      </c>
      <c r="F66" s="8" t="s"/>
      <c r="G66" s="8">
        <v>4</v>
      </c>
    </row>
    <row r="67" spans="1:7">
      <c r="A67" s="8" t="s">
        <v>144</v>
      </c>
      <c r="B67" s="8" t="s">
        <v>131</v>
      </c>
      <c r="C67" s="8" t="s">
        <v>54</v>
      </c>
      <c r="D67" s="8" t="s">
        <v>1078</v>
      </c>
      <c r="E67" s="20">
        <v>0.06</v>
      </c>
      <c r="F67" s="8" t="s"/>
      <c r="G67" s="8">
        <v>5</v>
      </c>
    </row>
    <row r="68" spans="1:7">
      <c r="A68" s="8" t="s">
        <v>144</v>
      </c>
      <c r="B68" s="8" t="s">
        <v>131</v>
      </c>
      <c r="C68" s="8" t="s">
        <v>54</v>
      </c>
      <c r="D68" s="8" t="s">
        <v>13</v>
      </c>
      <c r="E68" s="20">
        <v>0.06</v>
      </c>
      <c r="F68" s="8" t="s"/>
      <c r="G68" s="8">
        <v>5</v>
      </c>
    </row>
    <row r="69" spans="1:7">
      <c r="A69" s="8" t="s">
        <v>144</v>
      </c>
      <c r="B69" s="8" t="s">
        <v>131</v>
      </c>
      <c r="C69" s="8" t="s">
        <v>54</v>
      </c>
      <c r="D69" s="8" t="s">
        <v>1083</v>
      </c>
      <c r="E69" s="20">
        <v>0.06</v>
      </c>
      <c r="F69" s="8" t="s"/>
      <c r="G69" s="8">
        <v>6</v>
      </c>
    </row>
    <row r="70" spans="1:7">
      <c r="A70" s="8" t="s">
        <v>144</v>
      </c>
      <c r="B70" s="8" t="s">
        <v>131</v>
      </c>
      <c r="C70" s="8" t="s">
        <v>54</v>
      </c>
      <c r="D70" s="8" t="s">
        <v>1078</v>
      </c>
      <c r="E70" s="20">
        <v>0.08</v>
      </c>
      <c r="F70" s="8">
        <v>75</v>
      </c>
      <c r="G70" s="8" t="s"/>
    </row>
    <row r="71" spans="1:7">
      <c r="A71" s="8" t="s">
        <v>144</v>
      </c>
      <c r="B71" s="8" t="s">
        <v>131</v>
      </c>
      <c r="C71" s="8" t="s">
        <v>54</v>
      </c>
      <c r="D71" s="8" t="s">
        <v>13</v>
      </c>
      <c r="E71" s="20">
        <v>0.08</v>
      </c>
      <c r="F71" s="8">
        <v>80</v>
      </c>
      <c r="G71" s="8" t="s"/>
    </row>
    <row r="72" spans="1:7">
      <c r="A72" s="8" t="s">
        <v>88</v>
      </c>
      <c r="B72" s="8" t="s">
        <v>75</v>
      </c>
      <c r="C72" s="8" t="s">
        <v>39</v>
      </c>
      <c r="D72" s="8" t="s">
        <v>1080</v>
      </c>
      <c r="E72" s="20">
        <v>0.032</v>
      </c>
      <c r="F72" s="8">
        <v>1</v>
      </c>
      <c r="G72" s="8" t="s"/>
    </row>
    <row r="73" spans="1:7">
      <c r="A73" s="8" t="s">
        <v>88</v>
      </c>
      <c r="B73" s="8" t="s">
        <v>75</v>
      </c>
      <c r="C73" s="8" t="s">
        <v>39</v>
      </c>
      <c r="D73" s="8" t="s">
        <v>21</v>
      </c>
      <c r="E73" s="20">
        <v>0.05</v>
      </c>
      <c r="F73" s="8" t="s"/>
      <c r="G73" s="8">
        <v>2</v>
      </c>
    </row>
    <row r="74" spans="1:7">
      <c r="A74" s="8" t="s">
        <v>88</v>
      </c>
      <c r="B74" s="8" t="s">
        <v>75</v>
      </c>
      <c r="C74" s="8" t="s">
        <v>39</v>
      </c>
      <c r="D74" s="8" t="s">
        <v>1080</v>
      </c>
      <c r="E74" s="20">
        <v>0.032</v>
      </c>
      <c r="F74" s="8" t="s"/>
      <c r="G74" s="8">
        <v>3</v>
      </c>
    </row>
    <row r="75" spans="1:7">
      <c r="A75" s="8" t="s">
        <v>88</v>
      </c>
      <c r="B75" s="8" t="s">
        <v>75</v>
      </c>
      <c r="C75" s="8" t="s">
        <v>39</v>
      </c>
      <c r="D75" s="8" t="s">
        <v>1085</v>
      </c>
      <c r="E75" s="20">
        <v>0.027</v>
      </c>
      <c r="F75" s="8" t="s"/>
      <c r="G75" s="8">
        <v>3</v>
      </c>
    </row>
    <row r="76" spans="1:7">
      <c r="A76" s="8" t="s">
        <v>88</v>
      </c>
      <c r="B76" s="8" t="s">
        <v>75</v>
      </c>
      <c r="C76" s="8" t="s">
        <v>39</v>
      </c>
      <c r="D76" s="8" t="s">
        <v>1080</v>
      </c>
      <c r="E76" s="20">
        <v>0.048</v>
      </c>
      <c r="F76" s="8" t="s"/>
      <c r="G76" s="8">
        <v>4</v>
      </c>
    </row>
    <row r="77" spans="1:7">
      <c r="A77" s="8" t="s">
        <v>88</v>
      </c>
      <c r="B77" s="8" t="s">
        <v>75</v>
      </c>
      <c r="C77" s="8" t="s">
        <v>39</v>
      </c>
      <c r="D77" s="8" t="s">
        <v>21</v>
      </c>
      <c r="E77" s="20">
        <v>0.075</v>
      </c>
      <c r="F77" s="8" t="s"/>
      <c r="G77" s="8">
        <v>5</v>
      </c>
    </row>
    <row r="78" spans="1:7">
      <c r="A78" s="8" t="s">
        <v>88</v>
      </c>
      <c r="B78" s="8" t="s">
        <v>75</v>
      </c>
      <c r="C78" s="8" t="s">
        <v>39</v>
      </c>
      <c r="D78" s="8" t="s">
        <v>1080</v>
      </c>
      <c r="E78" s="20">
        <v>0.048</v>
      </c>
      <c r="F78" s="8" t="s"/>
      <c r="G78" s="8">
        <v>5</v>
      </c>
    </row>
    <row r="79" spans="1:7">
      <c r="A79" s="8" t="s">
        <v>88</v>
      </c>
      <c r="B79" s="8" t="s">
        <v>75</v>
      </c>
      <c r="C79" s="8" t="s">
        <v>39</v>
      </c>
      <c r="D79" s="8" t="s">
        <v>1085</v>
      </c>
      <c r="E79" s="20">
        <v>0.04</v>
      </c>
      <c r="F79" s="8" t="s"/>
      <c r="G79" s="8">
        <v>6</v>
      </c>
    </row>
    <row r="80" spans="1:7">
      <c r="A80" s="8" t="s">
        <v>88</v>
      </c>
      <c r="B80" s="8" t="s">
        <v>75</v>
      </c>
      <c r="C80" s="8" t="s">
        <v>39</v>
      </c>
      <c r="D80" s="8" t="s">
        <v>21</v>
      </c>
      <c r="E80" s="20">
        <v>0.1</v>
      </c>
      <c r="F80" s="8">
        <v>75</v>
      </c>
      <c r="G80" s="8" t="s"/>
    </row>
    <row r="81" spans="1:7">
      <c r="A81" s="8" t="s">
        <v>88</v>
      </c>
      <c r="B81" s="8" t="s">
        <v>75</v>
      </c>
      <c r="C81" s="8" t="s">
        <v>39</v>
      </c>
      <c r="D81" s="8" t="s">
        <v>1080</v>
      </c>
      <c r="E81" s="20">
        <v>0.064</v>
      </c>
      <c r="F81" s="8">
        <v>80</v>
      </c>
      <c r="G81" s="8" t="s"/>
    </row>
    <row r="82" spans="1:7">
      <c r="A82" s="8" t="s">
        <v>191</v>
      </c>
      <c r="B82" s="8" t="s">
        <v>180</v>
      </c>
      <c r="C82" s="8" t="s">
        <v>16</v>
      </c>
      <c r="D82" s="8" t="s">
        <v>1077</v>
      </c>
      <c r="E82" s="20">
        <v>0.032</v>
      </c>
      <c r="F82" s="8">
        <v>1</v>
      </c>
      <c r="G82" s="8" t="s"/>
    </row>
    <row r="83" spans="1:7">
      <c r="A83" s="8" t="s">
        <v>191</v>
      </c>
      <c r="B83" s="8" t="s">
        <v>180</v>
      </c>
      <c r="C83" s="8" t="s">
        <v>16</v>
      </c>
      <c r="D83" s="8" t="s">
        <v>21</v>
      </c>
      <c r="E83" s="20">
        <v>0.05</v>
      </c>
      <c r="F83" s="8" t="s"/>
      <c r="G83" s="8">
        <v>2</v>
      </c>
    </row>
    <row r="84" spans="1:7">
      <c r="A84" s="8" t="s">
        <v>191</v>
      </c>
      <c r="B84" s="8" t="s">
        <v>180</v>
      </c>
      <c r="C84" s="8" t="s">
        <v>16</v>
      </c>
      <c r="D84" s="8" t="s">
        <v>1077</v>
      </c>
      <c r="E84" s="20">
        <v>0.032</v>
      </c>
      <c r="F84" s="8" t="s"/>
      <c r="G84" s="8">
        <v>3</v>
      </c>
    </row>
    <row r="85" spans="1:7">
      <c r="A85" s="8" t="s">
        <v>191</v>
      </c>
      <c r="B85" s="8" t="s">
        <v>180</v>
      </c>
      <c r="C85" s="8" t="s">
        <v>16</v>
      </c>
      <c r="D85" s="8" t="s">
        <v>1085</v>
      </c>
      <c r="E85" s="20">
        <v>0.027</v>
      </c>
      <c r="F85" s="8" t="s"/>
      <c r="G85" s="8">
        <v>3</v>
      </c>
    </row>
    <row r="86" spans="1:7">
      <c r="A86" s="8" t="s">
        <v>191</v>
      </c>
      <c r="B86" s="8" t="s">
        <v>180</v>
      </c>
      <c r="C86" s="8" t="s">
        <v>16</v>
      </c>
      <c r="D86" s="8" t="s">
        <v>1077</v>
      </c>
      <c r="E86" s="20">
        <v>0.048</v>
      </c>
      <c r="F86" s="8" t="s"/>
      <c r="G86" s="8">
        <v>4</v>
      </c>
    </row>
    <row r="87" spans="1:7">
      <c r="A87" s="8" t="s">
        <v>191</v>
      </c>
      <c r="B87" s="8" t="s">
        <v>180</v>
      </c>
      <c r="C87" s="8" t="s">
        <v>16</v>
      </c>
      <c r="D87" s="8" t="s">
        <v>21</v>
      </c>
      <c r="E87" s="20">
        <v>0.075</v>
      </c>
      <c r="F87" s="8" t="s"/>
      <c r="G87" s="8">
        <v>5</v>
      </c>
    </row>
    <row r="88" spans="1:7">
      <c r="A88" s="8" t="s">
        <v>191</v>
      </c>
      <c r="B88" s="8" t="s">
        <v>180</v>
      </c>
      <c r="C88" s="8" t="s">
        <v>16</v>
      </c>
      <c r="D88" s="8" t="s">
        <v>1077</v>
      </c>
      <c r="E88" s="20">
        <v>0.048</v>
      </c>
      <c r="F88" s="8" t="s"/>
      <c r="G88" s="8">
        <v>5</v>
      </c>
    </row>
    <row r="89" spans="1:7">
      <c r="A89" s="8" t="s">
        <v>191</v>
      </c>
      <c r="B89" s="8" t="s">
        <v>180</v>
      </c>
      <c r="C89" s="8" t="s">
        <v>16</v>
      </c>
      <c r="D89" s="8" t="s">
        <v>1085</v>
      </c>
      <c r="E89" s="20">
        <v>0.04</v>
      </c>
      <c r="F89" s="8" t="s"/>
      <c r="G89" s="8">
        <v>6</v>
      </c>
    </row>
    <row r="90" spans="1:7">
      <c r="A90" s="8" t="s">
        <v>191</v>
      </c>
      <c r="B90" s="8" t="s">
        <v>180</v>
      </c>
      <c r="C90" s="8" t="s">
        <v>16</v>
      </c>
      <c r="D90" s="8" t="s">
        <v>21</v>
      </c>
      <c r="E90" s="20">
        <v>0.1</v>
      </c>
      <c r="F90" s="8">
        <v>75</v>
      </c>
      <c r="G90" s="8" t="s"/>
    </row>
    <row r="91" spans="1:7">
      <c r="A91" s="8" t="s">
        <v>191</v>
      </c>
      <c r="B91" s="8" t="s">
        <v>180</v>
      </c>
      <c r="C91" s="8" t="s">
        <v>16</v>
      </c>
      <c r="D91" s="8" t="s">
        <v>1077</v>
      </c>
      <c r="E91" s="20">
        <v>0.064</v>
      </c>
      <c r="F91" s="8">
        <v>80</v>
      </c>
      <c r="G91" s="8" t="s"/>
    </row>
    <row r="92" spans="1:7">
      <c r="A92" s="8" t="s">
        <v>74</v>
      </c>
      <c r="B92" s="8" t="s">
        <v>75</v>
      </c>
      <c r="C92" s="8" t="s">
        <v>76</v>
      </c>
      <c r="D92" s="8" t="s">
        <v>1079</v>
      </c>
      <c r="E92" s="20">
        <v>0.032</v>
      </c>
      <c r="F92" s="8">
        <v>1</v>
      </c>
      <c r="G92" s="8" t="s"/>
    </row>
    <row r="93" spans="1:7">
      <c r="A93" s="8" t="s">
        <v>74</v>
      </c>
      <c r="B93" s="8" t="s">
        <v>75</v>
      </c>
      <c r="C93" s="8" t="s">
        <v>76</v>
      </c>
      <c r="D93" s="8" t="s">
        <v>85</v>
      </c>
      <c r="E93" s="20">
        <v>0.053</v>
      </c>
      <c r="F93" s="8" t="s"/>
      <c r="G93" s="8">
        <v>2</v>
      </c>
    </row>
    <row r="94" spans="1:7">
      <c r="A94" s="8" t="s">
        <v>74</v>
      </c>
      <c r="B94" s="8" t="s">
        <v>75</v>
      </c>
      <c r="C94" s="8" t="s">
        <v>76</v>
      </c>
      <c r="D94" s="8" t="s">
        <v>1079</v>
      </c>
      <c r="E94" s="20">
        <v>0.032</v>
      </c>
      <c r="F94" s="8" t="s"/>
      <c r="G94" s="8">
        <v>3</v>
      </c>
    </row>
    <row r="95" spans="1:7">
      <c r="A95" s="8" t="s">
        <v>74</v>
      </c>
      <c r="B95" s="8" t="s">
        <v>75</v>
      </c>
      <c r="C95" s="8" t="s">
        <v>76</v>
      </c>
      <c r="D95" s="8" t="s">
        <v>1078</v>
      </c>
      <c r="E95" s="20">
        <v>0.04</v>
      </c>
      <c r="F95" s="8" t="s"/>
      <c r="G95" s="8">
        <v>3</v>
      </c>
    </row>
    <row r="96" spans="1:7">
      <c r="A96" s="8" t="s">
        <v>74</v>
      </c>
      <c r="B96" s="8" t="s">
        <v>75</v>
      </c>
      <c r="C96" s="8" t="s">
        <v>76</v>
      </c>
      <c r="D96" s="8" t="s">
        <v>1079</v>
      </c>
      <c r="E96" s="20">
        <v>0.048</v>
      </c>
      <c r="F96" s="8" t="s"/>
      <c r="G96" s="8">
        <v>4</v>
      </c>
    </row>
    <row r="97" spans="1:7">
      <c r="A97" s="8" t="s">
        <v>74</v>
      </c>
      <c r="B97" s="8" t="s">
        <v>75</v>
      </c>
      <c r="C97" s="8" t="s">
        <v>76</v>
      </c>
      <c r="D97" s="8" t="s">
        <v>85</v>
      </c>
      <c r="E97" s="20">
        <v>0.08</v>
      </c>
      <c r="F97" s="8" t="s"/>
      <c r="G97" s="8">
        <v>5</v>
      </c>
    </row>
    <row r="98" spans="1:7">
      <c r="A98" s="8" t="s">
        <v>74</v>
      </c>
      <c r="B98" s="8" t="s">
        <v>75</v>
      </c>
      <c r="C98" s="8" t="s">
        <v>76</v>
      </c>
      <c r="D98" s="8" t="s">
        <v>1079</v>
      </c>
      <c r="E98" s="20">
        <v>0.048</v>
      </c>
      <c r="F98" s="8" t="s"/>
      <c r="G98" s="8">
        <v>5</v>
      </c>
    </row>
    <row r="99" spans="1:7">
      <c r="A99" s="8" t="s">
        <v>74</v>
      </c>
      <c r="B99" s="8" t="s">
        <v>75</v>
      </c>
      <c r="C99" s="8" t="s">
        <v>76</v>
      </c>
      <c r="D99" s="8" t="s">
        <v>1078</v>
      </c>
      <c r="E99" s="20">
        <v>0.06</v>
      </c>
      <c r="F99" s="8" t="s"/>
      <c r="G99" s="8">
        <v>6</v>
      </c>
    </row>
    <row r="100" spans="1:7">
      <c r="A100" s="8" t="s">
        <v>74</v>
      </c>
      <c r="B100" s="8" t="s">
        <v>75</v>
      </c>
      <c r="C100" s="8" t="s">
        <v>76</v>
      </c>
      <c r="D100" s="8" t="s">
        <v>85</v>
      </c>
      <c r="E100" s="20">
        <v>0.107</v>
      </c>
      <c r="F100" s="8">
        <v>75</v>
      </c>
      <c r="G100" s="8" t="s"/>
    </row>
    <row r="101" spans="1:7">
      <c r="A101" s="8" t="s">
        <v>74</v>
      </c>
      <c r="B101" s="8" t="s">
        <v>75</v>
      </c>
      <c r="C101" s="8" t="s">
        <v>76</v>
      </c>
      <c r="D101" s="8" t="s">
        <v>1079</v>
      </c>
      <c r="E101" s="20">
        <v>0.064</v>
      </c>
      <c r="F101" s="8">
        <v>80</v>
      </c>
      <c r="G101" s="8" t="s"/>
    </row>
    <row r="102" spans="1:7">
      <c r="A102" s="8" t="s">
        <v>105</v>
      </c>
      <c r="B102" s="8" t="s">
        <v>106</v>
      </c>
      <c r="C102" s="8" t="s">
        <v>107</v>
      </c>
      <c r="D102" s="8" t="s">
        <v>13</v>
      </c>
      <c r="E102" s="20">
        <v>0.04</v>
      </c>
      <c r="F102" s="8">
        <v>1</v>
      </c>
      <c r="G102" s="8" t="s"/>
    </row>
    <row r="103" spans="1:7">
      <c r="A103" s="8" t="s">
        <v>105</v>
      </c>
      <c r="B103" s="8" t="s">
        <v>106</v>
      </c>
      <c r="C103" s="8" t="s">
        <v>107</v>
      </c>
      <c r="D103" s="8" t="s">
        <v>85</v>
      </c>
      <c r="E103" s="20">
        <v>0.053</v>
      </c>
      <c r="F103" s="8" t="s"/>
      <c r="G103" s="8">
        <v>2</v>
      </c>
    </row>
    <row r="104" spans="1:7">
      <c r="A104" s="8" t="s">
        <v>105</v>
      </c>
      <c r="B104" s="8" t="s">
        <v>106</v>
      </c>
      <c r="C104" s="8" t="s">
        <v>107</v>
      </c>
      <c r="D104" s="8" t="s">
        <v>13</v>
      </c>
      <c r="E104" s="20">
        <v>0.04</v>
      </c>
      <c r="F104" s="8" t="s"/>
      <c r="G104" s="8">
        <v>3</v>
      </c>
    </row>
    <row r="105" spans="1:7">
      <c r="A105" s="8" t="s">
        <v>105</v>
      </c>
      <c r="B105" s="8" t="s">
        <v>106</v>
      </c>
      <c r="C105" s="8" t="s">
        <v>107</v>
      </c>
      <c r="D105" s="8" t="s">
        <v>21</v>
      </c>
      <c r="E105" s="20">
        <v>0.05</v>
      </c>
      <c r="F105" s="8" t="s"/>
      <c r="G105" s="8">
        <v>3</v>
      </c>
    </row>
    <row r="106" spans="1:7">
      <c r="A106" s="8" t="s">
        <v>105</v>
      </c>
      <c r="B106" s="8" t="s">
        <v>106</v>
      </c>
      <c r="C106" s="8" t="s">
        <v>107</v>
      </c>
      <c r="D106" s="8" t="s">
        <v>13</v>
      </c>
      <c r="E106" s="20">
        <v>0.06</v>
      </c>
      <c r="F106" s="8" t="s"/>
      <c r="G106" s="8">
        <v>4</v>
      </c>
    </row>
    <row r="107" spans="1:7">
      <c r="A107" s="8" t="s">
        <v>105</v>
      </c>
      <c r="B107" s="8" t="s">
        <v>106</v>
      </c>
      <c r="C107" s="8" t="s">
        <v>107</v>
      </c>
      <c r="D107" s="8" t="s">
        <v>85</v>
      </c>
      <c r="E107" s="20">
        <v>0.08</v>
      </c>
      <c r="F107" s="8" t="s"/>
      <c r="G107" s="8">
        <v>5</v>
      </c>
    </row>
    <row r="108" spans="1:7">
      <c r="A108" s="8" t="s">
        <v>105</v>
      </c>
      <c r="B108" s="8" t="s">
        <v>106</v>
      </c>
      <c r="C108" s="8" t="s">
        <v>107</v>
      </c>
      <c r="D108" s="8" t="s">
        <v>13</v>
      </c>
      <c r="E108" s="20">
        <v>0.06</v>
      </c>
      <c r="F108" s="8" t="s"/>
      <c r="G108" s="8">
        <v>5</v>
      </c>
    </row>
    <row r="109" spans="1:7">
      <c r="A109" s="8" t="s">
        <v>105</v>
      </c>
      <c r="B109" s="8" t="s">
        <v>106</v>
      </c>
      <c r="C109" s="8" t="s">
        <v>107</v>
      </c>
      <c r="D109" s="8" t="s">
        <v>21</v>
      </c>
      <c r="E109" s="20">
        <v>0.075</v>
      </c>
      <c r="F109" s="8" t="s"/>
      <c r="G109" s="8">
        <v>6</v>
      </c>
    </row>
    <row r="110" spans="1:7">
      <c r="A110" s="8" t="s">
        <v>105</v>
      </c>
      <c r="B110" s="8" t="s">
        <v>106</v>
      </c>
      <c r="C110" s="8" t="s">
        <v>107</v>
      </c>
      <c r="D110" s="8" t="s">
        <v>85</v>
      </c>
      <c r="E110" s="20">
        <v>0.107</v>
      </c>
      <c r="F110" s="8">
        <v>75</v>
      </c>
      <c r="G110" s="8" t="s"/>
    </row>
    <row r="111" spans="1:7">
      <c r="A111" s="8" t="s">
        <v>105</v>
      </c>
      <c r="B111" s="8" t="s">
        <v>106</v>
      </c>
      <c r="C111" s="8" t="s">
        <v>107</v>
      </c>
      <c r="D111" s="8" t="s">
        <v>13</v>
      </c>
      <c r="E111" s="20">
        <v>0.08</v>
      </c>
      <c r="F111" s="8">
        <v>80</v>
      </c>
      <c r="G111" s="8" t="s"/>
    </row>
    <row r="112" spans="1:7">
      <c r="A112" s="8" t="s">
        <v>196</v>
      </c>
      <c r="B112" s="8" t="s">
        <v>180</v>
      </c>
      <c r="C112" s="8" t="s">
        <v>54</v>
      </c>
      <c r="D112" s="8" t="s">
        <v>1085</v>
      </c>
      <c r="E112" s="20">
        <v>0.027</v>
      </c>
      <c r="F112" s="8">
        <v>1</v>
      </c>
      <c r="G112" s="8" t="s"/>
    </row>
    <row r="113" spans="1:7">
      <c r="A113" s="8" t="s">
        <v>196</v>
      </c>
      <c r="B113" s="8" t="s">
        <v>180</v>
      </c>
      <c r="C113" s="8" t="s">
        <v>54</v>
      </c>
      <c r="D113" s="8" t="s">
        <v>1082</v>
      </c>
      <c r="E113" s="20">
        <v>0.04</v>
      </c>
      <c r="F113" s="8" t="s"/>
      <c r="G113" s="8">
        <v>2</v>
      </c>
    </row>
    <row r="114" spans="1:7">
      <c r="A114" s="8" t="s">
        <v>196</v>
      </c>
      <c r="B114" s="8" t="s">
        <v>180</v>
      </c>
      <c r="C114" s="8" t="s">
        <v>54</v>
      </c>
      <c r="D114" s="8" t="s">
        <v>1085</v>
      </c>
      <c r="E114" s="20">
        <v>0.027</v>
      </c>
      <c r="F114" s="8" t="s"/>
      <c r="G114" s="8">
        <v>3</v>
      </c>
    </row>
    <row r="115" spans="1:7">
      <c r="A115" s="8" t="s">
        <v>196</v>
      </c>
      <c r="B115" s="8" t="s">
        <v>180</v>
      </c>
      <c r="C115" s="8" t="s">
        <v>54</v>
      </c>
      <c r="D115" s="8" t="s">
        <v>1078</v>
      </c>
      <c r="E115" s="20">
        <v>0.04</v>
      </c>
      <c r="F115" s="8" t="s"/>
      <c r="G115" s="8">
        <v>3</v>
      </c>
    </row>
    <row r="116" spans="1:7">
      <c r="A116" s="21" t="s">
        <v>196</v>
      </c>
      <c r="B116" s="8" t="s">
        <v>180</v>
      </c>
      <c r="C116" s="8" t="s">
        <v>54</v>
      </c>
      <c r="D116" s="21" t="s">
        <v>1085</v>
      </c>
      <c r="E116" s="22">
        <v>0.04</v>
      </c>
      <c r="F116" s="21" t="s"/>
      <c r="G116" s="21">
        <v>4</v>
      </c>
    </row>
    <row r="117" spans="1:7">
      <c r="A117" s="21" t="s">
        <v>196</v>
      </c>
      <c r="B117" s="8" t="s">
        <v>180</v>
      </c>
      <c r="C117" s="8" t="s">
        <v>54</v>
      </c>
      <c r="D117" s="21" t="s">
        <v>1082</v>
      </c>
      <c r="E117" s="22">
        <v>0.06</v>
      </c>
      <c r="F117" s="21" t="s"/>
      <c r="G117" s="21">
        <v>5</v>
      </c>
    </row>
    <row r="118" spans="1:7">
      <c r="A118" s="21" t="s">
        <v>196</v>
      </c>
      <c r="B118" s="8" t="s">
        <v>180</v>
      </c>
      <c r="C118" s="8" t="s">
        <v>54</v>
      </c>
      <c r="D118" s="21" t="s">
        <v>1085</v>
      </c>
      <c r="E118" s="22">
        <v>0.04</v>
      </c>
      <c r="F118" s="21" t="s"/>
      <c r="G118" s="21">
        <v>5</v>
      </c>
    </row>
    <row r="119" spans="1:7">
      <c r="A119" s="21" t="s">
        <v>196</v>
      </c>
      <c r="B119" s="8" t="s">
        <v>180</v>
      </c>
      <c r="C119" s="8" t="s">
        <v>54</v>
      </c>
      <c r="D119" s="21" t="s">
        <v>1078</v>
      </c>
      <c r="E119" s="22">
        <v>0.06</v>
      </c>
      <c r="F119" s="21" t="s"/>
      <c r="G119" s="21">
        <v>6</v>
      </c>
    </row>
    <row r="120" spans="1:7">
      <c r="A120" s="21" t="s">
        <v>196</v>
      </c>
      <c r="B120" s="8" t="s">
        <v>180</v>
      </c>
      <c r="C120" s="8" t="s">
        <v>54</v>
      </c>
      <c r="D120" s="21" t="s">
        <v>1082</v>
      </c>
      <c r="E120" s="22">
        <v>0.08</v>
      </c>
      <c r="F120" s="21">
        <v>75</v>
      </c>
      <c r="G120" s="21" t="s"/>
    </row>
    <row r="121" spans="1:7">
      <c r="A121" s="21" t="s">
        <v>196</v>
      </c>
      <c r="B121" s="8" t="s">
        <v>180</v>
      </c>
      <c r="C121" s="8" t="s">
        <v>54</v>
      </c>
      <c r="D121" s="21" t="s">
        <v>1085</v>
      </c>
      <c r="E121" s="22">
        <v>0.053</v>
      </c>
      <c r="F121" s="21">
        <v>80</v>
      </c>
      <c r="G121" s="21" t="s"/>
    </row>
    <row r="122" spans="1:7">
      <c r="A122" s="21" t="s">
        <v>30</v>
      </c>
      <c r="B122" s="2" t="s">
        <v>15</v>
      </c>
      <c r="C122" s="2" t="s">
        <v>16</v>
      </c>
      <c r="D122" s="21" t="s">
        <v>1077</v>
      </c>
      <c r="E122" s="22">
        <v>0.032</v>
      </c>
      <c r="F122" s="21">
        <v>1</v>
      </c>
      <c r="G122" s="21" t="s"/>
    </row>
    <row r="123" spans="1:7">
      <c r="A123" s="21" t="s">
        <v>30</v>
      </c>
      <c r="B123" s="2" t="s">
        <v>15</v>
      </c>
      <c r="C123" s="2" t="s">
        <v>16</v>
      </c>
      <c r="D123" s="21" t="s">
        <v>1078</v>
      </c>
      <c r="E123" s="22">
        <v>0.04</v>
      </c>
      <c r="F123" s="21" t="s"/>
      <c r="G123" s="21">
        <v>2</v>
      </c>
    </row>
    <row r="124" spans="1:7">
      <c r="A124" s="21" t="s">
        <v>30</v>
      </c>
      <c r="B124" s="2" t="s">
        <v>15</v>
      </c>
      <c r="C124" s="2" t="s">
        <v>16</v>
      </c>
      <c r="D124" s="21" t="s">
        <v>1077</v>
      </c>
      <c r="E124" s="22">
        <v>0.032</v>
      </c>
      <c r="F124" s="21" t="s"/>
      <c r="G124" s="21">
        <v>3</v>
      </c>
    </row>
    <row r="125" spans="1:7">
      <c r="A125" s="21" t="s">
        <v>30</v>
      </c>
      <c r="B125" s="2" t="s">
        <v>15</v>
      </c>
      <c r="C125" s="2" t="s">
        <v>16</v>
      </c>
      <c r="D125" s="21" t="s">
        <v>21</v>
      </c>
      <c r="E125" s="22">
        <v>0.05</v>
      </c>
      <c r="F125" s="21" t="s"/>
      <c r="G125" s="21">
        <v>3</v>
      </c>
    </row>
    <row r="126" spans="1:7">
      <c r="A126" s="21" t="s">
        <v>30</v>
      </c>
      <c r="B126" s="2" t="s">
        <v>15</v>
      </c>
      <c r="C126" s="2" t="s">
        <v>16</v>
      </c>
      <c r="D126" s="21" t="s">
        <v>1077</v>
      </c>
      <c r="E126" s="22">
        <v>0.048</v>
      </c>
      <c r="F126" s="21" t="s"/>
      <c r="G126" s="21">
        <v>4</v>
      </c>
    </row>
    <row r="127" spans="1:7">
      <c r="A127" s="21" t="s">
        <v>30</v>
      </c>
      <c r="B127" s="2" t="s">
        <v>15</v>
      </c>
      <c r="C127" s="2" t="s">
        <v>16</v>
      </c>
      <c r="D127" s="21" t="s">
        <v>1078</v>
      </c>
      <c r="E127" s="22">
        <v>0.06</v>
      </c>
      <c r="F127" s="21" t="s"/>
      <c r="G127" s="21">
        <v>5</v>
      </c>
    </row>
    <row r="128" spans="1:7">
      <c r="A128" s="21" t="s">
        <v>30</v>
      </c>
      <c r="B128" s="2" t="s">
        <v>15</v>
      </c>
      <c r="C128" s="2" t="s">
        <v>16</v>
      </c>
      <c r="D128" s="21" t="s">
        <v>1077</v>
      </c>
      <c r="E128" s="22">
        <v>0.048</v>
      </c>
      <c r="F128" s="21" t="s"/>
      <c r="G128" s="21">
        <v>5</v>
      </c>
    </row>
    <row r="129" spans="1:7">
      <c r="A129" s="21" t="s">
        <v>30</v>
      </c>
      <c r="B129" s="2" t="s">
        <v>15</v>
      </c>
      <c r="C129" s="2" t="s">
        <v>16</v>
      </c>
      <c r="D129" s="21" t="s">
        <v>21</v>
      </c>
      <c r="E129" s="22">
        <v>0.075</v>
      </c>
      <c r="F129" s="21" t="s"/>
      <c r="G129" s="21">
        <v>6</v>
      </c>
    </row>
    <row r="130" spans="1:7">
      <c r="A130" s="21" t="s">
        <v>30</v>
      </c>
      <c r="B130" s="2" t="s">
        <v>15</v>
      </c>
      <c r="C130" s="2" t="s">
        <v>16</v>
      </c>
      <c r="D130" s="21" t="s">
        <v>1078</v>
      </c>
      <c r="E130" s="22">
        <v>0.08</v>
      </c>
      <c r="F130" s="21">
        <v>75</v>
      </c>
      <c r="G130" s="21" t="s"/>
    </row>
    <row r="131" spans="1:7">
      <c r="A131" s="21" t="s">
        <v>30</v>
      </c>
      <c r="B131" s="2" t="s">
        <v>15</v>
      </c>
      <c r="C131" s="2" t="s">
        <v>16</v>
      </c>
      <c r="D131" s="21" t="s">
        <v>1077</v>
      </c>
      <c r="E131" s="22">
        <v>0.064</v>
      </c>
      <c r="F131" s="21">
        <v>80</v>
      </c>
      <c r="G131" s="21" t="s"/>
    </row>
    <row r="132" spans="1:7">
      <c r="A132" s="21" t="s">
        <v>64</v>
      </c>
      <c r="B132" s="2" t="s">
        <v>53</v>
      </c>
      <c r="C132" s="2" t="s">
        <v>65</v>
      </c>
      <c r="D132" s="21" t="s">
        <v>1083</v>
      </c>
      <c r="E132" s="22">
        <v>0.04</v>
      </c>
      <c r="F132" s="21">
        <v>1</v>
      </c>
      <c r="G132" s="21" t="s"/>
    </row>
    <row r="133" spans="1:7">
      <c r="A133" s="21" t="s">
        <v>64</v>
      </c>
      <c r="B133" s="2" t="s">
        <v>53</v>
      </c>
      <c r="C133" s="2" t="s">
        <v>65</v>
      </c>
      <c r="D133" s="21" t="s">
        <v>1078</v>
      </c>
      <c r="E133" s="22">
        <v>0.04</v>
      </c>
      <c r="F133" s="21" t="s"/>
      <c r="G133" s="21">
        <v>2</v>
      </c>
    </row>
    <row r="134" spans="1:7">
      <c r="A134" s="21" t="s">
        <v>64</v>
      </c>
      <c r="B134" s="2" t="s">
        <v>53</v>
      </c>
      <c r="C134" s="2" t="s">
        <v>65</v>
      </c>
      <c r="D134" s="21" t="s">
        <v>1083</v>
      </c>
      <c r="E134" s="22">
        <v>0.04</v>
      </c>
      <c r="F134" s="21" t="s"/>
      <c r="G134" s="21">
        <v>3</v>
      </c>
    </row>
    <row r="135" spans="1:7">
      <c r="A135" s="21" t="s">
        <v>64</v>
      </c>
      <c r="B135" s="2" t="s">
        <v>53</v>
      </c>
      <c r="C135" s="2" t="s">
        <v>65</v>
      </c>
      <c r="D135" s="21" t="s">
        <v>21</v>
      </c>
      <c r="E135" s="22">
        <v>0.05</v>
      </c>
      <c r="F135" s="21" t="s"/>
      <c r="G135" s="21">
        <v>3</v>
      </c>
    </row>
    <row r="136" spans="1:7">
      <c r="A136" s="21" t="s">
        <v>64</v>
      </c>
      <c r="B136" s="2" t="s">
        <v>53</v>
      </c>
      <c r="C136" s="2" t="s">
        <v>65</v>
      </c>
      <c r="D136" s="21" t="s">
        <v>1083</v>
      </c>
      <c r="E136" s="22">
        <v>0.06</v>
      </c>
      <c r="F136" s="21" t="s"/>
      <c r="G136" s="21">
        <v>4</v>
      </c>
    </row>
    <row r="137" spans="1:7">
      <c r="A137" s="21" t="s">
        <v>64</v>
      </c>
      <c r="B137" s="2" t="s">
        <v>53</v>
      </c>
      <c r="C137" s="2" t="s">
        <v>65</v>
      </c>
      <c r="D137" s="21" t="s">
        <v>1078</v>
      </c>
      <c r="E137" s="22">
        <v>0.06</v>
      </c>
      <c r="F137" s="21" t="s"/>
      <c r="G137" s="21">
        <v>5</v>
      </c>
    </row>
    <row r="138" spans="1:7">
      <c r="A138" s="21" t="s">
        <v>64</v>
      </c>
      <c r="B138" s="2" t="s">
        <v>53</v>
      </c>
      <c r="C138" s="2" t="s">
        <v>65</v>
      </c>
      <c r="D138" s="21" t="s">
        <v>1083</v>
      </c>
      <c r="E138" s="22">
        <v>0.06</v>
      </c>
      <c r="F138" s="21" t="s"/>
      <c r="G138" s="21">
        <v>5</v>
      </c>
    </row>
    <row r="139" spans="1:7">
      <c r="A139" s="21" t="s">
        <v>64</v>
      </c>
      <c r="B139" s="2" t="s">
        <v>53</v>
      </c>
      <c r="C139" s="2" t="s">
        <v>65</v>
      </c>
      <c r="D139" s="21" t="s">
        <v>21</v>
      </c>
      <c r="E139" s="22">
        <v>0.075</v>
      </c>
      <c r="F139" s="21" t="s"/>
      <c r="G139" s="21">
        <v>6</v>
      </c>
    </row>
    <row r="140" spans="1:7">
      <c r="A140" s="21" t="s">
        <v>64</v>
      </c>
      <c r="B140" s="2" t="s">
        <v>53</v>
      </c>
      <c r="C140" s="2" t="s">
        <v>65</v>
      </c>
      <c r="D140" s="21" t="s">
        <v>1078</v>
      </c>
      <c r="E140" s="22">
        <v>0.08</v>
      </c>
      <c r="F140" s="21">
        <v>75</v>
      </c>
      <c r="G140" s="21" t="s"/>
    </row>
    <row r="141" spans="1:7">
      <c r="A141" s="21" t="s">
        <v>64</v>
      </c>
      <c r="B141" s="2" t="s">
        <v>53</v>
      </c>
      <c r="C141" s="2" t="s">
        <v>65</v>
      </c>
      <c r="D141" s="21" t="s">
        <v>1083</v>
      </c>
      <c r="E141" s="22">
        <v>0.08</v>
      </c>
      <c r="F141" s="21">
        <v>80</v>
      </c>
      <c r="G141" s="21" t="s"/>
    </row>
    <row r="142" spans="1:7">
      <c r="A142" s="21" t="s">
        <v>166</v>
      </c>
      <c r="B142" s="2" t="s">
        <v>158</v>
      </c>
      <c r="C142" s="2" t="s">
        <v>16</v>
      </c>
      <c r="D142" s="21" t="s">
        <v>1077</v>
      </c>
      <c r="E142" s="22">
        <v>0.032</v>
      </c>
      <c r="F142" s="21">
        <v>1</v>
      </c>
      <c r="G142" s="21" t="s"/>
    </row>
    <row r="143" spans="1:7">
      <c r="A143" s="21" t="s">
        <v>166</v>
      </c>
      <c r="B143" s="2" t="s">
        <v>158</v>
      </c>
      <c r="C143" s="2" t="s">
        <v>16</v>
      </c>
      <c r="D143" s="21" t="s">
        <v>13</v>
      </c>
      <c r="E143" s="22">
        <v>0.04</v>
      </c>
      <c r="F143" s="21" t="s"/>
      <c r="G143" s="21">
        <v>2</v>
      </c>
    </row>
    <row r="144" spans="1:7">
      <c r="A144" s="21" t="s">
        <v>166</v>
      </c>
      <c r="B144" s="2" t="s">
        <v>158</v>
      </c>
      <c r="C144" s="2" t="s">
        <v>16</v>
      </c>
      <c r="D144" s="21" t="s">
        <v>1077</v>
      </c>
      <c r="E144" s="22">
        <v>0.032</v>
      </c>
      <c r="F144" s="21" t="s"/>
      <c r="G144" s="21">
        <v>3</v>
      </c>
    </row>
    <row r="145" spans="1:7">
      <c r="A145" s="21" t="s">
        <v>166</v>
      </c>
      <c r="B145" s="2" t="s">
        <v>158</v>
      </c>
      <c r="C145" s="2" t="s">
        <v>16</v>
      </c>
      <c r="D145" s="21" t="s">
        <v>1082</v>
      </c>
      <c r="E145" s="22">
        <v>0.04</v>
      </c>
      <c r="F145" s="21" t="s"/>
      <c r="G145" s="21">
        <v>3</v>
      </c>
    </row>
    <row r="146" spans="1:7">
      <c r="A146" s="21" t="s">
        <v>166</v>
      </c>
      <c r="B146" s="2" t="s">
        <v>158</v>
      </c>
      <c r="C146" s="2" t="s">
        <v>16</v>
      </c>
      <c r="D146" s="21" t="s">
        <v>1077</v>
      </c>
      <c r="E146" s="22">
        <v>0.048</v>
      </c>
      <c r="F146" s="21" t="s"/>
      <c r="G146" s="21">
        <v>4</v>
      </c>
    </row>
    <row r="147" spans="1:7">
      <c r="A147" s="21" t="s">
        <v>166</v>
      </c>
      <c r="B147" s="2" t="s">
        <v>158</v>
      </c>
      <c r="C147" s="2" t="s">
        <v>16</v>
      </c>
      <c r="D147" s="21" t="s">
        <v>13</v>
      </c>
      <c r="E147" s="22">
        <v>0.06</v>
      </c>
      <c r="F147" s="21" t="s"/>
      <c r="G147" s="21">
        <v>5</v>
      </c>
    </row>
    <row r="148" spans="1:7">
      <c r="A148" s="21" t="s">
        <v>166</v>
      </c>
      <c r="B148" s="2" t="s">
        <v>158</v>
      </c>
      <c r="C148" s="2" t="s">
        <v>16</v>
      </c>
      <c r="D148" s="21" t="s">
        <v>1077</v>
      </c>
      <c r="E148" s="22">
        <v>0.048</v>
      </c>
      <c r="F148" s="21" t="s"/>
      <c r="G148" s="21">
        <v>5</v>
      </c>
    </row>
    <row r="149" spans="1:7">
      <c r="A149" s="21" t="s">
        <v>166</v>
      </c>
      <c r="B149" s="2" t="s">
        <v>158</v>
      </c>
      <c r="C149" s="2" t="s">
        <v>16</v>
      </c>
      <c r="D149" s="21" t="s">
        <v>1082</v>
      </c>
      <c r="E149" s="22">
        <v>0.06</v>
      </c>
      <c r="F149" s="21" t="s"/>
      <c r="G149" s="21">
        <v>6</v>
      </c>
    </row>
    <row r="150" spans="1:7">
      <c r="A150" s="21" t="s">
        <v>166</v>
      </c>
      <c r="B150" s="2" t="s">
        <v>158</v>
      </c>
      <c r="C150" s="2" t="s">
        <v>16</v>
      </c>
      <c r="D150" s="21" t="s">
        <v>13</v>
      </c>
      <c r="E150" s="22">
        <v>0.08</v>
      </c>
      <c r="F150" s="21">
        <v>75</v>
      </c>
      <c r="G150" s="21" t="s"/>
    </row>
    <row r="151" spans="1:7">
      <c r="A151" s="21" t="s">
        <v>166</v>
      </c>
      <c r="B151" s="2" t="s">
        <v>158</v>
      </c>
      <c r="C151" s="2" t="s">
        <v>16</v>
      </c>
      <c r="D151" s="21" t="s">
        <v>1077</v>
      </c>
      <c r="E151" s="22">
        <v>0.064</v>
      </c>
      <c r="F151" s="21">
        <v>80</v>
      </c>
      <c r="G151" s="21" t="s"/>
    </row>
    <row r="152" spans="1:7">
      <c r="A152" s="21" t="s">
        <v>130</v>
      </c>
      <c r="B152" s="2" t="s">
        <v>131</v>
      </c>
      <c r="C152" s="2" t="s">
        <v>65</v>
      </c>
      <c r="D152" s="21" t="s">
        <v>13</v>
      </c>
      <c r="E152" s="22">
        <v>0.04</v>
      </c>
      <c r="F152" s="21">
        <v>1</v>
      </c>
      <c r="G152" s="21" t="s"/>
    </row>
    <row r="153" spans="1:7">
      <c r="A153" s="21" t="s">
        <v>130</v>
      </c>
      <c r="B153" s="2" t="s">
        <v>131</v>
      </c>
      <c r="C153" s="2" t="s">
        <v>65</v>
      </c>
      <c r="D153" s="21" t="s">
        <v>1086</v>
      </c>
      <c r="E153" s="22">
        <v>0.032</v>
      </c>
      <c r="F153" s="21" t="s"/>
      <c r="G153" s="21">
        <v>2</v>
      </c>
    </row>
    <row r="154" spans="1:7">
      <c r="A154" s="21" t="s">
        <v>130</v>
      </c>
      <c r="B154" s="2" t="s">
        <v>131</v>
      </c>
      <c r="C154" s="2" t="s">
        <v>65</v>
      </c>
      <c r="D154" s="21" t="s">
        <v>13</v>
      </c>
      <c r="E154" s="22">
        <v>0.04</v>
      </c>
      <c r="F154" s="21" t="s"/>
      <c r="G154" s="21">
        <v>3</v>
      </c>
    </row>
    <row r="155" spans="1:7">
      <c r="A155" s="21" t="s">
        <v>130</v>
      </c>
      <c r="B155" s="2" t="s">
        <v>131</v>
      </c>
      <c r="C155" s="2" t="s">
        <v>65</v>
      </c>
      <c r="D155" s="21" t="s">
        <v>1083</v>
      </c>
      <c r="E155" s="22">
        <v>0.04</v>
      </c>
      <c r="F155" s="21" t="s"/>
      <c r="G155" s="21">
        <v>3</v>
      </c>
    </row>
    <row r="156" spans="1:7">
      <c r="A156" s="21" t="s">
        <v>130</v>
      </c>
      <c r="B156" s="2" t="s">
        <v>131</v>
      </c>
      <c r="C156" s="2" t="s">
        <v>65</v>
      </c>
      <c r="D156" s="21" t="s">
        <v>13</v>
      </c>
      <c r="E156" s="22">
        <v>0.06</v>
      </c>
      <c r="F156" s="21" t="s"/>
      <c r="G156" s="21">
        <v>4</v>
      </c>
    </row>
    <row r="157" spans="1:7">
      <c r="A157" s="21" t="s">
        <v>130</v>
      </c>
      <c r="B157" s="2" t="s">
        <v>131</v>
      </c>
      <c r="C157" s="2" t="s">
        <v>65</v>
      </c>
      <c r="D157" s="21" t="s">
        <v>1086</v>
      </c>
      <c r="E157" s="22">
        <v>0.048</v>
      </c>
      <c r="F157" s="21" t="s"/>
      <c r="G157" s="21">
        <v>5</v>
      </c>
    </row>
    <row r="158" spans="1:7">
      <c r="A158" s="21" t="s">
        <v>130</v>
      </c>
      <c r="B158" s="2" t="s">
        <v>131</v>
      </c>
      <c r="C158" s="2" t="s">
        <v>65</v>
      </c>
      <c r="D158" s="21" t="s">
        <v>13</v>
      </c>
      <c r="E158" s="22">
        <v>0.06</v>
      </c>
      <c r="F158" s="21" t="s"/>
      <c r="G158" s="21">
        <v>5</v>
      </c>
    </row>
    <row r="159" spans="1:7">
      <c r="A159" s="21" t="s">
        <v>130</v>
      </c>
      <c r="B159" s="2" t="s">
        <v>131</v>
      </c>
      <c r="C159" s="2" t="s">
        <v>65</v>
      </c>
      <c r="D159" s="21" t="s">
        <v>1083</v>
      </c>
      <c r="E159" s="22">
        <v>0.06</v>
      </c>
      <c r="F159" s="21" t="s"/>
      <c r="G159" s="21">
        <v>6</v>
      </c>
    </row>
    <row r="160" spans="1:7">
      <c r="A160" s="21" t="s">
        <v>130</v>
      </c>
      <c r="B160" s="2" t="s">
        <v>131</v>
      </c>
      <c r="C160" s="2" t="s">
        <v>65</v>
      </c>
      <c r="D160" s="21" t="s">
        <v>1086</v>
      </c>
      <c r="E160" s="22">
        <v>0.064</v>
      </c>
      <c r="F160" s="21">
        <v>75</v>
      </c>
      <c r="G160" s="21" t="s"/>
    </row>
    <row r="161" spans="1:7">
      <c r="A161" s="21" t="s">
        <v>130</v>
      </c>
      <c r="B161" s="2" t="s">
        <v>131</v>
      </c>
      <c r="C161" s="2" t="s">
        <v>65</v>
      </c>
      <c r="D161" s="21" t="s">
        <v>13</v>
      </c>
      <c r="E161" s="22">
        <v>0.08</v>
      </c>
      <c r="F161" s="21">
        <v>80</v>
      </c>
      <c r="G161" s="21" t="s"/>
    </row>
    <row r="162" spans="1:7">
      <c r="A162" s="21" t="s">
        <v>173</v>
      </c>
      <c r="B162" s="2" t="s">
        <v>158</v>
      </c>
      <c r="C162" s="2" t="s">
        <v>76</v>
      </c>
      <c r="D162" s="21" t="s">
        <v>13</v>
      </c>
      <c r="E162" s="22">
        <v>0.04</v>
      </c>
      <c r="F162" s="21">
        <v>1</v>
      </c>
      <c r="G162" s="21" t="s"/>
    </row>
    <row r="163" spans="1:7">
      <c r="A163" s="21" t="s">
        <v>173</v>
      </c>
      <c r="B163" s="2" t="s">
        <v>158</v>
      </c>
      <c r="C163" s="2" t="s">
        <v>76</v>
      </c>
      <c r="D163" s="21" t="s">
        <v>1082</v>
      </c>
      <c r="E163" s="22">
        <v>0.04</v>
      </c>
      <c r="F163" s="21" t="s"/>
      <c r="G163" s="21">
        <v>2</v>
      </c>
    </row>
    <row r="164" spans="1:7">
      <c r="A164" s="21" t="s">
        <v>173</v>
      </c>
      <c r="B164" s="2" t="s">
        <v>158</v>
      </c>
      <c r="C164" s="2" t="s">
        <v>76</v>
      </c>
      <c r="D164" s="21" t="s">
        <v>13</v>
      </c>
      <c r="E164" s="22">
        <v>0.04</v>
      </c>
      <c r="F164" s="21" t="s"/>
      <c r="G164" s="21">
        <v>3</v>
      </c>
    </row>
    <row r="165" spans="1:7">
      <c r="A165" s="21" t="s">
        <v>173</v>
      </c>
      <c r="B165" s="2" t="s">
        <v>158</v>
      </c>
      <c r="C165" s="2" t="s">
        <v>76</v>
      </c>
      <c r="D165" s="21" t="s">
        <v>1078</v>
      </c>
      <c r="E165" s="22">
        <v>0.04</v>
      </c>
      <c r="F165" s="21" t="s"/>
      <c r="G165" s="21">
        <v>3</v>
      </c>
    </row>
    <row r="166" spans="1:7">
      <c r="A166" s="21" t="s">
        <v>173</v>
      </c>
      <c r="B166" s="2" t="s">
        <v>158</v>
      </c>
      <c r="C166" s="2" t="s">
        <v>76</v>
      </c>
      <c r="D166" s="21" t="s">
        <v>13</v>
      </c>
      <c r="E166" s="22">
        <v>0.06</v>
      </c>
      <c r="F166" s="21" t="s"/>
      <c r="G166" s="21">
        <v>4</v>
      </c>
    </row>
    <row r="167" spans="1:7">
      <c r="A167" s="21" t="s">
        <v>173</v>
      </c>
      <c r="B167" s="2" t="s">
        <v>158</v>
      </c>
      <c r="C167" s="2" t="s">
        <v>76</v>
      </c>
      <c r="D167" s="21" t="s">
        <v>1082</v>
      </c>
      <c r="E167" s="22">
        <v>0.06</v>
      </c>
      <c r="F167" s="21" t="s"/>
      <c r="G167" s="21">
        <v>5</v>
      </c>
    </row>
    <row r="168" spans="1:7">
      <c r="A168" s="21" t="s">
        <v>173</v>
      </c>
      <c r="B168" s="2" t="s">
        <v>158</v>
      </c>
      <c r="C168" s="2" t="s">
        <v>76</v>
      </c>
      <c r="D168" s="21" t="s">
        <v>13</v>
      </c>
      <c r="E168" s="22">
        <v>0.06</v>
      </c>
      <c r="F168" s="21" t="s"/>
      <c r="G168" s="21">
        <v>5</v>
      </c>
    </row>
    <row r="169" spans="1:7">
      <c r="A169" s="21" t="s">
        <v>173</v>
      </c>
      <c r="B169" s="2" t="s">
        <v>158</v>
      </c>
      <c r="C169" s="2" t="s">
        <v>76</v>
      </c>
      <c r="D169" s="21" t="s">
        <v>1078</v>
      </c>
      <c r="E169" s="22">
        <v>0.06</v>
      </c>
      <c r="F169" s="21" t="s"/>
      <c r="G169" s="21">
        <v>6</v>
      </c>
    </row>
    <row r="170" spans="1:7">
      <c r="A170" s="21" t="s">
        <v>173</v>
      </c>
      <c r="B170" s="2" t="s">
        <v>158</v>
      </c>
      <c r="C170" s="2" t="s">
        <v>76</v>
      </c>
      <c r="D170" s="21" t="s">
        <v>1082</v>
      </c>
      <c r="E170" s="22">
        <v>0.08</v>
      </c>
      <c r="F170" s="21">
        <v>75</v>
      </c>
      <c r="G170" s="21" t="s"/>
    </row>
    <row r="171" spans="1:7">
      <c r="A171" s="21" t="s">
        <v>173</v>
      </c>
      <c r="B171" s="2" t="s">
        <v>158</v>
      </c>
      <c r="C171" s="2" t="s">
        <v>76</v>
      </c>
      <c r="D171" s="21" t="s">
        <v>13</v>
      </c>
      <c r="E171" s="22">
        <v>0.08</v>
      </c>
      <c r="F171" s="21">
        <v>80</v>
      </c>
      <c r="G171" s="21" t="s"/>
    </row>
    <row r="172" spans="1:7">
      <c r="A172" s="21" t="s">
        <v>149</v>
      </c>
      <c r="B172" s="2" t="s">
        <v>131</v>
      </c>
      <c r="C172" s="2" t="s">
        <v>39</v>
      </c>
      <c r="D172" s="21" t="s">
        <v>13</v>
      </c>
      <c r="E172" s="22">
        <v>0.04</v>
      </c>
      <c r="F172" s="21">
        <v>1</v>
      </c>
      <c r="G172" s="21" t="s"/>
    </row>
    <row r="173" spans="1:7">
      <c r="A173" s="21" t="s">
        <v>149</v>
      </c>
      <c r="B173" s="2" t="s">
        <v>131</v>
      </c>
      <c r="C173" s="2" t="s">
        <v>39</v>
      </c>
      <c r="D173" s="21" t="s">
        <v>1083</v>
      </c>
      <c r="E173" s="22">
        <v>0.04</v>
      </c>
      <c r="F173" s="21" t="s"/>
      <c r="G173" s="21">
        <v>2</v>
      </c>
    </row>
    <row r="174" spans="1:7">
      <c r="A174" s="21" t="s">
        <v>149</v>
      </c>
      <c r="B174" s="2" t="s">
        <v>131</v>
      </c>
      <c r="C174" s="2" t="s">
        <v>39</v>
      </c>
      <c r="D174" s="21" t="s">
        <v>13</v>
      </c>
      <c r="E174" s="22">
        <v>0.04</v>
      </c>
      <c r="F174" s="21" t="s"/>
      <c r="G174" s="21">
        <v>3</v>
      </c>
    </row>
    <row r="175" spans="1:7">
      <c r="A175" s="21" t="s">
        <v>149</v>
      </c>
      <c r="B175" s="2" t="s">
        <v>131</v>
      </c>
      <c r="C175" s="2" t="s">
        <v>39</v>
      </c>
      <c r="D175" s="21" t="s">
        <v>85</v>
      </c>
      <c r="E175" s="22">
        <v>0.053</v>
      </c>
      <c r="F175" s="21" t="s"/>
      <c r="G175" s="21">
        <v>3</v>
      </c>
    </row>
    <row r="176" spans="1:7">
      <c r="A176" s="21" t="s">
        <v>149</v>
      </c>
      <c r="B176" s="2" t="s">
        <v>131</v>
      </c>
      <c r="C176" s="2" t="s">
        <v>39</v>
      </c>
      <c r="D176" s="21" t="s">
        <v>13</v>
      </c>
      <c r="E176" s="22">
        <v>0.06</v>
      </c>
      <c r="F176" s="21" t="s"/>
      <c r="G176" s="21">
        <v>4</v>
      </c>
    </row>
    <row r="177" spans="1:7">
      <c r="A177" s="21" t="s">
        <v>149</v>
      </c>
      <c r="B177" s="2" t="s">
        <v>131</v>
      </c>
      <c r="C177" s="2" t="s">
        <v>39</v>
      </c>
      <c r="D177" s="21" t="s">
        <v>1083</v>
      </c>
      <c r="E177" s="22">
        <v>0.06</v>
      </c>
      <c r="F177" s="21" t="s"/>
      <c r="G177" s="21">
        <v>5</v>
      </c>
    </row>
    <row r="178" spans="1:7">
      <c r="A178" s="21" t="s">
        <v>149</v>
      </c>
      <c r="B178" s="2" t="s">
        <v>131</v>
      </c>
      <c r="C178" s="2" t="s">
        <v>39</v>
      </c>
      <c r="D178" s="21" t="s">
        <v>13</v>
      </c>
      <c r="E178" s="22">
        <v>0.06</v>
      </c>
      <c r="F178" s="21" t="s"/>
      <c r="G178" s="21">
        <v>5</v>
      </c>
    </row>
    <row r="179" spans="1:7">
      <c r="A179" s="21" t="s">
        <v>149</v>
      </c>
      <c r="B179" s="2" t="s">
        <v>131</v>
      </c>
      <c r="C179" s="2" t="s">
        <v>39</v>
      </c>
      <c r="D179" s="21" t="s">
        <v>85</v>
      </c>
      <c r="E179" s="22">
        <v>0.08</v>
      </c>
      <c r="F179" s="21" t="s"/>
      <c r="G179" s="21">
        <v>6</v>
      </c>
    </row>
    <row r="180" spans="1:7">
      <c r="A180" s="21" t="s">
        <v>149</v>
      </c>
      <c r="B180" s="2" t="s">
        <v>131</v>
      </c>
      <c r="C180" s="2" t="s">
        <v>39</v>
      </c>
      <c r="D180" s="21" t="s">
        <v>1083</v>
      </c>
      <c r="E180" s="22">
        <v>0.08</v>
      </c>
      <c r="F180" s="21">
        <v>75</v>
      </c>
      <c r="G180" s="21" t="s"/>
    </row>
    <row r="181" spans="1:7">
      <c r="A181" s="21" t="s">
        <v>149</v>
      </c>
      <c r="B181" s="2" t="s">
        <v>131</v>
      </c>
      <c r="C181" s="2" t="s">
        <v>39</v>
      </c>
      <c r="D181" s="21" t="s">
        <v>13</v>
      </c>
      <c r="E181" s="22">
        <v>0.08</v>
      </c>
      <c r="F181" s="21">
        <v>80</v>
      </c>
      <c r="G181" s="21" t="s"/>
    </row>
    <row r="182" spans="1:7">
      <c r="A182" s="21" t="s">
        <v>202</v>
      </c>
      <c r="B182" s="2" t="s">
        <v>180</v>
      </c>
      <c r="C182" s="2" t="s">
        <v>107</v>
      </c>
      <c r="D182" s="21" t="s">
        <v>13</v>
      </c>
      <c r="E182" s="22">
        <v>0.04</v>
      </c>
      <c r="F182" s="21">
        <v>1</v>
      </c>
      <c r="G182" s="21" t="s"/>
    </row>
    <row r="183" spans="1:7">
      <c r="A183" s="21" t="s">
        <v>202</v>
      </c>
      <c r="B183" s="2" t="s">
        <v>180</v>
      </c>
      <c r="C183" s="2" t="s">
        <v>107</v>
      </c>
      <c r="D183" s="21" t="s">
        <v>1084</v>
      </c>
      <c r="E183" s="22">
        <v>0.032</v>
      </c>
      <c r="F183" s="21" t="s"/>
      <c r="G183" s="21">
        <v>2</v>
      </c>
    </row>
    <row r="184" spans="1:7">
      <c r="A184" s="21" t="s">
        <v>202</v>
      </c>
      <c r="B184" s="2" t="s">
        <v>180</v>
      </c>
      <c r="C184" s="2" t="s">
        <v>107</v>
      </c>
      <c r="D184" s="21" t="s">
        <v>13</v>
      </c>
      <c r="E184" s="22">
        <v>0.04</v>
      </c>
      <c r="F184" s="21" t="s"/>
      <c r="G184" s="21">
        <v>3</v>
      </c>
    </row>
    <row r="185" spans="1:7">
      <c r="A185" s="21" t="s">
        <v>202</v>
      </c>
      <c r="B185" s="2" t="s">
        <v>180</v>
      </c>
      <c r="C185" s="2" t="s">
        <v>107</v>
      </c>
      <c r="D185" s="21" t="s">
        <v>21</v>
      </c>
      <c r="E185" s="22">
        <v>0.05</v>
      </c>
      <c r="F185" s="21" t="s"/>
      <c r="G185" s="21">
        <v>3</v>
      </c>
    </row>
    <row r="186" spans="1:7">
      <c r="A186" s="21" t="s">
        <v>202</v>
      </c>
      <c r="B186" s="2" t="s">
        <v>180</v>
      </c>
      <c r="C186" s="2" t="s">
        <v>107</v>
      </c>
      <c r="D186" s="21" t="s">
        <v>13</v>
      </c>
      <c r="E186" s="22">
        <v>0.06</v>
      </c>
      <c r="F186" s="21" t="s"/>
      <c r="G186" s="21">
        <v>4</v>
      </c>
    </row>
    <row r="187" spans="1:7">
      <c r="A187" s="21" t="s">
        <v>202</v>
      </c>
      <c r="B187" s="2" t="s">
        <v>180</v>
      </c>
      <c r="C187" s="2" t="s">
        <v>107</v>
      </c>
      <c r="D187" s="21" t="s">
        <v>1084</v>
      </c>
      <c r="E187" s="22">
        <v>0.048</v>
      </c>
      <c r="F187" s="21" t="s"/>
      <c r="G187" s="21">
        <v>5</v>
      </c>
    </row>
    <row r="188" spans="1:7">
      <c r="A188" s="21" t="s">
        <v>202</v>
      </c>
      <c r="B188" s="2" t="s">
        <v>180</v>
      </c>
      <c r="C188" s="2" t="s">
        <v>107</v>
      </c>
      <c r="D188" s="21" t="s">
        <v>13</v>
      </c>
      <c r="E188" s="22">
        <v>0.06</v>
      </c>
      <c r="F188" s="21" t="s"/>
      <c r="G188" s="21">
        <v>5</v>
      </c>
    </row>
    <row r="189" spans="1:7">
      <c r="A189" s="21" t="s">
        <v>202</v>
      </c>
      <c r="B189" s="2" t="s">
        <v>180</v>
      </c>
      <c r="C189" s="2" t="s">
        <v>107</v>
      </c>
      <c r="D189" s="21" t="s">
        <v>21</v>
      </c>
      <c r="E189" s="22">
        <v>0.075</v>
      </c>
      <c r="F189" s="21" t="s"/>
      <c r="G189" s="21">
        <v>6</v>
      </c>
    </row>
    <row r="190" spans="1:7">
      <c r="A190" s="21" t="s">
        <v>202</v>
      </c>
      <c r="B190" s="2" t="s">
        <v>180</v>
      </c>
      <c r="C190" s="2" t="s">
        <v>107</v>
      </c>
      <c r="D190" s="21" t="s">
        <v>1084</v>
      </c>
      <c r="E190" s="22">
        <v>0.064</v>
      </c>
      <c r="F190" s="21">
        <v>75</v>
      </c>
      <c r="G190" s="21" t="s"/>
    </row>
    <row r="191" spans="1:7">
      <c r="A191" s="21" t="s">
        <v>202</v>
      </c>
      <c r="B191" s="2" t="s">
        <v>180</v>
      </c>
      <c r="C191" s="2" t="s">
        <v>107</v>
      </c>
      <c r="D191" s="21" t="s">
        <v>13</v>
      </c>
      <c r="E191" s="22">
        <v>0.08</v>
      </c>
      <c r="F191" s="21">
        <v>80</v>
      </c>
      <c r="G191" s="21" t="s"/>
    </row>
    <row r="192" spans="1:7">
      <c r="A192" s="21" t="s">
        <v>96</v>
      </c>
      <c r="B192" s="2" t="s">
        <v>75</v>
      </c>
      <c r="C192" s="2" t="s">
        <v>54</v>
      </c>
      <c r="D192" s="21" t="s">
        <v>13</v>
      </c>
      <c r="E192" s="22">
        <v>0.04</v>
      </c>
      <c r="F192" s="21">
        <v>1</v>
      </c>
      <c r="G192" s="21" t="s"/>
    </row>
    <row r="193" spans="1:7">
      <c r="A193" s="21" t="s">
        <v>96</v>
      </c>
      <c r="B193" s="2" t="s">
        <v>75</v>
      </c>
      <c r="C193" s="2" t="s">
        <v>54</v>
      </c>
      <c r="D193" s="21" t="s">
        <v>21</v>
      </c>
      <c r="E193" s="22">
        <v>0.05</v>
      </c>
      <c r="F193" s="21" t="s"/>
      <c r="G193" s="21">
        <v>2</v>
      </c>
    </row>
    <row r="194" spans="1:7">
      <c r="A194" s="21" t="s">
        <v>96</v>
      </c>
      <c r="B194" s="2" t="s">
        <v>75</v>
      </c>
      <c r="C194" s="2" t="s">
        <v>54</v>
      </c>
      <c r="D194" s="21" t="s">
        <v>13</v>
      </c>
      <c r="E194" s="22">
        <v>0.04</v>
      </c>
      <c r="F194" s="21" t="s"/>
      <c r="G194" s="21">
        <v>3</v>
      </c>
    </row>
    <row r="195" spans="1:7">
      <c r="A195" s="21" t="s">
        <v>96</v>
      </c>
      <c r="B195" s="2" t="s">
        <v>75</v>
      </c>
      <c r="C195" s="2" t="s">
        <v>54</v>
      </c>
      <c r="D195" s="21" t="s">
        <v>1087</v>
      </c>
      <c r="E195" s="22">
        <v>0.032</v>
      </c>
      <c r="F195" s="21" t="s"/>
      <c r="G195" s="21">
        <v>3</v>
      </c>
    </row>
    <row r="196" spans="1:7">
      <c r="A196" s="21" t="s">
        <v>96</v>
      </c>
      <c r="B196" s="2" t="s">
        <v>75</v>
      </c>
      <c r="C196" s="2" t="s">
        <v>54</v>
      </c>
      <c r="D196" s="21" t="s">
        <v>13</v>
      </c>
      <c r="E196" s="22">
        <v>0.06</v>
      </c>
      <c r="F196" s="21" t="s"/>
      <c r="G196" s="21">
        <v>4</v>
      </c>
    </row>
    <row r="197" spans="1:7">
      <c r="A197" s="21" t="s">
        <v>96</v>
      </c>
      <c r="B197" s="2" t="s">
        <v>75</v>
      </c>
      <c r="C197" s="2" t="s">
        <v>54</v>
      </c>
      <c r="D197" s="21" t="s">
        <v>21</v>
      </c>
      <c r="E197" s="22">
        <v>0.075</v>
      </c>
      <c r="F197" s="21" t="s"/>
      <c r="G197" s="21">
        <v>5</v>
      </c>
    </row>
    <row r="198" spans="1:7">
      <c r="A198" s="21" t="s">
        <v>96</v>
      </c>
      <c r="B198" s="2" t="s">
        <v>75</v>
      </c>
      <c r="C198" s="2" t="s">
        <v>54</v>
      </c>
      <c r="D198" s="21" t="s">
        <v>13</v>
      </c>
      <c r="E198" s="22">
        <v>0.06</v>
      </c>
      <c r="F198" s="21" t="s"/>
      <c r="G198" s="21">
        <v>5</v>
      </c>
    </row>
    <row r="199" spans="1:7">
      <c r="A199" s="21" t="s">
        <v>96</v>
      </c>
      <c r="B199" s="2" t="s">
        <v>75</v>
      </c>
      <c r="C199" s="2" t="s">
        <v>54</v>
      </c>
      <c r="D199" s="21" t="s">
        <v>1087</v>
      </c>
      <c r="E199" s="22">
        <v>0.048</v>
      </c>
      <c r="F199" s="21" t="s"/>
      <c r="G199" s="21">
        <v>6</v>
      </c>
    </row>
    <row r="200" spans="1:7">
      <c r="A200" s="21" t="s">
        <v>96</v>
      </c>
      <c r="B200" s="2" t="s">
        <v>75</v>
      </c>
      <c r="C200" s="2" t="s">
        <v>54</v>
      </c>
      <c r="D200" s="21" t="s">
        <v>21</v>
      </c>
      <c r="E200" s="22">
        <v>0.1</v>
      </c>
      <c r="F200" s="21">
        <v>75</v>
      </c>
      <c r="G200" s="21" t="s"/>
    </row>
    <row r="201" spans="1:7">
      <c r="A201" s="21" t="s">
        <v>96</v>
      </c>
      <c r="B201" s="2" t="s">
        <v>75</v>
      </c>
      <c r="C201" s="2" t="s">
        <v>54</v>
      </c>
      <c r="D201" s="21" t="s">
        <v>13</v>
      </c>
      <c r="E201" s="22">
        <v>0.08</v>
      </c>
      <c r="F201" s="21">
        <v>80</v>
      </c>
      <c r="G201" s="21" t="s"/>
    </row>
    <row r="202" spans="1:7">
      <c r="A202" s="21" t="s">
        <v>210</v>
      </c>
      <c r="B202" s="2" t="s">
        <v>53</v>
      </c>
      <c r="C202" s="2" t="s">
        <v>159</v>
      </c>
      <c r="D202" s="21" t="s">
        <v>13</v>
      </c>
      <c r="E202" s="22">
        <v>0.04</v>
      </c>
      <c r="F202" s="21">
        <v>1</v>
      </c>
      <c r="G202" s="21" t="s"/>
    </row>
    <row r="203" spans="1:7">
      <c r="A203" s="21" t="s">
        <v>210</v>
      </c>
      <c r="B203" s="2" t="s">
        <v>53</v>
      </c>
      <c r="C203" s="2" t="s">
        <v>159</v>
      </c>
      <c r="D203" s="21" t="s">
        <v>1083</v>
      </c>
      <c r="E203" s="22">
        <v>0.04</v>
      </c>
      <c r="F203" s="21" t="s"/>
      <c r="G203" s="21">
        <v>2</v>
      </c>
    </row>
    <row r="204" spans="1:7">
      <c r="A204" s="21" t="s">
        <v>210</v>
      </c>
      <c r="B204" s="2" t="s">
        <v>53</v>
      </c>
      <c r="C204" s="2" t="s">
        <v>159</v>
      </c>
      <c r="D204" s="21" t="s">
        <v>13</v>
      </c>
      <c r="E204" s="22">
        <v>0.04</v>
      </c>
      <c r="F204" s="21" t="s"/>
      <c r="G204" s="21">
        <v>3</v>
      </c>
    </row>
    <row r="205" spans="1:7">
      <c r="A205" s="21" t="s">
        <v>210</v>
      </c>
      <c r="B205" s="2" t="s">
        <v>53</v>
      </c>
      <c r="C205" s="2" t="s">
        <v>159</v>
      </c>
      <c r="D205" s="21" t="s">
        <v>21</v>
      </c>
      <c r="E205" s="22">
        <v>0.05</v>
      </c>
      <c r="F205" s="21" t="s"/>
      <c r="G205" s="21">
        <v>3</v>
      </c>
    </row>
    <row r="206" spans="1:7">
      <c r="A206" s="21" t="s">
        <v>210</v>
      </c>
      <c r="B206" s="2" t="s">
        <v>53</v>
      </c>
      <c r="C206" s="2" t="s">
        <v>159</v>
      </c>
      <c r="D206" s="21" t="s">
        <v>13</v>
      </c>
      <c r="E206" s="22">
        <v>0.06</v>
      </c>
      <c r="F206" s="21" t="s"/>
      <c r="G206" s="21">
        <v>4</v>
      </c>
    </row>
    <row r="207" spans="1:7">
      <c r="A207" s="8" t="s">
        <v>210</v>
      </c>
      <c r="B207" s="23" t="s">
        <v>53</v>
      </c>
      <c r="C207" s="23" t="s">
        <v>159</v>
      </c>
      <c r="D207" s="8" t="s">
        <v>1083</v>
      </c>
      <c r="E207" s="20">
        <v>0.06</v>
      </c>
      <c r="F207" s="8" t="s"/>
      <c r="G207" s="8">
        <v>5</v>
      </c>
    </row>
    <row r="208" spans="1:7">
      <c r="A208" s="8" t="s">
        <v>210</v>
      </c>
      <c r="B208" s="23" t="s">
        <v>53</v>
      </c>
      <c r="C208" s="23" t="s">
        <v>159</v>
      </c>
      <c r="D208" s="8" t="s">
        <v>13</v>
      </c>
      <c r="E208" s="20">
        <v>0.06</v>
      </c>
      <c r="F208" s="8" t="s"/>
      <c r="G208" s="8">
        <v>5</v>
      </c>
    </row>
    <row r="209" spans="1:7">
      <c r="A209" s="8" t="s">
        <v>210</v>
      </c>
      <c r="B209" s="23" t="s">
        <v>53</v>
      </c>
      <c r="C209" s="23" t="s">
        <v>159</v>
      </c>
      <c r="D209" s="8" t="s">
        <v>21</v>
      </c>
      <c r="E209" s="20">
        <v>0.075</v>
      </c>
      <c r="F209" s="8" t="s"/>
      <c r="G209" s="8">
        <v>6</v>
      </c>
    </row>
    <row r="210" spans="1:7">
      <c r="A210" s="8" t="s">
        <v>210</v>
      </c>
      <c r="B210" s="23" t="s">
        <v>53</v>
      </c>
      <c r="C210" s="23" t="s">
        <v>159</v>
      </c>
      <c r="D210" s="8" t="s">
        <v>1083</v>
      </c>
      <c r="E210" s="20">
        <v>0.08</v>
      </c>
      <c r="F210" s="8">
        <v>75</v>
      </c>
      <c r="G210" s="8" t="s"/>
    </row>
    <row r="211" spans="1:7">
      <c r="A211" s="8" t="s">
        <v>210</v>
      </c>
      <c r="B211" s="23" t="s">
        <v>53</v>
      </c>
      <c r="C211" s="23" t="s">
        <v>159</v>
      </c>
      <c r="D211" s="8" t="s">
        <v>13</v>
      </c>
      <c r="E211" s="20">
        <v>0.08</v>
      </c>
      <c r="F211" s="8">
        <v>80</v>
      </c>
      <c r="G211" s="8" t="s"/>
    </row>
    <row r="212" spans="1:7">
      <c r="A212" s="8" t="s">
        <v>186</v>
      </c>
      <c r="B212" s="8" t="s">
        <v>180</v>
      </c>
      <c r="C212" s="8" t="s">
        <v>54</v>
      </c>
      <c r="D212" s="8" t="s">
        <v>13</v>
      </c>
      <c r="E212" s="20">
        <v>0.04</v>
      </c>
      <c r="F212" s="8">
        <v>1</v>
      </c>
      <c r="G212" s="8" t="s"/>
    </row>
    <row r="213" spans="1:7">
      <c r="A213" s="8" t="s">
        <v>186</v>
      </c>
      <c r="B213" s="8" t="s">
        <v>180</v>
      </c>
      <c r="C213" s="8" t="s">
        <v>54</v>
      </c>
      <c r="D213" s="8" t="s">
        <v>1085</v>
      </c>
      <c r="E213" s="20">
        <v>0.027</v>
      </c>
      <c r="F213" s="8" t="s"/>
      <c r="G213" s="8">
        <v>2</v>
      </c>
    </row>
    <row r="214" spans="1:7">
      <c r="A214" s="8" t="s">
        <v>186</v>
      </c>
      <c r="B214" s="8" t="s">
        <v>180</v>
      </c>
      <c r="C214" s="8" t="s">
        <v>54</v>
      </c>
      <c r="D214" s="8" t="s">
        <v>13</v>
      </c>
      <c r="E214" s="20">
        <v>0.04</v>
      </c>
      <c r="F214" s="8" t="s"/>
      <c r="G214" s="8">
        <v>3</v>
      </c>
    </row>
    <row r="215" spans="1:7">
      <c r="A215" s="8" t="s">
        <v>186</v>
      </c>
      <c r="B215" s="8" t="s">
        <v>180</v>
      </c>
      <c r="C215" s="8" t="s">
        <v>54</v>
      </c>
      <c r="D215" s="8" t="s">
        <v>21</v>
      </c>
      <c r="E215" s="20">
        <v>0.05</v>
      </c>
      <c r="F215" s="8" t="s"/>
      <c r="G215" s="8">
        <v>3</v>
      </c>
    </row>
    <row r="216" spans="1:7">
      <c r="A216" s="8" t="s">
        <v>186</v>
      </c>
      <c r="B216" s="8" t="s">
        <v>180</v>
      </c>
      <c r="C216" s="8" t="s">
        <v>54</v>
      </c>
      <c r="D216" s="8" t="s">
        <v>13</v>
      </c>
      <c r="E216" s="20">
        <v>0.06</v>
      </c>
      <c r="F216" s="8" t="s"/>
      <c r="G216" s="8">
        <v>4</v>
      </c>
    </row>
    <row r="217" spans="1:7">
      <c r="A217" s="8" t="s">
        <v>186</v>
      </c>
      <c r="B217" s="8" t="s">
        <v>180</v>
      </c>
      <c r="C217" s="8" t="s">
        <v>54</v>
      </c>
      <c r="D217" s="8" t="s">
        <v>1085</v>
      </c>
      <c r="E217" s="20">
        <v>0.04</v>
      </c>
      <c r="F217" s="8" t="s"/>
      <c r="G217" s="8">
        <v>5</v>
      </c>
    </row>
    <row r="218" spans="1:7">
      <c r="A218" s="8" t="s">
        <v>186</v>
      </c>
      <c r="B218" s="8" t="s">
        <v>180</v>
      </c>
      <c r="C218" s="8" t="s">
        <v>54</v>
      </c>
      <c r="D218" s="8" t="s">
        <v>13</v>
      </c>
      <c r="E218" s="20">
        <v>0.06</v>
      </c>
      <c r="F218" s="8" t="s"/>
      <c r="G218" s="8">
        <v>5</v>
      </c>
    </row>
    <row r="219" spans="1:7">
      <c r="A219" s="8" t="s">
        <v>186</v>
      </c>
      <c r="B219" s="8" t="s">
        <v>180</v>
      </c>
      <c r="C219" s="8" t="s">
        <v>54</v>
      </c>
      <c r="D219" s="8" t="s">
        <v>21</v>
      </c>
      <c r="E219" s="20">
        <v>0.075</v>
      </c>
      <c r="F219" s="8" t="s"/>
      <c r="G219" s="8">
        <v>6</v>
      </c>
    </row>
    <row r="220" spans="1:7">
      <c r="A220" s="8" t="s">
        <v>186</v>
      </c>
      <c r="B220" s="8" t="s">
        <v>180</v>
      </c>
      <c r="C220" s="8" t="s">
        <v>54</v>
      </c>
      <c r="D220" s="8" t="s">
        <v>1085</v>
      </c>
      <c r="E220" s="20">
        <v>0.053</v>
      </c>
      <c r="F220" s="8">
        <v>75</v>
      </c>
      <c r="G220" s="8" t="s"/>
    </row>
    <row r="221" spans="1:7">
      <c r="A221" s="8" t="s">
        <v>186</v>
      </c>
      <c r="B221" s="8" t="s">
        <v>180</v>
      </c>
      <c r="C221" s="8" t="s">
        <v>54</v>
      </c>
      <c r="D221" s="8" t="s">
        <v>13</v>
      </c>
      <c r="E221" s="20">
        <v>0.08</v>
      </c>
      <c r="F221" s="8">
        <v>80</v>
      </c>
      <c r="G221" s="8" t="s"/>
    </row>
    <row r="222" spans="1:7">
      <c r="A222" s="8" t="s">
        <v>124</v>
      </c>
      <c r="B222" s="8" t="s">
        <v>106</v>
      </c>
      <c r="C222" s="8" t="s">
        <v>65</v>
      </c>
      <c r="D222" s="8" t="s">
        <v>13</v>
      </c>
      <c r="E222" s="20">
        <v>0.04</v>
      </c>
      <c r="F222" s="8">
        <v>1</v>
      </c>
      <c r="G222" s="8" t="s"/>
    </row>
    <row r="223" spans="1:7">
      <c r="A223" s="8" t="s">
        <v>124</v>
      </c>
      <c r="B223" s="8" t="s">
        <v>106</v>
      </c>
      <c r="C223" s="8" t="s">
        <v>65</v>
      </c>
      <c r="D223" s="8" t="s">
        <v>1083</v>
      </c>
      <c r="E223" s="20">
        <v>0.04</v>
      </c>
      <c r="F223" s="8" t="s"/>
      <c r="G223" s="8">
        <v>2</v>
      </c>
    </row>
    <row r="224" spans="1:7">
      <c r="A224" s="8" t="s">
        <v>124</v>
      </c>
      <c r="B224" s="8" t="s">
        <v>106</v>
      </c>
      <c r="C224" s="8" t="s">
        <v>65</v>
      </c>
      <c r="D224" s="8" t="s">
        <v>13</v>
      </c>
      <c r="E224" s="20">
        <v>0.04</v>
      </c>
      <c r="F224" s="8" t="s"/>
      <c r="G224" s="8">
        <v>3</v>
      </c>
    </row>
    <row r="225" spans="1:7">
      <c r="A225" s="8" t="s">
        <v>124</v>
      </c>
      <c r="B225" s="8" t="s">
        <v>106</v>
      </c>
      <c r="C225" s="8" t="s">
        <v>65</v>
      </c>
      <c r="D225" s="8" t="s">
        <v>21</v>
      </c>
      <c r="E225" s="20">
        <v>0.05</v>
      </c>
      <c r="F225" s="8" t="s"/>
      <c r="G225" s="8">
        <v>3</v>
      </c>
    </row>
    <row r="226" spans="1:7">
      <c r="A226" s="8" t="s">
        <v>124</v>
      </c>
      <c r="B226" s="8" t="s">
        <v>106</v>
      </c>
      <c r="C226" s="8" t="s">
        <v>65</v>
      </c>
      <c r="D226" s="8" t="s">
        <v>13</v>
      </c>
      <c r="E226" s="20">
        <v>0.06</v>
      </c>
      <c r="F226" s="8" t="s"/>
      <c r="G226" s="8">
        <v>4</v>
      </c>
    </row>
    <row r="227" spans="1:7">
      <c r="A227" s="8" t="s">
        <v>124</v>
      </c>
      <c r="B227" s="8" t="s">
        <v>106</v>
      </c>
      <c r="C227" s="8" t="s">
        <v>65</v>
      </c>
      <c r="D227" s="8" t="s">
        <v>1083</v>
      </c>
      <c r="E227" s="20">
        <v>0.06</v>
      </c>
      <c r="F227" s="8" t="s"/>
      <c r="G227" s="8">
        <v>5</v>
      </c>
    </row>
    <row r="228" spans="1:7">
      <c r="A228" s="8" t="s">
        <v>124</v>
      </c>
      <c r="B228" s="8" t="s">
        <v>106</v>
      </c>
      <c r="C228" s="8" t="s">
        <v>65</v>
      </c>
      <c r="D228" s="8" t="s">
        <v>13</v>
      </c>
      <c r="E228" s="20">
        <v>0.06</v>
      </c>
      <c r="F228" s="8" t="s"/>
      <c r="G228" s="8">
        <v>5</v>
      </c>
    </row>
    <row r="229" spans="1:7">
      <c r="A229" s="8" t="s">
        <v>124</v>
      </c>
      <c r="B229" s="8" t="s">
        <v>106</v>
      </c>
      <c r="C229" s="8" t="s">
        <v>65</v>
      </c>
      <c r="D229" s="8" t="s">
        <v>21</v>
      </c>
      <c r="E229" s="20">
        <v>0.075</v>
      </c>
      <c r="F229" s="8" t="s"/>
      <c r="G229" s="8">
        <v>6</v>
      </c>
    </row>
    <row r="230" spans="1:7">
      <c r="A230" s="8" t="s">
        <v>124</v>
      </c>
      <c r="B230" s="8" t="s">
        <v>106</v>
      </c>
      <c r="C230" s="8" t="s">
        <v>65</v>
      </c>
      <c r="D230" s="8" t="s">
        <v>1083</v>
      </c>
      <c r="E230" s="20">
        <v>0.08</v>
      </c>
      <c r="F230" s="8">
        <v>75</v>
      </c>
      <c r="G230" s="8" t="s"/>
    </row>
    <row r="231" spans="1:7">
      <c r="A231" s="8" t="s">
        <v>124</v>
      </c>
      <c r="B231" s="8" t="s">
        <v>106</v>
      </c>
      <c r="C231" s="8" t="s">
        <v>65</v>
      </c>
      <c r="D231" s="8" t="s">
        <v>13</v>
      </c>
      <c r="E231" s="20">
        <v>0.08</v>
      </c>
      <c r="F231" s="8">
        <v>80</v>
      </c>
      <c r="G231" s="8" t="s"/>
    </row>
    <row r="232" spans="1:7">
      <c r="A232" s="8" t="s">
        <v>111</v>
      </c>
      <c r="B232" s="8" t="s">
        <v>106</v>
      </c>
      <c r="C232" s="8" t="s">
        <v>16</v>
      </c>
      <c r="D232" s="8" t="s">
        <v>13</v>
      </c>
      <c r="E232" s="20">
        <v>0.04</v>
      </c>
      <c r="F232" s="8">
        <v>1</v>
      </c>
      <c r="G232" s="8" t="s"/>
    </row>
    <row r="233" spans="1:7">
      <c r="A233" s="8" t="s">
        <v>111</v>
      </c>
      <c r="B233" s="8" t="s">
        <v>106</v>
      </c>
      <c r="C233" s="8" t="s">
        <v>16</v>
      </c>
      <c r="D233" s="8" t="s">
        <v>1077</v>
      </c>
      <c r="E233" s="20">
        <v>0.032</v>
      </c>
      <c r="F233" s="8" t="s"/>
      <c r="G233" s="8">
        <v>2</v>
      </c>
    </row>
    <row r="234" spans="1:7">
      <c r="A234" s="8" t="s">
        <v>111</v>
      </c>
      <c r="B234" s="8" t="s">
        <v>106</v>
      </c>
      <c r="C234" s="8" t="s">
        <v>16</v>
      </c>
      <c r="D234" s="8" t="s">
        <v>13</v>
      </c>
      <c r="E234" s="20">
        <v>0.04</v>
      </c>
      <c r="F234" s="8" t="s"/>
      <c r="G234" s="8">
        <v>3</v>
      </c>
    </row>
    <row r="235" spans="1:7">
      <c r="A235" s="8" t="s">
        <v>111</v>
      </c>
      <c r="B235" s="8" t="s">
        <v>106</v>
      </c>
      <c r="C235" s="8" t="s">
        <v>16</v>
      </c>
      <c r="D235" s="8" t="s">
        <v>1083</v>
      </c>
      <c r="E235" s="20">
        <v>0.04</v>
      </c>
      <c r="F235" s="8" t="s"/>
      <c r="G235" s="8">
        <v>3</v>
      </c>
    </row>
    <row r="236" spans="1:7">
      <c r="A236" s="8" t="s">
        <v>111</v>
      </c>
      <c r="B236" s="8" t="s">
        <v>106</v>
      </c>
      <c r="C236" s="8" t="s">
        <v>16</v>
      </c>
      <c r="D236" s="8" t="s">
        <v>13</v>
      </c>
      <c r="E236" s="20">
        <v>0.06</v>
      </c>
      <c r="F236" s="8" t="s"/>
      <c r="G236" s="8">
        <v>4</v>
      </c>
    </row>
    <row r="237" spans="1:7">
      <c r="A237" s="8" t="s">
        <v>111</v>
      </c>
      <c r="B237" s="8" t="s">
        <v>106</v>
      </c>
      <c r="C237" s="8" t="s">
        <v>16</v>
      </c>
      <c r="D237" s="8" t="s">
        <v>1077</v>
      </c>
      <c r="E237" s="20">
        <v>0.048</v>
      </c>
      <c r="F237" s="8" t="s"/>
      <c r="G237" s="8">
        <v>5</v>
      </c>
    </row>
    <row r="238" spans="1:7">
      <c r="A238" s="8" t="s">
        <v>111</v>
      </c>
      <c r="B238" s="8" t="s">
        <v>106</v>
      </c>
      <c r="C238" s="8" t="s">
        <v>16</v>
      </c>
      <c r="D238" s="8" t="s">
        <v>13</v>
      </c>
      <c r="E238" s="20">
        <v>0.06</v>
      </c>
      <c r="F238" s="8" t="s"/>
      <c r="G238" s="8">
        <v>5</v>
      </c>
    </row>
    <row r="239" spans="1:7">
      <c r="A239" s="8" t="s">
        <v>111</v>
      </c>
      <c r="B239" s="8" t="s">
        <v>106</v>
      </c>
      <c r="C239" s="8" t="s">
        <v>16</v>
      </c>
      <c r="D239" s="8" t="s">
        <v>1083</v>
      </c>
      <c r="E239" s="20">
        <v>0.06</v>
      </c>
      <c r="F239" s="8" t="s"/>
      <c r="G239" s="8">
        <v>6</v>
      </c>
    </row>
    <row r="240" spans="1:7">
      <c r="A240" s="8" t="s">
        <v>111</v>
      </c>
      <c r="B240" s="8" t="s">
        <v>106</v>
      </c>
      <c r="C240" s="8" t="s">
        <v>16</v>
      </c>
      <c r="D240" s="8" t="s">
        <v>1077</v>
      </c>
      <c r="E240" s="20">
        <v>0.064</v>
      </c>
      <c r="F240" s="8">
        <v>75</v>
      </c>
      <c r="G240" s="8" t="s"/>
    </row>
    <row r="241" spans="1:7">
      <c r="A241" s="8" t="s">
        <v>111</v>
      </c>
      <c r="B241" s="8" t="s">
        <v>106</v>
      </c>
      <c r="C241" s="8" t="s">
        <v>16</v>
      </c>
      <c r="D241" s="8" t="s">
        <v>13</v>
      </c>
      <c r="E241" s="20">
        <v>0.08</v>
      </c>
      <c r="F241" s="8">
        <v>80</v>
      </c>
      <c r="G241" s="8" t="s"/>
    </row>
    <row r="242" spans="1:7">
      <c r="A242" s="8" t="s">
        <v>52</v>
      </c>
      <c r="B242" s="8" t="s">
        <v>53</v>
      </c>
      <c r="C242" s="8" t="s">
        <v>54</v>
      </c>
      <c r="D242" s="8" t="s">
        <v>1083</v>
      </c>
      <c r="E242" s="20">
        <v>0.04</v>
      </c>
      <c r="F242" s="8">
        <v>1</v>
      </c>
      <c r="G242" s="8" t="s"/>
    </row>
    <row r="243" spans="1:7">
      <c r="A243" s="8" t="s">
        <v>52</v>
      </c>
      <c r="B243" s="8" t="s">
        <v>53</v>
      </c>
      <c r="C243" s="8" t="s">
        <v>54</v>
      </c>
      <c r="D243" s="8" t="s">
        <v>21</v>
      </c>
      <c r="E243" s="20">
        <v>0.05</v>
      </c>
      <c r="F243" s="8" t="s"/>
      <c r="G243" s="8">
        <v>2</v>
      </c>
    </row>
    <row r="244" spans="1:7">
      <c r="A244" s="8" t="s">
        <v>52</v>
      </c>
      <c r="B244" s="8" t="s">
        <v>53</v>
      </c>
      <c r="C244" s="8" t="s">
        <v>54</v>
      </c>
      <c r="D244" s="8" t="s">
        <v>1083</v>
      </c>
      <c r="E244" s="20">
        <v>0.04</v>
      </c>
      <c r="F244" s="8" t="s"/>
      <c r="G244" s="8">
        <v>3</v>
      </c>
    </row>
    <row r="245" spans="1:7">
      <c r="A245" s="8" t="s">
        <v>52</v>
      </c>
      <c r="B245" s="8" t="s">
        <v>53</v>
      </c>
      <c r="C245" s="8" t="s">
        <v>54</v>
      </c>
      <c r="D245" s="8" t="s">
        <v>1078</v>
      </c>
      <c r="E245" s="20">
        <v>0.04</v>
      </c>
      <c r="F245" s="8" t="s"/>
      <c r="G245" s="8">
        <v>3</v>
      </c>
    </row>
    <row r="246" spans="1:7">
      <c r="A246" s="8" t="s">
        <v>52</v>
      </c>
      <c r="B246" s="8" t="s">
        <v>53</v>
      </c>
      <c r="C246" s="8" t="s">
        <v>54</v>
      </c>
      <c r="D246" s="8" t="s">
        <v>1083</v>
      </c>
      <c r="E246" s="20">
        <v>0.06</v>
      </c>
      <c r="F246" s="8" t="s"/>
      <c r="G246" s="8">
        <v>4</v>
      </c>
    </row>
    <row r="247" spans="1:7">
      <c r="A247" s="8" t="s">
        <v>52</v>
      </c>
      <c r="B247" s="8" t="s">
        <v>53</v>
      </c>
      <c r="C247" s="8" t="s">
        <v>54</v>
      </c>
      <c r="D247" s="8" t="s">
        <v>21</v>
      </c>
      <c r="E247" s="20">
        <v>0.075</v>
      </c>
      <c r="F247" s="8" t="s"/>
      <c r="G247" s="8">
        <v>5</v>
      </c>
    </row>
    <row r="248" spans="1:7">
      <c r="A248" s="8" t="s">
        <v>52</v>
      </c>
      <c r="B248" s="8" t="s">
        <v>53</v>
      </c>
      <c r="C248" s="8" t="s">
        <v>54</v>
      </c>
      <c r="D248" s="8" t="s">
        <v>1083</v>
      </c>
      <c r="E248" s="20">
        <v>0.06</v>
      </c>
      <c r="F248" s="8" t="s"/>
      <c r="G248" s="8">
        <v>5</v>
      </c>
    </row>
    <row r="249" spans="1:7">
      <c r="A249" s="8" t="s">
        <v>52</v>
      </c>
      <c r="B249" s="8" t="s">
        <v>53</v>
      </c>
      <c r="C249" s="8" t="s">
        <v>54</v>
      </c>
      <c r="D249" s="8" t="s">
        <v>1078</v>
      </c>
      <c r="E249" s="20">
        <v>0.06</v>
      </c>
      <c r="F249" s="8" t="s"/>
      <c r="G249" s="8">
        <v>6</v>
      </c>
    </row>
    <row r="250" spans="1:7">
      <c r="A250" s="8" t="s">
        <v>52</v>
      </c>
      <c r="B250" s="8" t="s">
        <v>53</v>
      </c>
      <c r="C250" s="8" t="s">
        <v>54</v>
      </c>
      <c r="D250" s="8" t="s">
        <v>21</v>
      </c>
      <c r="E250" s="20">
        <v>0.1</v>
      </c>
      <c r="F250" s="8">
        <v>75</v>
      </c>
      <c r="G250" s="8" t="s"/>
    </row>
    <row r="251" spans="1:7">
      <c r="A251" s="8" t="s">
        <v>52</v>
      </c>
      <c r="B251" s="8" t="s">
        <v>53</v>
      </c>
      <c r="C251" s="8" t="s">
        <v>54</v>
      </c>
      <c r="D251" s="8" t="s">
        <v>1083</v>
      </c>
      <c r="E251" s="20">
        <v>0.08</v>
      </c>
      <c r="F251" s="8">
        <v>80</v>
      </c>
      <c r="G251" s="8" t="s"/>
    </row>
    <row r="252" spans="1:7">
      <c r="A252" s="8" t="s">
        <v>136</v>
      </c>
      <c r="B252" s="8" t="s">
        <v>131</v>
      </c>
      <c r="C252" s="8" t="s">
        <v>65</v>
      </c>
      <c r="D252" s="8" t="s">
        <v>13</v>
      </c>
      <c r="E252" s="20">
        <v>0.04</v>
      </c>
      <c r="F252" s="8">
        <v>1</v>
      </c>
      <c r="G252" s="8" t="s"/>
    </row>
    <row r="253" spans="1:7">
      <c r="A253" s="8" t="s">
        <v>136</v>
      </c>
      <c r="B253" s="8" t="s">
        <v>131</v>
      </c>
      <c r="C253" s="8" t="s">
        <v>65</v>
      </c>
      <c r="D253" s="8" t="s">
        <v>1083</v>
      </c>
      <c r="E253" s="20">
        <v>0.04</v>
      </c>
      <c r="F253" s="8" t="s"/>
      <c r="G253" s="8">
        <v>2</v>
      </c>
    </row>
    <row r="254" spans="1:7">
      <c r="A254" s="8" t="s">
        <v>136</v>
      </c>
      <c r="B254" s="8" t="s">
        <v>131</v>
      </c>
      <c r="C254" s="8" t="s">
        <v>65</v>
      </c>
      <c r="D254" s="8" t="s">
        <v>13</v>
      </c>
      <c r="E254" s="20">
        <v>0.04</v>
      </c>
      <c r="F254" s="8" t="s"/>
      <c r="G254" s="8">
        <v>3</v>
      </c>
    </row>
    <row r="255" spans="1:7">
      <c r="A255" s="8" t="s">
        <v>136</v>
      </c>
      <c r="B255" s="8" t="s">
        <v>131</v>
      </c>
      <c r="C255" s="8" t="s">
        <v>65</v>
      </c>
      <c r="D255" s="8" t="s">
        <v>21</v>
      </c>
      <c r="E255" s="20">
        <v>0.05</v>
      </c>
      <c r="F255" s="8" t="s"/>
      <c r="G255" s="8">
        <v>3</v>
      </c>
    </row>
    <row r="256" spans="1:7">
      <c r="A256" s="8" t="s">
        <v>136</v>
      </c>
      <c r="B256" s="8" t="s">
        <v>131</v>
      </c>
      <c r="C256" s="8" t="s">
        <v>65</v>
      </c>
      <c r="D256" s="8" t="s">
        <v>13</v>
      </c>
      <c r="E256" s="20">
        <v>0.06</v>
      </c>
      <c r="F256" s="8" t="s"/>
      <c r="G256" s="8">
        <v>4</v>
      </c>
    </row>
    <row r="257" spans="1:7">
      <c r="A257" s="8" t="s">
        <v>136</v>
      </c>
      <c r="B257" s="8" t="s">
        <v>131</v>
      </c>
      <c r="C257" s="8" t="s">
        <v>65</v>
      </c>
      <c r="D257" s="8" t="s">
        <v>1083</v>
      </c>
      <c r="E257" s="20">
        <v>0.06</v>
      </c>
      <c r="F257" s="8" t="s"/>
      <c r="G257" s="8">
        <v>5</v>
      </c>
    </row>
    <row r="258" spans="1:7">
      <c r="A258" s="8" t="s">
        <v>136</v>
      </c>
      <c r="B258" s="8" t="s">
        <v>131</v>
      </c>
      <c r="C258" s="8" t="s">
        <v>65</v>
      </c>
      <c r="D258" s="8" t="s">
        <v>13</v>
      </c>
      <c r="E258" s="20">
        <v>0.06</v>
      </c>
      <c r="F258" s="8" t="s"/>
      <c r="G258" s="8">
        <v>5</v>
      </c>
    </row>
    <row r="259" spans="1:7">
      <c r="A259" s="8" t="s">
        <v>136</v>
      </c>
      <c r="B259" s="8" t="s">
        <v>131</v>
      </c>
      <c r="C259" s="8" t="s">
        <v>65</v>
      </c>
      <c r="D259" s="8" t="s">
        <v>21</v>
      </c>
      <c r="E259" s="20">
        <v>0.075</v>
      </c>
      <c r="F259" s="8" t="s"/>
      <c r="G259" s="8">
        <v>6</v>
      </c>
    </row>
    <row r="260" spans="1:7">
      <c r="A260" s="8" t="s">
        <v>136</v>
      </c>
      <c r="B260" s="8" t="s">
        <v>131</v>
      </c>
      <c r="C260" s="8" t="s">
        <v>65</v>
      </c>
      <c r="D260" s="8" t="s">
        <v>1083</v>
      </c>
      <c r="E260" s="20">
        <v>0.08</v>
      </c>
      <c r="F260" s="8">
        <v>75</v>
      </c>
      <c r="G260" s="8" t="s"/>
    </row>
    <row r="261" spans="1:7">
      <c r="A261" s="8" t="s">
        <v>136</v>
      </c>
      <c r="B261" s="8" t="s">
        <v>131</v>
      </c>
      <c r="C261" s="8" t="s">
        <v>65</v>
      </c>
      <c r="D261" s="8" t="s">
        <v>13</v>
      </c>
      <c r="E261" s="20">
        <v>0.08</v>
      </c>
      <c r="F261" s="8">
        <v>80</v>
      </c>
      <c r="G261" s="8" t="s"/>
    </row>
    <row r="262" spans="1:7">
      <c r="A262" s="8" t="s">
        <v>38</v>
      </c>
      <c r="B262" s="8" t="s">
        <v>15</v>
      </c>
      <c r="C262" s="8" t="s">
        <v>39</v>
      </c>
      <c r="D262" s="8" t="s">
        <v>21</v>
      </c>
      <c r="E262" s="20">
        <v>0.05</v>
      </c>
      <c r="F262" s="8">
        <v>1</v>
      </c>
      <c r="G262" s="8" t="s"/>
    </row>
    <row r="263" spans="1:7">
      <c r="A263" s="8" t="s">
        <v>38</v>
      </c>
      <c r="B263" s="8" t="s">
        <v>15</v>
      </c>
      <c r="C263" s="8" t="s">
        <v>39</v>
      </c>
      <c r="D263" s="8" t="s">
        <v>13</v>
      </c>
      <c r="E263" s="20">
        <v>0.04</v>
      </c>
      <c r="F263" s="8" t="s"/>
      <c r="G263" s="8">
        <v>2</v>
      </c>
    </row>
    <row r="264" spans="1:7">
      <c r="A264" s="8" t="s">
        <v>38</v>
      </c>
      <c r="B264" s="8" t="s">
        <v>15</v>
      </c>
      <c r="C264" s="8" t="s">
        <v>39</v>
      </c>
      <c r="D264" s="8" t="s">
        <v>21</v>
      </c>
      <c r="E264" s="20">
        <v>0.05</v>
      </c>
      <c r="F264" s="8" t="s"/>
      <c r="G264" s="8">
        <v>3</v>
      </c>
    </row>
    <row r="265" spans="1:7">
      <c r="A265" s="8" t="s">
        <v>38</v>
      </c>
      <c r="B265" s="8" t="s">
        <v>15</v>
      </c>
      <c r="C265" s="8" t="s">
        <v>39</v>
      </c>
      <c r="D265" s="8" t="s">
        <v>1083</v>
      </c>
      <c r="E265" s="20">
        <v>0.04</v>
      </c>
      <c r="F265" s="8" t="s"/>
      <c r="G265" s="8">
        <v>3</v>
      </c>
    </row>
    <row r="266" spans="1:7">
      <c r="A266" s="8" t="s">
        <v>38</v>
      </c>
      <c r="B266" s="8" t="s">
        <v>15</v>
      </c>
      <c r="C266" s="8" t="s">
        <v>39</v>
      </c>
      <c r="D266" s="8" t="s">
        <v>21</v>
      </c>
      <c r="E266" s="20">
        <v>0.075</v>
      </c>
      <c r="F266" s="8" t="s"/>
      <c r="G266" s="8">
        <v>4</v>
      </c>
    </row>
    <row r="267" spans="1:7">
      <c r="A267" s="8" t="s">
        <v>38</v>
      </c>
      <c r="B267" s="8" t="s">
        <v>15</v>
      </c>
      <c r="C267" s="8" t="s">
        <v>39</v>
      </c>
      <c r="D267" s="8" t="s">
        <v>13</v>
      </c>
      <c r="E267" s="20">
        <v>0.06</v>
      </c>
      <c r="F267" s="8" t="s"/>
      <c r="G267" s="8">
        <v>5</v>
      </c>
    </row>
    <row r="268" spans="1:7">
      <c r="A268" s="8" t="s">
        <v>38</v>
      </c>
      <c r="B268" s="8" t="s">
        <v>15</v>
      </c>
      <c r="C268" s="8" t="s">
        <v>39</v>
      </c>
      <c r="D268" s="8" t="s">
        <v>21</v>
      </c>
      <c r="E268" s="20">
        <v>0.075</v>
      </c>
      <c r="F268" s="8" t="s"/>
      <c r="G268" s="8">
        <v>5</v>
      </c>
    </row>
    <row r="269" spans="1:7">
      <c r="A269" s="8" t="s">
        <v>38</v>
      </c>
      <c r="B269" s="8" t="s">
        <v>15</v>
      </c>
      <c r="C269" s="8" t="s">
        <v>39</v>
      </c>
      <c r="D269" s="8" t="s">
        <v>1083</v>
      </c>
      <c r="E269" s="20">
        <v>0.06</v>
      </c>
      <c r="F269" s="8" t="s"/>
      <c r="G269" s="8">
        <v>6</v>
      </c>
    </row>
    <row r="270" spans="1:7">
      <c r="A270" s="8" t="s">
        <v>38</v>
      </c>
      <c r="B270" s="8" t="s">
        <v>15</v>
      </c>
      <c r="C270" s="8" t="s">
        <v>39</v>
      </c>
      <c r="D270" s="8" t="s">
        <v>13</v>
      </c>
      <c r="E270" s="20">
        <v>0.08</v>
      </c>
      <c r="F270" s="8">
        <v>75</v>
      </c>
      <c r="G270" s="8" t="s"/>
    </row>
    <row r="271" spans="1:7">
      <c r="A271" s="8" t="s">
        <v>38</v>
      </c>
      <c r="B271" s="8" t="s">
        <v>15</v>
      </c>
      <c r="C271" s="8" t="s">
        <v>39</v>
      </c>
      <c r="D271" s="8" t="s">
        <v>21</v>
      </c>
      <c r="E271" s="20">
        <v>0.1</v>
      </c>
      <c r="F271" s="8">
        <v>80</v>
      </c>
      <c r="G271" s="8" t="s"/>
    </row>
    <row r="272" spans="1:7">
      <c r="A272" s="8" t="s">
        <v>228</v>
      </c>
      <c r="B272" s="8" t="s">
        <v>75</v>
      </c>
      <c r="C272" s="8" t="s">
        <v>159</v>
      </c>
      <c r="D272" s="8" t="s">
        <v>1081</v>
      </c>
      <c r="E272" s="20">
        <v>0.032</v>
      </c>
      <c r="F272" s="8">
        <v>1</v>
      </c>
      <c r="G272" s="8" t="s"/>
    </row>
    <row r="273" spans="1:7">
      <c r="A273" s="8" t="s">
        <v>228</v>
      </c>
      <c r="B273" s="8" t="s">
        <v>75</v>
      </c>
      <c r="C273" s="8" t="s">
        <v>159</v>
      </c>
      <c r="D273" s="8" t="s">
        <v>1083</v>
      </c>
      <c r="E273" s="20">
        <v>0.04</v>
      </c>
      <c r="F273" s="8" t="s"/>
      <c r="G273" s="8">
        <v>2</v>
      </c>
    </row>
    <row r="274" spans="1:7">
      <c r="A274" s="8" t="s">
        <v>228</v>
      </c>
      <c r="B274" s="8" t="s">
        <v>75</v>
      </c>
      <c r="C274" s="8" t="s">
        <v>159</v>
      </c>
      <c r="D274" s="8" t="s">
        <v>1081</v>
      </c>
      <c r="E274" s="20">
        <v>0.032</v>
      </c>
      <c r="F274" s="8" t="s"/>
      <c r="G274" s="8">
        <v>3</v>
      </c>
    </row>
    <row r="275" spans="1:7">
      <c r="A275" s="8" t="s">
        <v>228</v>
      </c>
      <c r="B275" s="8" t="s">
        <v>75</v>
      </c>
      <c r="C275" s="8" t="s">
        <v>159</v>
      </c>
      <c r="D275" s="8" t="s">
        <v>13</v>
      </c>
      <c r="E275" s="20">
        <v>0.04</v>
      </c>
      <c r="F275" s="8" t="s"/>
      <c r="G275" s="8">
        <v>3</v>
      </c>
    </row>
    <row r="276" spans="1:7">
      <c r="A276" s="8" t="s">
        <v>228</v>
      </c>
      <c r="B276" s="8" t="s">
        <v>75</v>
      </c>
      <c r="C276" s="8" t="s">
        <v>159</v>
      </c>
      <c r="D276" s="8" t="s">
        <v>1081</v>
      </c>
      <c r="E276" s="20">
        <v>0.048</v>
      </c>
      <c r="F276" s="8" t="s"/>
      <c r="G276" s="8">
        <v>4</v>
      </c>
    </row>
    <row r="277" spans="1:7">
      <c r="A277" s="8" t="s">
        <v>228</v>
      </c>
      <c r="B277" s="8" t="s">
        <v>75</v>
      </c>
      <c r="C277" s="8" t="s">
        <v>159</v>
      </c>
      <c r="D277" s="8" t="s">
        <v>1083</v>
      </c>
      <c r="E277" s="20">
        <v>0.06</v>
      </c>
      <c r="F277" s="8" t="s"/>
      <c r="G277" s="8">
        <v>5</v>
      </c>
    </row>
    <row r="278" spans="1:7">
      <c r="A278" s="8" t="s">
        <v>228</v>
      </c>
      <c r="B278" s="8" t="s">
        <v>75</v>
      </c>
      <c r="C278" s="8" t="s">
        <v>159</v>
      </c>
      <c r="D278" s="8" t="s">
        <v>1081</v>
      </c>
      <c r="E278" s="20">
        <v>0.048</v>
      </c>
      <c r="F278" s="8" t="s"/>
      <c r="G278" s="8">
        <v>5</v>
      </c>
    </row>
    <row r="279" spans="1:7">
      <c r="A279" s="8" t="s">
        <v>228</v>
      </c>
      <c r="B279" s="8" t="s">
        <v>75</v>
      </c>
      <c r="C279" s="8" t="s">
        <v>159</v>
      </c>
      <c r="D279" s="8" t="s">
        <v>13</v>
      </c>
      <c r="E279" s="20">
        <v>0.06</v>
      </c>
      <c r="F279" s="8" t="s"/>
      <c r="G279" s="8">
        <v>6</v>
      </c>
    </row>
    <row r="280" spans="1:7">
      <c r="A280" s="8" t="s">
        <v>228</v>
      </c>
      <c r="B280" s="8" t="s">
        <v>75</v>
      </c>
      <c r="C280" s="8" t="s">
        <v>159</v>
      </c>
      <c r="D280" s="8" t="s">
        <v>1083</v>
      </c>
      <c r="E280" s="20">
        <v>0.08</v>
      </c>
      <c r="F280" s="8">
        <v>75</v>
      </c>
      <c r="G280" s="8" t="s"/>
    </row>
    <row r="281" spans="1:7">
      <c r="A281" s="8" t="s">
        <v>228</v>
      </c>
      <c r="B281" s="8" t="s">
        <v>75</v>
      </c>
      <c r="C281" s="8" t="s">
        <v>159</v>
      </c>
      <c r="D281" s="8" t="s">
        <v>1081</v>
      </c>
      <c r="E281" s="20">
        <v>0.064</v>
      </c>
      <c r="F281" s="8">
        <v>80</v>
      </c>
      <c r="G281" s="8" t="s"/>
    </row>
    <row r="282" spans="1:7">
      <c r="A282" s="8" t="s">
        <v>232</v>
      </c>
      <c r="B282" s="8" t="s">
        <v>131</v>
      </c>
      <c r="C282" s="8" t="s">
        <v>76</v>
      </c>
      <c r="D282" s="8" t="s">
        <v>1083</v>
      </c>
      <c r="E282" s="20">
        <v>0.04</v>
      </c>
      <c r="F282" s="8">
        <v>1</v>
      </c>
      <c r="G282" s="8" t="s"/>
    </row>
    <row r="283" spans="1:7">
      <c r="A283" s="8" t="s">
        <v>232</v>
      </c>
      <c r="B283" s="8" t="s">
        <v>131</v>
      </c>
      <c r="C283" s="8" t="s">
        <v>76</v>
      </c>
      <c r="D283" s="8" t="s">
        <v>1085</v>
      </c>
      <c r="E283" s="20">
        <v>0.027</v>
      </c>
      <c r="F283" s="8" t="s"/>
      <c r="G283" s="8">
        <v>2</v>
      </c>
    </row>
    <row r="284" spans="1:7">
      <c r="A284" s="8" t="s">
        <v>232</v>
      </c>
      <c r="B284" s="8" t="s">
        <v>131</v>
      </c>
      <c r="C284" s="8" t="s">
        <v>76</v>
      </c>
      <c r="D284" s="8" t="s">
        <v>1083</v>
      </c>
      <c r="E284" s="20">
        <v>0.04</v>
      </c>
      <c r="F284" s="8" t="s"/>
      <c r="G284" s="8">
        <v>3</v>
      </c>
    </row>
    <row r="285" spans="1:7">
      <c r="A285" s="8" t="s">
        <v>232</v>
      </c>
      <c r="B285" s="8" t="s">
        <v>131</v>
      </c>
      <c r="C285" s="8" t="s">
        <v>76</v>
      </c>
      <c r="D285" s="8" t="s">
        <v>1078</v>
      </c>
      <c r="E285" s="20">
        <v>0.04</v>
      </c>
      <c r="F285" s="8" t="s"/>
      <c r="G285" s="8">
        <v>3</v>
      </c>
    </row>
    <row r="286" spans="1:7">
      <c r="A286" s="8" t="s">
        <v>232</v>
      </c>
      <c r="B286" s="8" t="s">
        <v>131</v>
      </c>
      <c r="C286" s="8" t="s">
        <v>76</v>
      </c>
      <c r="D286" s="8" t="s">
        <v>1083</v>
      </c>
      <c r="E286" s="20">
        <v>0.06</v>
      </c>
      <c r="F286" s="8" t="s"/>
      <c r="G286" s="8">
        <v>4</v>
      </c>
    </row>
    <row r="287" spans="1:7">
      <c r="A287" s="8" t="s">
        <v>232</v>
      </c>
      <c r="B287" s="8" t="s">
        <v>131</v>
      </c>
      <c r="C287" s="8" t="s">
        <v>76</v>
      </c>
      <c r="D287" s="8" t="s">
        <v>1085</v>
      </c>
      <c r="E287" s="20">
        <v>0.04</v>
      </c>
      <c r="F287" s="8" t="s"/>
      <c r="G287" s="8">
        <v>5</v>
      </c>
    </row>
    <row r="288" spans="1:7">
      <c r="A288" s="8" t="s">
        <v>232</v>
      </c>
      <c r="B288" s="8" t="s">
        <v>131</v>
      </c>
      <c r="C288" s="8" t="s">
        <v>76</v>
      </c>
      <c r="D288" s="8" t="s">
        <v>1083</v>
      </c>
      <c r="E288" s="20">
        <v>0.06</v>
      </c>
      <c r="F288" s="8" t="s"/>
      <c r="G288" s="8">
        <v>5</v>
      </c>
    </row>
    <row r="289" spans="1:7">
      <c r="A289" s="8" t="s">
        <v>232</v>
      </c>
      <c r="B289" s="8" t="s">
        <v>131</v>
      </c>
      <c r="C289" s="8" t="s">
        <v>76</v>
      </c>
      <c r="D289" s="8" t="s">
        <v>1078</v>
      </c>
      <c r="E289" s="20">
        <v>0.06</v>
      </c>
      <c r="F289" s="8" t="s"/>
      <c r="G289" s="8">
        <v>6</v>
      </c>
    </row>
    <row r="290" spans="1:7">
      <c r="A290" s="8" t="s">
        <v>232</v>
      </c>
      <c r="B290" s="8" t="s">
        <v>131</v>
      </c>
      <c r="C290" s="8" t="s">
        <v>76</v>
      </c>
      <c r="D290" s="8" t="s">
        <v>1085</v>
      </c>
      <c r="E290" s="20">
        <v>0.053</v>
      </c>
      <c r="F290" s="8">
        <v>75</v>
      </c>
      <c r="G290" s="8" t="s"/>
    </row>
    <row r="291" spans="1:7">
      <c r="A291" s="8" t="s">
        <v>232</v>
      </c>
      <c r="B291" s="8" t="s">
        <v>131</v>
      </c>
      <c r="C291" s="8" t="s">
        <v>76</v>
      </c>
      <c r="D291" s="8" t="s">
        <v>1083</v>
      </c>
      <c r="E291" s="20">
        <v>0.08</v>
      </c>
      <c r="F291" s="8">
        <v>80</v>
      </c>
      <c r="G291" s="8" t="s"/>
    </row>
    <row r="292" spans="1:7">
      <c r="A292" s="8" t="s">
        <v>254</v>
      </c>
      <c r="B292" s="8" t="s">
        <v>158</v>
      </c>
      <c r="C292" s="8" t="s">
        <v>65</v>
      </c>
      <c r="D292" s="8" t="s">
        <v>13</v>
      </c>
      <c r="E292" s="20">
        <v>0.04</v>
      </c>
      <c r="F292" s="8">
        <v>1</v>
      </c>
      <c r="G292" s="8" t="s"/>
    </row>
    <row r="293" spans="1:7">
      <c r="A293" s="8" t="s">
        <v>254</v>
      </c>
      <c r="B293" s="8" t="s">
        <v>158</v>
      </c>
      <c r="C293" s="8" t="s">
        <v>65</v>
      </c>
      <c r="D293" s="8" t="s">
        <v>1082</v>
      </c>
      <c r="E293" s="20">
        <v>0.04</v>
      </c>
      <c r="F293" s="8" t="s"/>
      <c r="G293" s="8">
        <v>2</v>
      </c>
    </row>
    <row r="294" spans="1:7">
      <c r="A294" s="8" t="s">
        <v>254</v>
      </c>
      <c r="B294" s="8" t="s">
        <v>158</v>
      </c>
      <c r="C294" s="8" t="s">
        <v>65</v>
      </c>
      <c r="D294" s="8" t="s">
        <v>13</v>
      </c>
      <c r="E294" s="20">
        <v>0.04</v>
      </c>
      <c r="F294" s="8" t="s"/>
      <c r="G294" s="8">
        <v>3</v>
      </c>
    </row>
    <row r="295" spans="1:7">
      <c r="A295" s="8" t="s">
        <v>254</v>
      </c>
      <c r="B295" s="8" t="s">
        <v>158</v>
      </c>
      <c r="C295" s="8" t="s">
        <v>65</v>
      </c>
      <c r="D295" s="8" t="s">
        <v>21</v>
      </c>
      <c r="E295" s="20">
        <v>0.05</v>
      </c>
      <c r="F295" s="8" t="s"/>
      <c r="G295" s="8">
        <v>3</v>
      </c>
    </row>
    <row r="296" spans="1:7">
      <c r="A296" s="8" t="s">
        <v>254</v>
      </c>
      <c r="B296" s="8" t="s">
        <v>158</v>
      </c>
      <c r="C296" s="8" t="s">
        <v>65</v>
      </c>
      <c r="D296" s="8" t="s">
        <v>13</v>
      </c>
      <c r="E296" s="20">
        <v>0.06</v>
      </c>
      <c r="F296" s="8" t="s"/>
      <c r="G296" s="8">
        <v>4</v>
      </c>
    </row>
    <row r="297" spans="1:7">
      <c r="A297" s="8" t="s">
        <v>254</v>
      </c>
      <c r="B297" s="8" t="s">
        <v>158</v>
      </c>
      <c r="C297" s="8" t="s">
        <v>65</v>
      </c>
      <c r="D297" s="8" t="s">
        <v>1082</v>
      </c>
      <c r="E297" s="20">
        <v>0.06</v>
      </c>
      <c r="F297" s="8" t="s"/>
      <c r="G297" s="8">
        <v>5</v>
      </c>
    </row>
    <row r="298" spans="1:7">
      <c r="A298" s="8" t="s">
        <v>254</v>
      </c>
      <c r="B298" s="8" t="s">
        <v>158</v>
      </c>
      <c r="C298" s="8" t="s">
        <v>65</v>
      </c>
      <c r="D298" s="8" t="s">
        <v>13</v>
      </c>
      <c r="E298" s="20">
        <v>0.06</v>
      </c>
      <c r="F298" s="8" t="s"/>
      <c r="G298" s="8">
        <v>5</v>
      </c>
    </row>
    <row r="299" spans="1:7">
      <c r="A299" s="8" t="s">
        <v>254</v>
      </c>
      <c r="B299" s="8" t="s">
        <v>158</v>
      </c>
      <c r="C299" s="8" t="s">
        <v>65</v>
      </c>
      <c r="D299" s="8" t="s">
        <v>21</v>
      </c>
      <c r="E299" s="20">
        <v>0.075</v>
      </c>
      <c r="F299" s="8" t="s"/>
      <c r="G299" s="8">
        <v>6</v>
      </c>
    </row>
    <row r="300" spans="1:7">
      <c r="A300" s="8" t="s">
        <v>254</v>
      </c>
      <c r="B300" s="8" t="s">
        <v>158</v>
      </c>
      <c r="C300" s="8" t="s">
        <v>65</v>
      </c>
      <c r="D300" s="8" t="s">
        <v>1082</v>
      </c>
      <c r="E300" s="20">
        <v>0.08</v>
      </c>
      <c r="F300" s="8">
        <v>75</v>
      </c>
      <c r="G300" s="8" t="s"/>
    </row>
    <row r="301" spans="1:7">
      <c r="A301" s="8" t="s">
        <v>254</v>
      </c>
      <c r="B301" s="8" t="s">
        <v>158</v>
      </c>
      <c r="C301" s="8" t="s">
        <v>65</v>
      </c>
      <c r="D301" s="8" t="s">
        <v>13</v>
      </c>
      <c r="E301" s="20">
        <v>0.08</v>
      </c>
      <c r="F301" s="8">
        <v>80</v>
      </c>
      <c r="G301" s="8" t="s"/>
    </row>
    <row r="302" spans="1:7">
      <c r="A302" s="8" t="s">
        <v>1072</v>
      </c>
      <c r="B302" s="8" t="s">
        <v>131</v>
      </c>
      <c r="C302" s="8" t="s">
        <v>16</v>
      </c>
      <c r="D302" s="8" t="s">
        <v>1077</v>
      </c>
      <c r="E302" s="20">
        <v>0.032</v>
      </c>
      <c r="F302" s="8">
        <v>1</v>
      </c>
      <c r="G302" s="8" t="s"/>
    </row>
    <row r="303" spans="1:7">
      <c r="A303" s="8" t="s">
        <v>1072</v>
      </c>
      <c r="B303" s="8" t="s">
        <v>131</v>
      </c>
      <c r="C303" s="8" t="s">
        <v>16</v>
      </c>
      <c r="D303" s="8" t="s">
        <v>13</v>
      </c>
      <c r="E303" s="20">
        <v>0.04</v>
      </c>
      <c r="F303" s="8" t="s"/>
      <c r="G303" s="8">
        <v>2</v>
      </c>
    </row>
    <row r="304" spans="1:7">
      <c r="A304" s="8" t="s">
        <v>1072</v>
      </c>
      <c r="B304" s="8" t="s">
        <v>131</v>
      </c>
      <c r="C304" s="8" t="s">
        <v>16</v>
      </c>
      <c r="D304" s="8" t="s">
        <v>1077</v>
      </c>
      <c r="E304" s="20">
        <v>0.032</v>
      </c>
      <c r="F304" s="8" t="s"/>
      <c r="G304" s="8">
        <v>3</v>
      </c>
    </row>
    <row r="305" spans="1:7">
      <c r="A305" s="8" t="s">
        <v>1072</v>
      </c>
      <c r="B305" s="8" t="s">
        <v>131</v>
      </c>
      <c r="C305" s="8" t="s">
        <v>16</v>
      </c>
      <c r="D305" s="8" t="s">
        <v>1083</v>
      </c>
      <c r="E305" s="20">
        <v>0.04</v>
      </c>
      <c r="F305" s="8" t="s"/>
      <c r="G305" s="8">
        <v>3</v>
      </c>
    </row>
    <row r="306" spans="1:7">
      <c r="A306" s="8" t="s">
        <v>1072</v>
      </c>
      <c r="B306" s="8" t="s">
        <v>131</v>
      </c>
      <c r="C306" s="8" t="s">
        <v>16</v>
      </c>
      <c r="D306" s="8" t="s">
        <v>1077</v>
      </c>
      <c r="E306" s="20">
        <v>0.048</v>
      </c>
      <c r="F306" s="8" t="s"/>
      <c r="G306" s="8">
        <v>4</v>
      </c>
    </row>
    <row r="307" spans="1:7">
      <c r="A307" s="8" t="s">
        <v>1072</v>
      </c>
      <c r="B307" s="8" t="s">
        <v>131</v>
      </c>
      <c r="C307" s="8" t="s">
        <v>16</v>
      </c>
      <c r="D307" s="8" t="s">
        <v>13</v>
      </c>
      <c r="E307" s="20">
        <v>0.06</v>
      </c>
      <c r="F307" s="8" t="s"/>
      <c r="G307" s="8">
        <v>5</v>
      </c>
    </row>
    <row r="308" spans="1:7">
      <c r="A308" s="8" t="s">
        <v>1072</v>
      </c>
      <c r="B308" s="8" t="s">
        <v>131</v>
      </c>
      <c r="C308" s="8" t="s">
        <v>16</v>
      </c>
      <c r="D308" s="8" t="s">
        <v>1077</v>
      </c>
      <c r="E308" s="20">
        <v>0.048</v>
      </c>
      <c r="F308" s="8" t="s"/>
      <c r="G308" s="8">
        <v>5</v>
      </c>
    </row>
    <row r="309" spans="1:7">
      <c r="A309" s="8" t="s">
        <v>1072</v>
      </c>
      <c r="B309" s="8" t="s">
        <v>131</v>
      </c>
      <c r="C309" s="8" t="s">
        <v>16</v>
      </c>
      <c r="D309" s="8" t="s">
        <v>1083</v>
      </c>
      <c r="E309" s="20">
        <v>0.06</v>
      </c>
      <c r="F309" s="8" t="s"/>
      <c r="G309" s="8">
        <v>6</v>
      </c>
    </row>
    <row r="310" spans="1:7">
      <c r="A310" s="8" t="s">
        <v>1072</v>
      </c>
      <c r="B310" s="8" t="s">
        <v>131</v>
      </c>
      <c r="C310" s="8" t="s">
        <v>16</v>
      </c>
      <c r="D310" s="8" t="s">
        <v>13</v>
      </c>
      <c r="E310" s="20">
        <v>0.08</v>
      </c>
      <c r="F310" s="8">
        <v>75</v>
      </c>
      <c r="G310" s="8" t="s"/>
    </row>
    <row r="311" spans="1:7">
      <c r="A311" s="8" t="s">
        <v>1072</v>
      </c>
      <c r="B311" s="8" t="s">
        <v>131</v>
      </c>
      <c r="C311" s="8" t="s">
        <v>16</v>
      </c>
      <c r="D311" s="8" t="s">
        <v>1077</v>
      </c>
      <c r="E311" s="20">
        <v>0.064</v>
      </c>
      <c r="F311" s="8">
        <v>80</v>
      </c>
      <c r="G311" s="8" t="s"/>
    </row>
    <row r="312" spans="1:7">
      <c r="A312" s="8" t="s">
        <v>264</v>
      </c>
      <c r="B312" s="8" t="s">
        <v>131</v>
      </c>
      <c r="C312" s="8" t="s">
        <v>159</v>
      </c>
      <c r="D312" s="8" t="s">
        <v>1081</v>
      </c>
      <c r="E312" s="20">
        <v>0.032</v>
      </c>
      <c r="F312" s="8">
        <v>1</v>
      </c>
      <c r="G312" s="8" t="s"/>
    </row>
    <row r="313" spans="1:7">
      <c r="A313" s="8" t="s">
        <v>264</v>
      </c>
      <c r="B313" s="8" t="s">
        <v>131</v>
      </c>
      <c r="C313" s="8" t="s">
        <v>159</v>
      </c>
      <c r="D313" s="8" t="s">
        <v>1085</v>
      </c>
      <c r="E313" s="20">
        <v>0.027</v>
      </c>
      <c r="F313" s="8" t="s"/>
      <c r="G313" s="8">
        <v>2</v>
      </c>
    </row>
    <row r="314" spans="1:7">
      <c r="A314" s="8" t="s">
        <v>264</v>
      </c>
      <c r="B314" s="8" t="s">
        <v>131</v>
      </c>
      <c r="C314" s="8" t="s">
        <v>159</v>
      </c>
      <c r="D314" s="8" t="s">
        <v>1081</v>
      </c>
      <c r="E314" s="20">
        <v>0.032</v>
      </c>
      <c r="F314" s="8" t="s"/>
      <c r="G314" s="8">
        <v>3</v>
      </c>
    </row>
    <row r="315" spans="1:7">
      <c r="A315" s="8" t="s">
        <v>264</v>
      </c>
      <c r="B315" s="8" t="s">
        <v>131</v>
      </c>
      <c r="C315" s="8" t="s">
        <v>159</v>
      </c>
      <c r="D315" s="8" t="s">
        <v>1083</v>
      </c>
      <c r="E315" s="20">
        <v>0.04</v>
      </c>
      <c r="F315" s="8" t="s"/>
      <c r="G315" s="8">
        <v>3</v>
      </c>
    </row>
    <row r="316" spans="1:7">
      <c r="A316" s="8" t="s">
        <v>264</v>
      </c>
      <c r="B316" s="8" t="s">
        <v>131</v>
      </c>
      <c r="C316" s="8" t="s">
        <v>159</v>
      </c>
      <c r="D316" s="8" t="s">
        <v>1081</v>
      </c>
      <c r="E316" s="20">
        <v>0.048</v>
      </c>
      <c r="F316" s="8" t="s"/>
      <c r="G316" s="8">
        <v>4</v>
      </c>
    </row>
    <row r="317" spans="1:7">
      <c r="A317" s="8" t="s">
        <v>264</v>
      </c>
      <c r="B317" s="8" t="s">
        <v>131</v>
      </c>
      <c r="C317" s="8" t="s">
        <v>159</v>
      </c>
      <c r="D317" s="8" t="s">
        <v>1085</v>
      </c>
      <c r="E317" s="20">
        <v>0.04</v>
      </c>
      <c r="F317" s="8" t="s"/>
      <c r="G317" s="8">
        <v>5</v>
      </c>
    </row>
    <row r="318" spans="1:7">
      <c r="A318" s="8" t="s">
        <v>264</v>
      </c>
      <c r="B318" s="8" t="s">
        <v>131</v>
      </c>
      <c r="C318" s="8" t="s">
        <v>159</v>
      </c>
      <c r="D318" s="8" t="s">
        <v>1081</v>
      </c>
      <c r="E318" s="20">
        <v>0.048</v>
      </c>
      <c r="F318" s="8" t="s"/>
      <c r="G318" s="8">
        <v>5</v>
      </c>
    </row>
    <row r="319" spans="1:7">
      <c r="A319" s="8" t="s">
        <v>264</v>
      </c>
      <c r="B319" s="8" t="s">
        <v>131</v>
      </c>
      <c r="C319" s="8" t="s">
        <v>159</v>
      </c>
      <c r="D319" s="8" t="s">
        <v>1083</v>
      </c>
      <c r="E319" s="20">
        <v>0.06</v>
      </c>
      <c r="F319" s="8" t="s"/>
      <c r="G319" s="8">
        <v>6</v>
      </c>
    </row>
    <row r="320" spans="1:7">
      <c r="A320" s="8" t="s">
        <v>264</v>
      </c>
      <c r="B320" s="8" t="s">
        <v>131</v>
      </c>
      <c r="C320" s="8" t="s">
        <v>159</v>
      </c>
      <c r="D320" s="8" t="s">
        <v>1085</v>
      </c>
      <c r="E320" s="20">
        <v>0.053</v>
      </c>
      <c r="F320" s="8">
        <v>75</v>
      </c>
      <c r="G320" s="8" t="s"/>
    </row>
    <row r="321" spans="1:7">
      <c r="A321" s="8" t="s">
        <v>264</v>
      </c>
      <c r="B321" s="8" t="s">
        <v>131</v>
      </c>
      <c r="C321" s="8" t="s">
        <v>159</v>
      </c>
      <c r="D321" s="8" t="s">
        <v>1081</v>
      </c>
      <c r="E321" s="20">
        <v>0.064</v>
      </c>
      <c r="F321" s="8">
        <v>80</v>
      </c>
      <c r="G321" s="8" t="s"/>
    </row>
    <row r="322" spans="1:7">
      <c r="A322" s="21" t="s">
        <v>273</v>
      </c>
      <c r="B322" s="2" t="s">
        <v>15</v>
      </c>
      <c r="C322" s="2" t="s">
        <v>107</v>
      </c>
      <c r="D322" s="21" t="s">
        <v>1085</v>
      </c>
      <c r="E322" s="22">
        <v>0.027</v>
      </c>
      <c r="F322" s="21">
        <v>1</v>
      </c>
      <c r="G322" s="21" t="s"/>
    </row>
    <row r="323" spans="1:7">
      <c r="A323" s="21" t="s">
        <v>273</v>
      </c>
      <c r="B323" s="2" t="s">
        <v>15</v>
      </c>
      <c r="C323" s="2" t="s">
        <v>107</v>
      </c>
      <c r="D323" s="21" t="s">
        <v>1083</v>
      </c>
      <c r="E323" s="22">
        <v>0.04</v>
      </c>
      <c r="F323" s="21" t="s"/>
      <c r="G323" s="21">
        <v>2</v>
      </c>
    </row>
    <row r="324" spans="1:7">
      <c r="A324" s="21" t="s">
        <v>273</v>
      </c>
      <c r="B324" s="2" t="s">
        <v>15</v>
      </c>
      <c r="C324" s="2" t="s">
        <v>107</v>
      </c>
      <c r="D324" s="21" t="s">
        <v>1085</v>
      </c>
      <c r="E324" s="22">
        <v>0.027</v>
      </c>
      <c r="F324" s="21" t="s"/>
      <c r="G324" s="21">
        <v>3</v>
      </c>
    </row>
    <row r="325" spans="1:7">
      <c r="A325" s="21" t="s">
        <v>273</v>
      </c>
      <c r="B325" s="2" t="s">
        <v>15</v>
      </c>
      <c r="C325" s="2" t="s">
        <v>107</v>
      </c>
      <c r="D325" s="21" t="s">
        <v>1078</v>
      </c>
      <c r="E325" s="22">
        <v>0.04</v>
      </c>
      <c r="F325" s="21" t="s"/>
      <c r="G325" s="21">
        <v>3</v>
      </c>
    </row>
    <row r="326" spans="1:7">
      <c r="A326" s="21" t="s">
        <v>273</v>
      </c>
      <c r="B326" s="2" t="s">
        <v>15</v>
      </c>
      <c r="C326" s="2" t="s">
        <v>107</v>
      </c>
      <c r="D326" s="21" t="s">
        <v>1085</v>
      </c>
      <c r="E326" s="22">
        <v>0.04</v>
      </c>
      <c r="F326" s="21" t="s"/>
      <c r="G326" s="21">
        <v>4</v>
      </c>
    </row>
    <row r="327" spans="1:7">
      <c r="A327" s="21" t="s">
        <v>273</v>
      </c>
      <c r="B327" s="2" t="s">
        <v>15</v>
      </c>
      <c r="C327" s="2" t="s">
        <v>107</v>
      </c>
      <c r="D327" s="21" t="s">
        <v>1083</v>
      </c>
      <c r="E327" s="22">
        <v>0.06</v>
      </c>
      <c r="F327" s="21" t="s"/>
      <c r="G327" s="21">
        <v>5</v>
      </c>
    </row>
    <row r="328" spans="1:7">
      <c r="A328" s="21" t="s">
        <v>273</v>
      </c>
      <c r="B328" s="2" t="s">
        <v>15</v>
      </c>
      <c r="C328" s="2" t="s">
        <v>107</v>
      </c>
      <c r="D328" s="21" t="s">
        <v>1085</v>
      </c>
      <c r="E328" s="22">
        <v>0.04</v>
      </c>
      <c r="F328" s="21" t="s"/>
      <c r="G328" s="21">
        <v>5</v>
      </c>
    </row>
    <row r="329" spans="1:7">
      <c r="A329" s="21" t="s">
        <v>273</v>
      </c>
      <c r="B329" s="2" t="s">
        <v>15</v>
      </c>
      <c r="C329" s="2" t="s">
        <v>107</v>
      </c>
      <c r="D329" s="21" t="s">
        <v>1078</v>
      </c>
      <c r="E329" s="22">
        <v>0.06</v>
      </c>
      <c r="F329" s="21" t="s"/>
      <c r="G329" s="21">
        <v>6</v>
      </c>
    </row>
    <row r="330" spans="1:7">
      <c r="A330" s="21" t="s">
        <v>273</v>
      </c>
      <c r="B330" s="2" t="s">
        <v>15</v>
      </c>
      <c r="C330" s="2" t="s">
        <v>107</v>
      </c>
      <c r="D330" s="21" t="s">
        <v>1083</v>
      </c>
      <c r="E330" s="22">
        <v>0.08</v>
      </c>
      <c r="F330" s="21">
        <v>75</v>
      </c>
      <c r="G330" s="21" t="s"/>
    </row>
    <row r="331" spans="1:7">
      <c r="A331" s="21" t="s">
        <v>273</v>
      </c>
      <c r="B331" s="2" t="s">
        <v>15</v>
      </c>
      <c r="C331" s="2" t="s">
        <v>107</v>
      </c>
      <c r="D331" s="21" t="s">
        <v>1085</v>
      </c>
      <c r="E331" s="22">
        <v>0.053</v>
      </c>
      <c r="F331" s="21">
        <v>80</v>
      </c>
      <c r="G331" s="21" t="s"/>
    </row>
    <row r="332" spans="1:7">
      <c r="A332" s="21" t="s">
        <v>280</v>
      </c>
      <c r="B332" s="2" t="s">
        <v>53</v>
      </c>
      <c r="C332" s="2" t="s">
        <v>107</v>
      </c>
      <c r="D332" s="21" t="s">
        <v>1083</v>
      </c>
      <c r="E332" s="22">
        <v>0.04</v>
      </c>
      <c r="F332" s="21">
        <v>1</v>
      </c>
      <c r="G332" s="21" t="s"/>
    </row>
    <row r="333" spans="1:7">
      <c r="A333" s="21" t="s">
        <v>280</v>
      </c>
      <c r="B333" s="2" t="s">
        <v>53</v>
      </c>
      <c r="C333" s="2" t="s">
        <v>107</v>
      </c>
      <c r="D333" s="21" t="s">
        <v>21</v>
      </c>
      <c r="E333" s="22">
        <v>0.05</v>
      </c>
      <c r="F333" s="21" t="s"/>
      <c r="G333" s="21">
        <v>2</v>
      </c>
    </row>
    <row r="334" spans="1:7">
      <c r="A334" s="21" t="s">
        <v>280</v>
      </c>
      <c r="B334" s="2" t="s">
        <v>53</v>
      </c>
      <c r="C334" s="2" t="s">
        <v>107</v>
      </c>
      <c r="D334" s="21" t="s">
        <v>1083</v>
      </c>
      <c r="E334" s="22">
        <v>0.04</v>
      </c>
      <c r="F334" s="21" t="s"/>
      <c r="G334" s="21">
        <v>3</v>
      </c>
    </row>
    <row r="335" spans="1:7">
      <c r="A335" s="21" t="s">
        <v>280</v>
      </c>
      <c r="B335" s="2" t="s">
        <v>53</v>
      </c>
      <c r="C335" s="2" t="s">
        <v>107</v>
      </c>
      <c r="D335" s="21" t="s">
        <v>1078</v>
      </c>
      <c r="E335" s="22">
        <v>0.04</v>
      </c>
      <c r="F335" s="21" t="s"/>
      <c r="G335" s="21">
        <v>3</v>
      </c>
    </row>
    <row r="336" spans="1:7">
      <c r="A336" s="21" t="s">
        <v>280</v>
      </c>
      <c r="B336" s="2" t="s">
        <v>53</v>
      </c>
      <c r="C336" s="2" t="s">
        <v>107</v>
      </c>
      <c r="D336" s="21" t="s">
        <v>1083</v>
      </c>
      <c r="E336" s="22">
        <v>0.06</v>
      </c>
      <c r="F336" s="21" t="s"/>
      <c r="G336" s="21">
        <v>4</v>
      </c>
    </row>
    <row r="337" spans="1:7">
      <c r="A337" s="21" t="s">
        <v>280</v>
      </c>
      <c r="B337" s="2" t="s">
        <v>53</v>
      </c>
      <c r="C337" s="2" t="s">
        <v>107</v>
      </c>
      <c r="D337" s="21" t="s">
        <v>21</v>
      </c>
      <c r="E337" s="22">
        <v>0.075</v>
      </c>
      <c r="F337" s="21" t="s"/>
      <c r="G337" s="21">
        <v>5</v>
      </c>
    </row>
    <row r="338" spans="1:7">
      <c r="A338" s="21" t="s">
        <v>280</v>
      </c>
      <c r="B338" s="2" t="s">
        <v>53</v>
      </c>
      <c r="C338" s="2" t="s">
        <v>107</v>
      </c>
      <c r="D338" s="21" t="s">
        <v>1083</v>
      </c>
      <c r="E338" s="22">
        <v>0.06</v>
      </c>
      <c r="F338" s="21" t="s"/>
      <c r="G338" s="21">
        <v>5</v>
      </c>
    </row>
    <row r="339" spans="1:7">
      <c r="A339" s="21" t="s">
        <v>280</v>
      </c>
      <c r="B339" s="2" t="s">
        <v>53</v>
      </c>
      <c r="C339" s="2" t="s">
        <v>107</v>
      </c>
      <c r="D339" s="21" t="s">
        <v>1078</v>
      </c>
      <c r="E339" s="22">
        <v>0.06</v>
      </c>
      <c r="F339" s="21" t="s"/>
      <c r="G339" s="21">
        <v>6</v>
      </c>
    </row>
    <row r="340" spans="1:7">
      <c r="A340" s="21" t="s">
        <v>280</v>
      </c>
      <c r="B340" s="2" t="s">
        <v>53</v>
      </c>
      <c r="C340" s="2" t="s">
        <v>107</v>
      </c>
      <c r="D340" s="21" t="s">
        <v>21</v>
      </c>
      <c r="E340" s="22">
        <v>0.1</v>
      </c>
      <c r="F340" s="21">
        <v>75</v>
      </c>
      <c r="G340" s="21" t="s"/>
    </row>
    <row r="341" spans="1:7">
      <c r="A341" s="21" t="s">
        <v>280</v>
      </c>
      <c r="B341" s="2" t="s">
        <v>53</v>
      </c>
      <c r="C341" s="2" t="s">
        <v>107</v>
      </c>
      <c r="D341" s="21" t="s">
        <v>1083</v>
      </c>
      <c r="E341" s="22">
        <v>0.08</v>
      </c>
      <c r="F341" s="21">
        <v>80</v>
      </c>
      <c r="G341" s="21" t="s"/>
    </row>
  </sheetData>
  <hyperlinks>
    <hyperlink ref="I2" r:id="rId0"/>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2023-07-30T09:40:58Z</dcterms:created>
  <dcterms:modified xsi:type="dcterms:W3CDTF">2023-07-30T09:40:58Z</dcterms:modified>
</cp:coreProperties>
</file>