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adosdiana\Google Drive\VICERRECTORÍA INVESTIGACIONES\Información desde 2018-II\Acreditacion institucional\3- CNA\Soportes\"/>
    </mc:Choice>
  </mc:AlternateContent>
  <bookViews>
    <workbookView xWindow="0" yWindow="0" windowWidth="24000" windowHeight="9735"/>
  </bookViews>
  <sheets>
    <sheet name="2015" sheetId="2" r:id="rId1"/>
    <sheet name="2016" sheetId="3" r:id="rId2"/>
    <sheet name="2017" sheetId="4" r:id="rId3"/>
  </sheets>
  <definedNames>
    <definedName name="_xlnm._FilterDatabase" localSheetId="2" hidden="1">'2017'!$A$3:$O$14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D21" i="2"/>
  <c r="E21" i="2"/>
  <c r="G21" i="2"/>
  <c r="H21" i="2"/>
  <c r="J21" i="2"/>
  <c r="E27" i="3" l="1"/>
  <c r="G27" i="3"/>
  <c r="H27" i="3"/>
  <c r="J27" i="3"/>
  <c r="J18" i="2"/>
  <c r="J17" i="2"/>
  <c r="E24" i="3" l="1"/>
  <c r="D24" i="3"/>
  <c r="E25" i="3"/>
  <c r="D15" i="3"/>
  <c r="E15" i="3"/>
  <c r="D16" i="3"/>
  <c r="D12" i="2"/>
  <c r="D19" i="2"/>
  <c r="E19" i="2"/>
  <c r="G19" i="2"/>
  <c r="H19" i="2"/>
  <c r="J19" i="2"/>
  <c r="L19" i="2"/>
  <c r="K19" i="2"/>
  <c r="L24" i="4"/>
  <c r="K24" i="4"/>
  <c r="I24" i="4"/>
  <c r="H24" i="4"/>
  <c r="G24" i="4"/>
  <c r="F24" i="4"/>
  <c r="E24" i="4"/>
  <c r="E25" i="4" s="1"/>
  <c r="D24" i="4"/>
  <c r="M13" i="4"/>
  <c r="L13" i="4"/>
  <c r="K13" i="4"/>
  <c r="K25" i="4" s="1"/>
  <c r="I13" i="4"/>
  <c r="H13" i="4"/>
  <c r="H25" i="4" s="1"/>
  <c r="G13" i="4"/>
  <c r="G25" i="4" s="1"/>
  <c r="F13" i="4"/>
  <c r="E13" i="4"/>
  <c r="D13" i="4"/>
  <c r="L15" i="3"/>
  <c r="K3" i="3"/>
  <c r="K5" i="3"/>
  <c r="K15" i="3"/>
  <c r="G3" i="3"/>
  <c r="J3" i="3"/>
  <c r="J5" i="3"/>
  <c r="J8" i="3"/>
  <c r="J9" i="3"/>
  <c r="J10" i="3"/>
  <c r="J11" i="3"/>
  <c r="J12" i="3"/>
  <c r="J13" i="3"/>
  <c r="J14" i="3"/>
  <c r="J15" i="3"/>
  <c r="I15" i="3"/>
  <c r="H15" i="3"/>
  <c r="G15" i="3"/>
  <c r="F15" i="3"/>
  <c r="J11" i="4"/>
  <c r="J12" i="4"/>
  <c r="J22" i="4"/>
  <c r="J21" i="4"/>
  <c r="J20" i="4"/>
  <c r="J24" i="4" s="1"/>
  <c r="J19" i="4"/>
  <c r="J10" i="4"/>
  <c r="J9" i="4"/>
  <c r="J8" i="4"/>
  <c r="J7" i="4"/>
  <c r="J6" i="4"/>
  <c r="J5" i="4"/>
  <c r="J4" i="4"/>
  <c r="L24" i="3"/>
  <c r="K24" i="3"/>
  <c r="G24" i="3"/>
  <c r="I19" i="2"/>
  <c r="J10" i="2"/>
  <c r="J9" i="2"/>
  <c r="J8" i="2"/>
  <c r="J7" i="2"/>
  <c r="L11" i="2"/>
  <c r="K11" i="2"/>
  <c r="I11" i="2"/>
  <c r="H11" i="2"/>
  <c r="G11" i="2"/>
  <c r="E11" i="2"/>
  <c r="D11" i="2"/>
  <c r="J23" i="3"/>
  <c r="J24" i="3"/>
  <c r="G18" i="2"/>
  <c r="J6" i="2"/>
  <c r="J5" i="2"/>
  <c r="J4" i="2"/>
  <c r="J3" i="2"/>
  <c r="J11" i="2"/>
  <c r="J13" i="4" l="1"/>
  <c r="J25" i="4" s="1"/>
  <c r="E14" i="4"/>
  <c r="E26" i="4" s="1"/>
</calcChain>
</file>

<file path=xl/sharedStrings.xml><?xml version="1.0" encoding="utf-8"?>
<sst xmlns="http://schemas.openxmlformats.org/spreadsheetml/2006/main" count="225" uniqueCount="99">
  <si>
    <t>No</t>
  </si>
  <si>
    <t>Unidad</t>
  </si>
  <si>
    <t>Nombre del Proyecto</t>
  </si>
  <si>
    <t>UEB</t>
  </si>
  <si>
    <t>Colciencias</t>
  </si>
  <si>
    <t>Otras Entidades</t>
  </si>
  <si>
    <t>Total proyecto</t>
  </si>
  <si>
    <t>Entidad Financiadora</t>
  </si>
  <si>
    <t>Valor</t>
  </si>
  <si>
    <t>Valor Total</t>
  </si>
  <si>
    <t>Periodo ejecucion</t>
  </si>
  <si>
    <t>UIBO</t>
  </si>
  <si>
    <t>Biologia</t>
  </si>
  <si>
    <t>Hupecol</t>
  </si>
  <si>
    <t>UNICA</t>
  </si>
  <si>
    <t>Genetica Molecular Bacteriana</t>
  </si>
  <si>
    <t>Virologia</t>
  </si>
  <si>
    <t>2016-2018</t>
  </si>
  <si>
    <t>Joven Investigador Caracterización fenotípica y genotípica de cepas colombianas de virus Chikungunya</t>
  </si>
  <si>
    <t>2016-2017</t>
  </si>
  <si>
    <t>Joven Investigador Gentica</t>
  </si>
  <si>
    <t>Ugra</t>
  </si>
  <si>
    <t>Joven Investigador Caracterización de una región genómica potencialmente involucrada en virulencia de la variante USA300 Latinoamericana del Staphylococcus aureus resistente a la meticilina (SARM-USA300-LV) asociado a la comunidad</t>
  </si>
  <si>
    <t>Genomica</t>
  </si>
  <si>
    <t>Joven Investigador Genomica comparativa de aislamientos clínicos de Enterococcus faecium resistentes a la vancomicina</t>
  </si>
  <si>
    <t xml:space="preserve">Análisis Genómico y Transcriptómico de los linajes endémicos del Staphylococcus aureus resistente a meticilina (SARM) en Colombia y Latinoamérica. </t>
  </si>
  <si>
    <t>Caracterización de las plataformas genéticas involucradas en la diseminación de genes de resistencia a carbapenémicos en Colombia</t>
  </si>
  <si>
    <t>2016-2019</t>
  </si>
  <si>
    <t>Maestria en Epidemiologia</t>
  </si>
  <si>
    <t>Características clínicas y epidemiológicas de los casos de dengue en la población militar de las FFMM. Estudio de corte transversal. Colombia 2009 – 2014</t>
  </si>
  <si>
    <t xml:space="preserve">Alteración in vitro de la barrera hemato-encefálica (BHE) asociada a la infección por virus dengue neuroadaptado D4MB-6. </t>
  </si>
  <si>
    <t>Banco de la República</t>
  </si>
  <si>
    <t>Estudio de la participación del sistema Ubiquitina-Proteasoma en la infección in vitro por virus Chikungunya</t>
  </si>
  <si>
    <t>EVALUACIÓN DE LA CITOTOXICIDAD DE LOS MONÓMEROS DE RESINA (HEMA Y TEGDMA) EN CÉLULAS SIMILARES A ODONTOBLASTOS</t>
  </si>
  <si>
    <t>Nombre entidades</t>
  </si>
  <si>
    <t>UGRA</t>
  </si>
  <si>
    <t xml:space="preserve">Daptomycin resistance in Enterococcus faecium </t>
  </si>
  <si>
    <t>Enfermeria</t>
  </si>
  <si>
    <t>Women and Men’s Perceptions, Knowledge, Attitudes and  Experiences of Domestic Violence in an  Usaquén Community in Bogota, Colombia, South America</t>
  </si>
  <si>
    <t>INSTITUTO NACIONAL USA y Universidad de Duke</t>
  </si>
  <si>
    <t xml:space="preserve">Virologia </t>
  </si>
  <si>
    <t>IARC</t>
  </si>
  <si>
    <t>TOTAL</t>
  </si>
  <si>
    <t>Caracterizacion epidemiologica diagnostica y metagenomica relacionada con caries radicular en adultos mayores institucionalizados de Bogota</t>
  </si>
  <si>
    <t>U Nacional</t>
  </si>
  <si>
    <t>2017-2019</t>
  </si>
  <si>
    <t>U Indianapolis</t>
  </si>
  <si>
    <t>University of Texas Medical School at Houston.</t>
  </si>
  <si>
    <t>Instituto de Medicina Tropical Alexader Von</t>
  </si>
  <si>
    <t>Facultad de Medicina Clinica Alemana- Universidad del Desarrollo(Chile)</t>
  </si>
  <si>
    <t>Evaluación de los cambios en la expresión de mediadores inflamatorios inducidos por vesículas de membrana externa de Porphyromonas gingivalis en macrófagos humanos</t>
  </si>
  <si>
    <t>CARACTERIZACIÓN FENOTÍPICA Y  GENOTÍPICA DE AISLADOS COLOMBIANOS DE VIRUS Chikungunya</t>
  </si>
  <si>
    <t>UB.429.2017. Monitoreo y seguimiento del componente Biótico en el área de influencia del área de perforación exploratoria (APE) Llanos-58</t>
  </si>
  <si>
    <t>Villa Gomez</t>
  </si>
  <si>
    <t xml:space="preserve">Evaluación de la translocación y liberación de la proteína HMGB-1 (High Mobility Group Box-1) durante la infección por virus dengue    </t>
  </si>
  <si>
    <t>Equipos</t>
  </si>
  <si>
    <t>COLCIENCIAS</t>
  </si>
  <si>
    <t>Dinero</t>
  </si>
  <si>
    <t>Especie</t>
  </si>
  <si>
    <t>Sanofi</t>
  </si>
  <si>
    <t>Banco de la republica</t>
  </si>
  <si>
    <t>Valores</t>
  </si>
  <si>
    <t>Nombre</t>
  </si>
  <si>
    <t>Otras instituciones</t>
  </si>
  <si>
    <t>2017-2018</t>
  </si>
  <si>
    <t>Development and deployment of low cost, paper based Zika diagnostics</t>
  </si>
  <si>
    <t>otras</t>
  </si>
  <si>
    <t>Ministerio de Salud de Canadá y Universidad de Sao Paulo</t>
  </si>
  <si>
    <t>Análisis fenotípico y funcional de células T de memoria proveniente de individuos con historia de infección natural con virus dengue</t>
  </si>
  <si>
    <t xml:space="preserve">Convocatoria programa de Estancias Posdoctorales beneficiarios Colciencias 2017 </t>
  </si>
  <si>
    <t xml:space="preserve">Colciencias </t>
  </si>
  <si>
    <t>Evaluación de la eficacia del acido hipocloroso como agente antiplaca en la formación de un modelo de biofilm oral multiespecie in vitro</t>
  </si>
  <si>
    <t>Aquilabs</t>
  </si>
  <si>
    <t>GPC PHARMA</t>
  </si>
  <si>
    <t>Caracterización genética de los mecanismos de resistencia a Ceftalozane/Tazobactam en aislamientos clínicos de P. aeruginosa provenientes de cinco países de Latinoamérica</t>
  </si>
  <si>
    <t>“Evaluación del perfil de susceptibilidad en bacterias gram negativas frente a fosfomicina de aislamientos clínicos procedentes de clínicas y hospitales de alta complejidad en Colombia”</t>
  </si>
  <si>
    <t>Fac Psicologia</t>
  </si>
  <si>
    <t>RAEH</t>
  </si>
  <si>
    <t>MSD</t>
  </si>
  <si>
    <t>Determinación del impacto del efecto post-endémico de los clones de Klebsiella pneumoniae resistentes a carbapenémicos en la presentación clínica de una institución de salud de tercer nivel en Bogotá.</t>
  </si>
  <si>
    <t>Cambios en la mucosa colónica y oral y su asociación con manifestaciones clínicas y con los niveles de SIgA en sujetos con Espondiloartritis con síntomas y/o autoanticuerpos asociados a trastornos gastrointestinales</t>
  </si>
  <si>
    <t>Universidad de Texas - NIH- NIAID</t>
  </si>
  <si>
    <t>CRACKLE II SOUTH AMERICA COORDINATOR CENTER</t>
  </si>
  <si>
    <t>DUKE UNIVERSITY</t>
  </si>
  <si>
    <t>Joven Investigadora Caracterización epidemiologica y metagenomica de adultos mayores institucionalizados en Bogota</t>
  </si>
  <si>
    <t>Unica</t>
  </si>
  <si>
    <t>Caracterización Genética Del Cáncer De Seno En Colombia. Estudio Piloto IARC</t>
  </si>
  <si>
    <t>Fac Medicina</t>
  </si>
  <si>
    <t>Compra microscopio</t>
  </si>
  <si>
    <t>Asociación entre la proteasa RgpA y la enzima asociada a procesos de citrulinación PPAD de Porphyromonas gingivalis y su impacto en pacientes con artritis reumatoide</t>
  </si>
  <si>
    <t>Síndrome febril por arbovirus en niños de Cali-Colombia, diagnóstico integrado y herramientas para la clasificación de la severidad</t>
  </si>
  <si>
    <t>U Texas</t>
  </si>
  <si>
    <t>Instituto Pasteur/Especie</t>
  </si>
  <si>
    <r>
      <t>UB.430-2017</t>
    </r>
    <r>
      <rPr>
        <sz val="10"/>
        <color theme="1"/>
        <rFont val="Calibri"/>
        <family val="2"/>
        <scheme val="minor"/>
      </rPr>
      <t xml:space="preserve"> </t>
    </r>
    <r>
      <rPr>
        <sz val="10"/>
        <color rgb="FF000000"/>
        <rFont val="Calibri"/>
        <family val="2"/>
        <scheme val="minor"/>
      </rPr>
      <t>Estrategias económicas y de conservación dirigidas al fortalecer el sector productivo en el municipio de Villa Gomez</t>
    </r>
  </si>
  <si>
    <t>Detección y caracterización de fenotipos de resistencia intermedia heterogénea a la vancomicina  (hVISA) en cepas de Staphylococcus aureus resistente a meticilina (SARM) causantes de bacteremia (Sandra Lorena Díaz Ortiz)</t>
  </si>
  <si>
    <r>
      <t xml:space="preserve">Consorcio de resistencia contra carbapenémicos en </t>
    </r>
    <r>
      <rPr>
        <i/>
        <sz val="10"/>
        <color theme="1"/>
        <rFont val="Calibri Light"/>
        <family val="2"/>
        <scheme val="major"/>
      </rPr>
      <t>Klebsiella pneumoniae</t>
    </r>
    <r>
      <rPr>
        <sz val="10"/>
        <color theme="1"/>
        <rFont val="Calibri Light"/>
        <family val="2"/>
        <scheme val="major"/>
      </rPr>
      <t xml:space="preserve"> y </t>
    </r>
    <r>
      <rPr>
        <i/>
        <sz val="10"/>
        <color theme="1"/>
        <rFont val="Calibri Light"/>
        <family val="2"/>
        <scheme val="major"/>
      </rPr>
      <t>Enterobacteriaceae (CRACKLE II)</t>
    </r>
    <r>
      <rPr>
        <sz val="10"/>
        <color theme="1"/>
        <rFont val="Calibri Light"/>
        <family val="2"/>
        <scheme val="major"/>
      </rPr>
      <t>: un estudio de cohorte prospectivo y observacional</t>
    </r>
  </si>
  <si>
    <t>TOTAL INTERNACIONALES</t>
  </si>
  <si>
    <t>TOTAL NACIONALES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</si>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</sst>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\ #,##0_);[Red]\(&quot;$&quot;\ #,##0\)"/>
    <numFmt numFmtId="43" formatCode="_(* #,##0.00_);_(* \(#,##0.00\);_(* &quot;-&quot;??_);_(@_)"/>
    <numFmt numFmtId="164" formatCode="_(* #,##0_);_(* \(#,##0\);_(* &quot;-&quot;??_);_(@_)"/>
    <numFmt numFmtId="165" formatCode="_-&quot;$&quot;* #,##0_-;\-&quot;$&quot;* #,##0_-;_-&quot;$&quot;* &quot;-&quot;_-;_-@_-"/>
    <numFmt numFmtId="166" formatCode="_ &quot;$&quot;\ * #,##0.00_ ;_ &quot;$&quot;\ * \-#,##0.00_ ;_ &quot;$&quot;\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9"/>
      <color rgb="FF000000"/>
      <name val="Calibri Light"/>
      <family val="2"/>
      <scheme val="major"/>
    </font>
    <font>
      <i/>
      <sz val="10"/>
      <color theme="1"/>
      <name val="Calibri Light"/>
      <family val="2"/>
      <scheme val="major"/>
    </font>
    <font>
      <sz val="8"/>
      <color rgb="FF000000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4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64" fontId="2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6" fontId="4" fillId="0" borderId="1" xfId="0" applyNumberFormat="1" applyFon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3" fontId="7" fillId="0" borderId="1" xfId="1" applyNumberFormat="1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164" fontId="7" fillId="0" borderId="2" xfId="1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 wrapText="1"/>
    </xf>
    <xf numFmtId="3" fontId="10" fillId="0" borderId="1" xfId="1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3" fontId="7" fillId="0" borderId="3" xfId="0" applyNumberFormat="1" applyFont="1" applyFill="1" applyBorder="1" applyAlignment="1">
      <alignment horizontal="center" vertical="center"/>
    </xf>
    <xf numFmtId="3" fontId="7" fillId="0" borderId="5" xfId="0" applyNumberFormat="1" applyFont="1" applyFill="1" applyBorder="1" applyAlignment="1">
      <alignment horizontal="center" vertical="center"/>
    </xf>
    <xf numFmtId="3" fontId="7" fillId="0" borderId="6" xfId="0" applyNumberFormat="1" applyFont="1" applyFill="1" applyBorder="1" applyAlignment="1">
      <alignment horizontal="center" vertical="center"/>
    </xf>
    <xf numFmtId="3" fontId="7" fillId="0" borderId="6" xfId="0" applyNumberFormat="1" applyFont="1" applyFill="1" applyBorder="1" applyAlignment="1">
      <alignment horizontal="center" vertical="center" wrapText="1"/>
    </xf>
    <xf numFmtId="3" fontId="7" fillId="0" borderId="8" xfId="0" applyNumberFormat="1" applyFont="1" applyFill="1" applyBorder="1" applyAlignment="1">
      <alignment horizontal="center" vertical="center" wrapText="1"/>
    </xf>
    <xf numFmtId="3" fontId="7" fillId="0" borderId="9" xfId="0" applyNumberFormat="1" applyFont="1" applyFill="1" applyBorder="1" applyAlignment="1">
      <alignment horizontal="center" vertical="center"/>
    </xf>
    <xf numFmtId="3" fontId="7" fillId="0" borderId="9" xfId="0" applyNumberFormat="1" applyFont="1" applyFill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/>
    </xf>
    <xf numFmtId="3" fontId="7" fillId="0" borderId="2" xfId="1" applyNumberFormat="1" applyFont="1" applyFill="1" applyBorder="1" applyAlignment="1">
      <alignment horizontal="center" vertical="center"/>
    </xf>
    <xf numFmtId="164" fontId="7" fillId="0" borderId="2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4" fontId="7" fillId="0" borderId="0" xfId="0" applyNumberFormat="1" applyFont="1" applyFill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 wrapText="1"/>
    </xf>
    <xf numFmtId="3" fontId="9" fillId="0" borderId="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7" fillId="0" borderId="1" xfId="1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6" fontId="12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3" fontId="7" fillId="0" borderId="1" xfId="1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64" fontId="7" fillId="0" borderId="1" xfId="1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0" xfId="0" applyNumberFormat="1" applyFont="1" applyFill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6" fontId="12" fillId="0" borderId="1" xfId="0" applyNumberFormat="1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/>
    </xf>
    <xf numFmtId="164" fontId="7" fillId="0" borderId="2" xfId="0" applyNumberFormat="1" applyFont="1" applyFill="1" applyBorder="1" applyAlignment="1">
      <alignment horizontal="center" vertical="center"/>
    </xf>
    <xf numFmtId="164" fontId="7" fillId="0" borderId="7" xfId="0" applyNumberFormat="1" applyFont="1" applyFill="1" applyBorder="1" applyAlignment="1">
      <alignment horizontal="center" vertical="center"/>
    </xf>
    <xf numFmtId="164" fontId="7" fillId="0" borderId="4" xfId="0" applyNumberFormat="1" applyFont="1" applyFill="1" applyBorder="1" applyAlignment="1">
      <alignment horizontal="center" vertical="center"/>
    </xf>
    <xf numFmtId="3" fontId="7" fillId="0" borderId="2" xfId="0" applyNumberFormat="1" applyFont="1" applyFill="1" applyBorder="1" applyAlignment="1">
      <alignment horizontal="center" vertical="center"/>
    </xf>
    <xf numFmtId="3" fontId="7" fillId="0" borderId="4" xfId="0" applyNumberFormat="1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6">
    <cellStyle name="Millares" xfId="1" builtinId="3"/>
    <cellStyle name="Moneda [0] 2" xfId="4"/>
    <cellStyle name="Moneda 2" xfId="3"/>
    <cellStyle name="Normal" xfId="0" builtinId="0"/>
    <cellStyle name="Normal 2" xfId="2"/>
    <cellStyle name="Porcentaje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A7" workbookViewId="0">
      <selection activeCell="A21" sqref="A21:C21"/>
    </sheetView>
  </sheetViews>
  <sheetFormatPr baseColWidth="10" defaultRowHeight="15" x14ac:dyDescent="0.25"/>
  <cols>
    <col min="1" max="1" width="3.28515625" style="72" bestFit="1" customWidth="1"/>
    <col min="2" max="2" width="12.28515625" style="72" bestFit="1" customWidth="1"/>
    <col min="3" max="3" width="39.42578125" style="72" bestFit="1" customWidth="1"/>
    <col min="4" max="4" width="16.140625" style="72" customWidth="1"/>
    <col min="5" max="5" width="15.85546875" style="72" bestFit="1" customWidth="1"/>
    <col min="6" max="7" width="14.140625" style="72" bestFit="1" customWidth="1"/>
    <col min="8" max="8" width="13" style="72" bestFit="1" customWidth="1"/>
    <col min="9" max="9" width="17.85546875" style="72" bestFit="1" customWidth="1"/>
    <col min="10" max="11" width="15.85546875" style="72" customWidth="1"/>
    <col min="12" max="12" width="17.42578125" style="72" bestFit="1" customWidth="1"/>
    <col min="13" max="16384" width="11.42578125" style="72"/>
  </cols>
  <sheetData>
    <row r="1" spans="1:13" x14ac:dyDescent="0.25">
      <c r="A1" s="90" t="s">
        <v>0</v>
      </c>
      <c r="B1" s="90" t="s">
        <v>1</v>
      </c>
      <c r="C1" s="81" t="s">
        <v>2</v>
      </c>
      <c r="D1" s="83" t="s">
        <v>3</v>
      </c>
      <c r="E1" s="83"/>
      <c r="F1" s="88" t="s">
        <v>7</v>
      </c>
      <c r="G1" s="89"/>
      <c r="H1" s="88" t="s">
        <v>5</v>
      </c>
      <c r="I1" s="89"/>
      <c r="J1" s="90" t="s">
        <v>6</v>
      </c>
      <c r="K1" s="88" t="s">
        <v>55</v>
      </c>
      <c r="L1" s="89"/>
      <c r="M1" s="85" t="s">
        <v>10</v>
      </c>
    </row>
    <row r="2" spans="1:13" x14ac:dyDescent="0.25">
      <c r="A2" s="91"/>
      <c r="B2" s="91"/>
      <c r="C2" s="82"/>
      <c r="D2" s="80" t="s">
        <v>57</v>
      </c>
      <c r="E2" s="80" t="s">
        <v>58</v>
      </c>
      <c r="F2" s="31" t="s">
        <v>62</v>
      </c>
      <c r="G2" s="32" t="s">
        <v>8</v>
      </c>
      <c r="H2" s="31" t="s">
        <v>61</v>
      </c>
      <c r="I2" s="31" t="s">
        <v>62</v>
      </c>
      <c r="J2" s="91"/>
      <c r="K2" s="31" t="s">
        <v>3</v>
      </c>
      <c r="L2" s="31" t="s">
        <v>56</v>
      </c>
      <c r="M2" s="86"/>
    </row>
    <row r="3" spans="1:13" ht="38.25" x14ac:dyDescent="0.25">
      <c r="A3" s="31">
        <v>1</v>
      </c>
      <c r="B3" s="31" t="s">
        <v>16</v>
      </c>
      <c r="C3" s="31" t="s">
        <v>18</v>
      </c>
      <c r="D3" s="34">
        <v>10066800</v>
      </c>
      <c r="E3" s="34"/>
      <c r="F3" s="34" t="s">
        <v>4</v>
      </c>
      <c r="G3" s="34">
        <v>16237200</v>
      </c>
      <c r="H3" s="34"/>
      <c r="I3" s="34"/>
      <c r="J3" s="34">
        <f t="shared" ref="J3:J10" si="0">D3+E3+G3+H3</f>
        <v>26304000</v>
      </c>
      <c r="K3" s="34"/>
      <c r="L3" s="34"/>
      <c r="M3" s="32" t="s">
        <v>19</v>
      </c>
    </row>
    <row r="4" spans="1:13" ht="38.25" x14ac:dyDescent="0.25">
      <c r="A4" s="31">
        <v>2</v>
      </c>
      <c r="B4" s="31" t="s">
        <v>15</v>
      </c>
      <c r="C4" s="31" t="s">
        <v>20</v>
      </c>
      <c r="D4" s="34">
        <v>10066800</v>
      </c>
      <c r="E4" s="34"/>
      <c r="F4" s="34" t="s">
        <v>4</v>
      </c>
      <c r="G4" s="34">
        <v>16237200</v>
      </c>
      <c r="H4" s="34"/>
      <c r="I4" s="34"/>
      <c r="J4" s="34">
        <f t="shared" si="0"/>
        <v>26304000</v>
      </c>
      <c r="K4" s="34"/>
      <c r="L4" s="34"/>
      <c r="M4" s="32" t="s">
        <v>19</v>
      </c>
    </row>
    <row r="5" spans="1:13" ht="76.5" x14ac:dyDescent="0.25">
      <c r="A5" s="31">
        <v>3</v>
      </c>
      <c r="B5" s="31" t="s">
        <v>21</v>
      </c>
      <c r="C5" s="31" t="s">
        <v>22</v>
      </c>
      <c r="D5" s="34">
        <v>10066800</v>
      </c>
      <c r="E5" s="34"/>
      <c r="F5" s="34" t="s">
        <v>4</v>
      </c>
      <c r="G5" s="34">
        <v>16237200</v>
      </c>
      <c r="H5" s="34"/>
      <c r="I5" s="34"/>
      <c r="J5" s="34">
        <f t="shared" si="0"/>
        <v>26304000</v>
      </c>
      <c r="K5" s="34"/>
      <c r="L5" s="34"/>
      <c r="M5" s="32" t="s">
        <v>19</v>
      </c>
    </row>
    <row r="6" spans="1:13" ht="38.25" x14ac:dyDescent="0.25">
      <c r="A6" s="31">
        <v>4</v>
      </c>
      <c r="B6" s="31" t="s">
        <v>23</v>
      </c>
      <c r="C6" s="31" t="s">
        <v>24</v>
      </c>
      <c r="D6" s="34">
        <v>10066800</v>
      </c>
      <c r="E6" s="34"/>
      <c r="F6" s="34" t="s">
        <v>4</v>
      </c>
      <c r="G6" s="34">
        <v>16237200</v>
      </c>
      <c r="H6" s="34"/>
      <c r="I6" s="34"/>
      <c r="J6" s="34">
        <f t="shared" si="0"/>
        <v>26304000</v>
      </c>
      <c r="K6" s="34"/>
      <c r="L6" s="34"/>
      <c r="M6" s="32" t="s">
        <v>19</v>
      </c>
    </row>
    <row r="7" spans="1:13" ht="38.25" x14ac:dyDescent="0.25">
      <c r="A7" s="31">
        <v>5</v>
      </c>
      <c r="B7" s="31" t="s">
        <v>21</v>
      </c>
      <c r="C7" s="31" t="s">
        <v>25</v>
      </c>
      <c r="D7" s="34">
        <v>26417400</v>
      </c>
      <c r="E7" s="34">
        <v>839876458.18200004</v>
      </c>
      <c r="F7" s="34" t="s">
        <v>4</v>
      </c>
      <c r="G7" s="34">
        <v>188873468.537736</v>
      </c>
      <c r="H7" s="34">
        <v>40300000</v>
      </c>
      <c r="I7" s="34" t="s">
        <v>91</v>
      </c>
      <c r="J7" s="34">
        <f t="shared" si="0"/>
        <v>1095467326.7197361</v>
      </c>
      <c r="K7" s="34">
        <v>4656000</v>
      </c>
      <c r="L7" s="34">
        <v>28300000</v>
      </c>
      <c r="M7" s="32" t="s">
        <v>17</v>
      </c>
    </row>
    <row r="8" spans="1:13" ht="51" x14ac:dyDescent="0.25">
      <c r="A8" s="31">
        <v>6</v>
      </c>
      <c r="B8" s="31" t="s">
        <v>28</v>
      </c>
      <c r="C8" s="31" t="s">
        <v>29</v>
      </c>
      <c r="D8" s="34"/>
      <c r="E8" s="34"/>
      <c r="F8" s="73" t="s">
        <v>59</v>
      </c>
      <c r="G8" s="33">
        <v>48299900</v>
      </c>
      <c r="H8" s="33"/>
      <c r="I8" s="74"/>
      <c r="J8" s="34">
        <f t="shared" si="0"/>
        <v>48299900</v>
      </c>
      <c r="K8" s="34"/>
      <c r="L8" s="34"/>
      <c r="M8" s="32">
        <v>2016</v>
      </c>
    </row>
    <row r="9" spans="1:13" ht="38.25" x14ac:dyDescent="0.25">
      <c r="A9" s="31">
        <v>7</v>
      </c>
      <c r="B9" s="31" t="s">
        <v>16</v>
      </c>
      <c r="C9" s="31" t="s">
        <v>30</v>
      </c>
      <c r="D9" s="33">
        <v>6500000</v>
      </c>
      <c r="E9" s="33">
        <v>63382050</v>
      </c>
      <c r="F9" s="75" t="s">
        <v>60</v>
      </c>
      <c r="G9" s="34">
        <v>18000000</v>
      </c>
      <c r="H9" s="34"/>
      <c r="I9" s="74"/>
      <c r="J9" s="34">
        <f t="shared" si="0"/>
        <v>87882050</v>
      </c>
      <c r="K9" s="34"/>
      <c r="L9" s="34"/>
      <c r="M9" s="32">
        <v>2016</v>
      </c>
    </row>
    <row r="10" spans="1:13" ht="38.25" x14ac:dyDescent="0.25">
      <c r="A10" s="31">
        <v>8</v>
      </c>
      <c r="B10" s="31" t="s">
        <v>16</v>
      </c>
      <c r="C10" s="76" t="s">
        <v>33</v>
      </c>
      <c r="D10" s="33">
        <v>4500000</v>
      </c>
      <c r="E10" s="33">
        <v>53893032</v>
      </c>
      <c r="F10" s="75" t="s">
        <v>60</v>
      </c>
      <c r="G10" s="34">
        <v>18000000</v>
      </c>
      <c r="H10" s="34"/>
      <c r="I10" s="74"/>
      <c r="J10" s="34">
        <f t="shared" si="0"/>
        <v>76393032</v>
      </c>
      <c r="K10" s="34"/>
      <c r="L10" s="34"/>
      <c r="M10" s="32">
        <v>2016</v>
      </c>
    </row>
    <row r="11" spans="1:13" x14ac:dyDescent="0.25">
      <c r="A11" s="109" t="s">
        <v>97</v>
      </c>
      <c r="B11" s="109"/>
      <c r="C11" s="109"/>
      <c r="D11" s="54">
        <f>SUM(D3:D10)</f>
        <v>77684600</v>
      </c>
      <c r="E11" s="54">
        <f t="shared" ref="E11:L11" si="1">SUM(E3:E10)</f>
        <v>957151540.18200004</v>
      </c>
      <c r="F11" s="54"/>
      <c r="G11" s="54">
        <f t="shared" si="1"/>
        <v>338122168.537736</v>
      </c>
      <c r="H11" s="54">
        <f t="shared" si="1"/>
        <v>40300000</v>
      </c>
      <c r="I11" s="54">
        <f t="shared" si="1"/>
        <v>0</v>
      </c>
      <c r="J11" s="54">
        <f t="shared" si="1"/>
        <v>1413258308.7197361</v>
      </c>
      <c r="K11" s="54">
        <f t="shared" si="1"/>
        <v>4656000</v>
      </c>
      <c r="L11" s="54">
        <f t="shared" si="1"/>
        <v>28300000</v>
      </c>
      <c r="M11" s="32"/>
    </row>
    <row r="12" spans="1:13" x14ac:dyDescent="0.25">
      <c r="D12" s="77">
        <f>D11+E11</f>
        <v>1034836140.182</v>
      </c>
      <c r="G12" s="77"/>
    </row>
    <row r="15" spans="1:13" ht="15" customHeight="1" x14ac:dyDescent="0.25">
      <c r="A15" s="87" t="s">
        <v>0</v>
      </c>
      <c r="B15" s="87" t="s">
        <v>1</v>
      </c>
      <c r="C15" s="83" t="s">
        <v>2</v>
      </c>
      <c r="D15" s="84" t="s">
        <v>3</v>
      </c>
      <c r="E15" s="84"/>
      <c r="F15" s="88" t="s">
        <v>7</v>
      </c>
      <c r="G15" s="89"/>
      <c r="H15" s="84" t="s">
        <v>63</v>
      </c>
      <c r="I15" s="84"/>
      <c r="J15" s="84" t="s">
        <v>9</v>
      </c>
      <c r="K15" s="84" t="s">
        <v>55</v>
      </c>
      <c r="L15" s="84"/>
      <c r="M15" s="87" t="s">
        <v>10</v>
      </c>
    </row>
    <row r="16" spans="1:13" x14ac:dyDescent="0.25">
      <c r="A16" s="87"/>
      <c r="B16" s="87"/>
      <c r="C16" s="83"/>
      <c r="D16" s="32" t="s">
        <v>57</v>
      </c>
      <c r="E16" s="32" t="s">
        <v>58</v>
      </c>
      <c r="F16" s="31" t="s">
        <v>62</v>
      </c>
      <c r="G16" s="32" t="s">
        <v>8</v>
      </c>
      <c r="H16" s="32" t="s">
        <v>8</v>
      </c>
      <c r="I16" s="32" t="s">
        <v>34</v>
      </c>
      <c r="J16" s="84"/>
      <c r="K16" s="32" t="s">
        <v>3</v>
      </c>
      <c r="L16" s="32" t="s">
        <v>4</v>
      </c>
      <c r="M16" s="87"/>
    </row>
    <row r="17" spans="1:13" ht="24" x14ac:dyDescent="0.25">
      <c r="A17" s="32">
        <v>1</v>
      </c>
      <c r="B17" s="61" t="s">
        <v>35</v>
      </c>
      <c r="C17" s="78" t="s">
        <v>36</v>
      </c>
      <c r="D17" s="71">
        <v>10100000</v>
      </c>
      <c r="E17" s="71">
        <v>65948586</v>
      </c>
      <c r="F17" s="43" t="s">
        <v>81</v>
      </c>
      <c r="G17" s="79">
        <v>36864800</v>
      </c>
      <c r="H17" s="71"/>
      <c r="I17" s="71"/>
      <c r="J17" s="71">
        <f>G17+E17+D17</f>
        <v>112913386</v>
      </c>
      <c r="K17" s="71"/>
      <c r="L17" s="71"/>
      <c r="M17" s="71"/>
    </row>
    <row r="18" spans="1:13" ht="33.75" x14ac:dyDescent="0.25">
      <c r="A18" s="74">
        <v>2</v>
      </c>
      <c r="B18" s="61" t="s">
        <v>37</v>
      </c>
      <c r="C18" s="78" t="s">
        <v>38</v>
      </c>
      <c r="D18" s="40"/>
      <c r="E18" s="42">
        <v>26733760</v>
      </c>
      <c r="F18" s="42"/>
      <c r="G18" s="42">
        <f>2700*9998</f>
        <v>26994600</v>
      </c>
      <c r="H18" s="42"/>
      <c r="I18" s="42"/>
      <c r="J18" s="71">
        <f>G18+E18+D18</f>
        <v>53728360</v>
      </c>
      <c r="K18" s="42"/>
      <c r="L18" s="42"/>
      <c r="M18" s="42"/>
    </row>
    <row r="19" spans="1:13" x14ac:dyDescent="0.25">
      <c r="A19" s="109" t="s">
        <v>96</v>
      </c>
      <c r="B19" s="109"/>
      <c r="C19" s="109"/>
      <c r="D19" s="54">
        <f>SUM(D13:D18)</f>
        <v>10100000</v>
      </c>
      <c r="E19" s="54">
        <f>SUM(E13:E18)</f>
        <v>92682346</v>
      </c>
      <c r="F19" s="54"/>
      <c r="G19" s="54">
        <f>SUM(G13:G18)</f>
        <v>63859400</v>
      </c>
      <c r="H19" s="54">
        <f>SUM(H13:H18)</f>
        <v>0</v>
      </c>
      <c r="I19" s="54">
        <f t="shared" ref="I19" si="2">SUM(I11:I18)</f>
        <v>0</v>
      </c>
      <c r="J19" s="54">
        <f>SUM(J13:J18)</f>
        <v>166641746</v>
      </c>
      <c r="K19" s="54">
        <f>SUM(K17:K18)</f>
        <v>0</v>
      </c>
      <c r="L19" s="54">
        <f>SUM(L17:L18)</f>
        <v>0</v>
      </c>
      <c r="M19" s="32"/>
    </row>
    <row r="20" spans="1:13" x14ac:dyDescent="0.25">
      <c r="E20" s="77"/>
    </row>
    <row r="21" spans="1:13" x14ac:dyDescent="0.25">
      <c r="A21" s="112" t="s">
        <v>42</v>
      </c>
      <c r="B21" s="112"/>
      <c r="C21" s="112"/>
      <c r="D21" s="77">
        <f>D19+D11</f>
        <v>87784600</v>
      </c>
      <c r="E21" s="77">
        <f>E19+E11</f>
        <v>1049833886.182</v>
      </c>
      <c r="G21" s="77">
        <f>G19+G11</f>
        <v>401981568.537736</v>
      </c>
      <c r="H21" s="77">
        <f>H19+H11</f>
        <v>40300000</v>
      </c>
      <c r="I21" s="77"/>
      <c r="J21" s="77">
        <f>J19+J11</f>
        <v>1579900054.7197361</v>
      </c>
    </row>
    <row r="22" spans="1:13" x14ac:dyDescent="0.25">
      <c r="E22" s="77">
        <f>E21+D21</f>
        <v>1137618486.1820002</v>
      </c>
    </row>
  </sheetData>
  <mergeCells count="21">
    <mergeCell ref="J1:J2"/>
    <mergeCell ref="M15:M16"/>
    <mergeCell ref="F15:G15"/>
    <mergeCell ref="F1:G1"/>
    <mergeCell ref="A21:C21"/>
    <mergeCell ref="A19:C19"/>
    <mergeCell ref="M1:M2"/>
    <mergeCell ref="A15:A16"/>
    <mergeCell ref="B15:B16"/>
    <mergeCell ref="C15:C16"/>
    <mergeCell ref="D15:E15"/>
    <mergeCell ref="H15:I15"/>
    <mergeCell ref="J15:J16"/>
    <mergeCell ref="K15:L15"/>
    <mergeCell ref="D1:E1"/>
    <mergeCell ref="A11:C11"/>
    <mergeCell ref="K1:L1"/>
    <mergeCell ref="A1:A2"/>
    <mergeCell ref="B1:B2"/>
    <mergeCell ref="C1:C2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13" zoomScale="85" zoomScaleNormal="85" workbookViewId="0">
      <selection activeCell="A24" sqref="A24:C24"/>
    </sheetView>
  </sheetViews>
  <sheetFormatPr baseColWidth="10" defaultRowHeight="12.75" x14ac:dyDescent="0.25"/>
  <cols>
    <col min="1" max="1" width="3.7109375" style="44" bestFit="1" customWidth="1"/>
    <col min="2" max="2" width="11.42578125" style="39"/>
    <col min="3" max="3" width="36.42578125" style="44" customWidth="1"/>
    <col min="4" max="4" width="12.85546875" style="44" customWidth="1"/>
    <col min="5" max="5" width="15.7109375" style="44" bestFit="1" customWidth="1"/>
    <col min="6" max="6" width="12.5703125" style="44" customWidth="1"/>
    <col min="7" max="7" width="14.28515625" style="44" customWidth="1"/>
    <col min="8" max="8" width="12.5703125" style="44" customWidth="1"/>
    <col min="9" max="9" width="24.7109375" style="44" customWidth="1"/>
    <col min="10" max="12" width="14.5703125" style="44" customWidth="1"/>
    <col min="13" max="13" width="17.42578125" style="44" bestFit="1" customWidth="1"/>
    <col min="14" max="16384" width="11.42578125" style="44"/>
  </cols>
  <sheetData>
    <row r="1" spans="1:13" x14ac:dyDescent="0.25">
      <c r="A1" s="90" t="s">
        <v>0</v>
      </c>
      <c r="B1" s="90" t="s">
        <v>1</v>
      </c>
      <c r="C1" s="81" t="s">
        <v>2</v>
      </c>
      <c r="D1" s="103" t="s">
        <v>3</v>
      </c>
      <c r="E1" s="104"/>
      <c r="F1" s="90" t="s">
        <v>7</v>
      </c>
      <c r="G1" s="85" t="s">
        <v>8</v>
      </c>
      <c r="H1" s="103" t="s">
        <v>63</v>
      </c>
      <c r="I1" s="104"/>
      <c r="J1" s="85" t="s">
        <v>9</v>
      </c>
      <c r="K1" s="103" t="s">
        <v>55</v>
      </c>
      <c r="L1" s="104"/>
      <c r="M1" s="85" t="s">
        <v>10</v>
      </c>
    </row>
    <row r="2" spans="1:13" x14ac:dyDescent="0.25">
      <c r="A2" s="91"/>
      <c r="B2" s="91"/>
      <c r="C2" s="82"/>
      <c r="D2" s="32" t="s">
        <v>57</v>
      </c>
      <c r="E2" s="32" t="s">
        <v>58</v>
      </c>
      <c r="F2" s="91"/>
      <c r="G2" s="86"/>
      <c r="H2" s="32" t="s">
        <v>8</v>
      </c>
      <c r="I2" s="32" t="s">
        <v>34</v>
      </c>
      <c r="J2" s="86"/>
      <c r="K2" s="37" t="s">
        <v>3</v>
      </c>
      <c r="L2" s="37" t="s">
        <v>4</v>
      </c>
      <c r="M2" s="86"/>
    </row>
    <row r="3" spans="1:13" ht="28.5" customHeight="1" x14ac:dyDescent="0.25">
      <c r="A3" s="90">
        <v>1</v>
      </c>
      <c r="B3" s="90" t="s">
        <v>14</v>
      </c>
      <c r="C3" s="90" t="s">
        <v>43</v>
      </c>
      <c r="D3" s="101">
        <v>43656000</v>
      </c>
      <c r="E3" s="101">
        <v>249421535.74000001</v>
      </c>
      <c r="F3" s="98" t="s">
        <v>4</v>
      </c>
      <c r="G3" s="101">
        <f>311971035</f>
        <v>311971035</v>
      </c>
      <c r="H3" s="45">
        <v>51965280</v>
      </c>
      <c r="I3" s="45" t="s">
        <v>44</v>
      </c>
      <c r="J3" s="98">
        <f>D3+E3+G3+H3+H4</f>
        <v>669513850.74000001</v>
      </c>
      <c r="K3" s="98">
        <f>L3*0.19</f>
        <v>9063000</v>
      </c>
      <c r="L3" s="98">
        <v>47700000</v>
      </c>
      <c r="M3" s="85" t="s">
        <v>45</v>
      </c>
    </row>
    <row r="4" spans="1:13" ht="28.5" customHeight="1" x14ac:dyDescent="0.25">
      <c r="A4" s="91"/>
      <c r="B4" s="91"/>
      <c r="C4" s="91"/>
      <c r="D4" s="102"/>
      <c r="E4" s="102"/>
      <c r="F4" s="100"/>
      <c r="G4" s="102"/>
      <c r="H4" s="46">
        <v>12500000</v>
      </c>
      <c r="I4" s="46" t="s">
        <v>46</v>
      </c>
      <c r="J4" s="100"/>
      <c r="K4" s="100"/>
      <c r="L4" s="100"/>
      <c r="M4" s="86"/>
    </row>
    <row r="5" spans="1:13" ht="25.5" x14ac:dyDescent="0.25">
      <c r="A5" s="90">
        <v>2</v>
      </c>
      <c r="B5" s="90" t="s">
        <v>35</v>
      </c>
      <c r="C5" s="93" t="s">
        <v>94</v>
      </c>
      <c r="D5" s="96">
        <v>70216000</v>
      </c>
      <c r="E5" s="96">
        <v>865162663.41200006</v>
      </c>
      <c r="F5" s="97" t="s">
        <v>4</v>
      </c>
      <c r="G5" s="96">
        <v>348251858</v>
      </c>
      <c r="H5" s="47">
        <v>38000000</v>
      </c>
      <c r="I5" s="48" t="s">
        <v>47</v>
      </c>
      <c r="J5" s="98">
        <f>D5+E5+G5+H5+H6+H7</f>
        <v>1344526521.4120002</v>
      </c>
      <c r="K5" s="98">
        <f>L5*0.19</f>
        <v>11875000</v>
      </c>
      <c r="L5" s="98">
        <v>62500000</v>
      </c>
      <c r="M5" s="85" t="s">
        <v>45</v>
      </c>
    </row>
    <row r="6" spans="1:13" ht="25.5" x14ac:dyDescent="0.25">
      <c r="A6" s="92"/>
      <c r="B6" s="92"/>
      <c r="C6" s="94"/>
      <c r="D6" s="96"/>
      <c r="E6" s="96"/>
      <c r="F6" s="97"/>
      <c r="G6" s="96"/>
      <c r="H6" s="64">
        <v>7056000</v>
      </c>
      <c r="I6" s="49" t="s">
        <v>48</v>
      </c>
      <c r="J6" s="99"/>
      <c r="K6" s="99"/>
      <c r="L6" s="99"/>
      <c r="M6" s="105"/>
    </row>
    <row r="7" spans="1:13" ht="38.25" x14ac:dyDescent="0.25">
      <c r="A7" s="91"/>
      <c r="B7" s="91"/>
      <c r="C7" s="95"/>
      <c r="D7" s="96"/>
      <c r="E7" s="96"/>
      <c r="F7" s="97"/>
      <c r="G7" s="96"/>
      <c r="H7" s="50">
        <v>15840000</v>
      </c>
      <c r="I7" s="51" t="s">
        <v>49</v>
      </c>
      <c r="J7" s="100"/>
      <c r="K7" s="100"/>
      <c r="L7" s="100"/>
      <c r="M7" s="86"/>
    </row>
    <row r="8" spans="1:13" ht="63.75" x14ac:dyDescent="0.25">
      <c r="A8" s="31">
        <v>3</v>
      </c>
      <c r="B8" s="31" t="s">
        <v>11</v>
      </c>
      <c r="C8" s="31" t="s">
        <v>50</v>
      </c>
      <c r="D8" s="52">
        <v>6020000</v>
      </c>
      <c r="E8" s="52">
        <v>76814809</v>
      </c>
      <c r="F8" s="53" t="s">
        <v>31</v>
      </c>
      <c r="G8" s="52">
        <v>17999500</v>
      </c>
      <c r="H8" s="52"/>
      <c r="I8" s="52"/>
      <c r="J8" s="54">
        <f>D8+E8+G8</f>
        <v>100834309</v>
      </c>
      <c r="K8" s="54"/>
      <c r="L8" s="54"/>
      <c r="M8" s="32" t="s">
        <v>64</v>
      </c>
    </row>
    <row r="9" spans="1:13" ht="38.25" x14ac:dyDescent="0.25">
      <c r="A9" s="31">
        <v>4</v>
      </c>
      <c r="B9" s="31" t="s">
        <v>40</v>
      </c>
      <c r="C9" s="31" t="s">
        <v>51</v>
      </c>
      <c r="D9" s="52">
        <v>6000000</v>
      </c>
      <c r="E9" s="52">
        <v>92124960</v>
      </c>
      <c r="F9" s="53" t="s">
        <v>31</v>
      </c>
      <c r="G9" s="52">
        <v>18000000</v>
      </c>
      <c r="H9" s="52"/>
      <c r="I9" s="52"/>
      <c r="J9" s="54">
        <f t="shared" ref="J9:J12" si="0">D9+E9+G9</f>
        <v>116124960</v>
      </c>
      <c r="K9" s="54"/>
      <c r="L9" s="54"/>
      <c r="M9" s="32" t="s">
        <v>64</v>
      </c>
    </row>
    <row r="10" spans="1:13" ht="38.25" x14ac:dyDescent="0.25">
      <c r="A10" s="31">
        <v>5</v>
      </c>
      <c r="B10" s="31" t="s">
        <v>15</v>
      </c>
      <c r="C10" s="31" t="s">
        <v>26</v>
      </c>
      <c r="D10" s="33">
        <v>39016000</v>
      </c>
      <c r="E10" s="33">
        <v>293290844.89999998</v>
      </c>
      <c r="F10" s="34" t="s">
        <v>4</v>
      </c>
      <c r="G10" s="33">
        <v>247428402.5</v>
      </c>
      <c r="H10" s="34"/>
      <c r="I10" s="34"/>
      <c r="J10" s="54">
        <f t="shared" si="0"/>
        <v>579735247.39999998</v>
      </c>
      <c r="K10" s="34">
        <v>4800000</v>
      </c>
      <c r="L10" s="34">
        <v>30000000</v>
      </c>
      <c r="M10" s="32" t="s">
        <v>45</v>
      </c>
    </row>
    <row r="11" spans="1:13" ht="38.25" x14ac:dyDescent="0.25">
      <c r="A11" s="35">
        <v>6</v>
      </c>
      <c r="B11" s="35" t="s">
        <v>16</v>
      </c>
      <c r="C11" s="35" t="s">
        <v>32</v>
      </c>
      <c r="D11" s="55">
        <v>32600000</v>
      </c>
      <c r="E11" s="55">
        <v>263353854.89999998</v>
      </c>
      <c r="F11" s="36" t="s">
        <v>4</v>
      </c>
      <c r="G11" s="55">
        <v>199253500</v>
      </c>
      <c r="H11" s="56"/>
      <c r="I11" s="36"/>
      <c r="J11" s="54">
        <f t="shared" si="0"/>
        <v>495207354.89999998</v>
      </c>
      <c r="K11" s="36">
        <v>6400000</v>
      </c>
      <c r="L11" s="36">
        <v>40000000</v>
      </c>
      <c r="M11" s="37" t="s">
        <v>27</v>
      </c>
    </row>
    <row r="12" spans="1:13" ht="38.25" x14ac:dyDescent="0.25">
      <c r="A12" s="31">
        <v>7</v>
      </c>
      <c r="B12" s="31" t="s">
        <v>85</v>
      </c>
      <c r="C12" s="57" t="s">
        <v>84</v>
      </c>
      <c r="D12" s="58">
        <v>13247793.600000001</v>
      </c>
      <c r="E12" s="38"/>
      <c r="F12" s="59"/>
      <c r="G12" s="58">
        <v>14892206.399999999</v>
      </c>
      <c r="H12" s="52"/>
      <c r="I12" s="52"/>
      <c r="J12" s="54">
        <f t="shared" si="0"/>
        <v>28140000</v>
      </c>
      <c r="K12" s="54"/>
      <c r="L12" s="54"/>
      <c r="M12" s="32"/>
    </row>
    <row r="13" spans="1:13" ht="51" x14ac:dyDescent="0.25">
      <c r="A13" s="31">
        <v>8</v>
      </c>
      <c r="B13" s="31" t="s">
        <v>11</v>
      </c>
      <c r="C13" s="65" t="s">
        <v>89</v>
      </c>
      <c r="D13" s="66">
        <v>40200000</v>
      </c>
      <c r="E13" s="66">
        <v>302974683.88799995</v>
      </c>
      <c r="F13" s="66" t="s">
        <v>70</v>
      </c>
      <c r="G13" s="66">
        <v>302383177</v>
      </c>
      <c r="H13" s="66">
        <v>88845043</v>
      </c>
      <c r="I13" s="66"/>
      <c r="J13" s="67">
        <f t="shared" ref="J13:J14" si="1">D13+E13+G13+H13</f>
        <v>734402903.88800001</v>
      </c>
      <c r="K13" s="66">
        <v>10560000</v>
      </c>
      <c r="L13" s="66">
        <v>66000000</v>
      </c>
      <c r="M13" s="66"/>
    </row>
    <row r="14" spans="1:13" ht="51" x14ac:dyDescent="0.25">
      <c r="A14" s="31">
        <v>9</v>
      </c>
      <c r="B14" s="31" t="s">
        <v>16</v>
      </c>
      <c r="C14" s="65" t="s">
        <v>90</v>
      </c>
      <c r="D14" s="66">
        <v>36680000</v>
      </c>
      <c r="E14" s="66">
        <v>219754308</v>
      </c>
      <c r="F14" s="66" t="s">
        <v>70</v>
      </c>
      <c r="G14" s="66">
        <v>348865120</v>
      </c>
      <c r="H14" s="66">
        <v>295520000</v>
      </c>
      <c r="I14" s="66"/>
      <c r="J14" s="67">
        <f t="shared" si="1"/>
        <v>900819428</v>
      </c>
      <c r="K14" s="66">
        <v>7200000</v>
      </c>
      <c r="L14" s="66">
        <v>77000000</v>
      </c>
      <c r="M14" s="66"/>
    </row>
    <row r="15" spans="1:13" ht="12.75" customHeight="1" x14ac:dyDescent="0.25">
      <c r="A15" s="109" t="s">
        <v>97</v>
      </c>
      <c r="B15" s="109"/>
      <c r="C15" s="109"/>
      <c r="D15" s="63">
        <f>SUM(D3:D14)</f>
        <v>287635793.60000002</v>
      </c>
      <c r="E15" s="63">
        <f t="shared" ref="E15:L15" si="2">SUM(E3:E14)</f>
        <v>2362897659.8400002</v>
      </c>
      <c r="F15" s="63">
        <f t="shared" si="2"/>
        <v>0</v>
      </c>
      <c r="G15" s="63">
        <f t="shared" si="2"/>
        <v>1809044798.9000001</v>
      </c>
      <c r="H15" s="63">
        <f t="shared" si="2"/>
        <v>509726323</v>
      </c>
      <c r="I15" s="63">
        <f t="shared" si="2"/>
        <v>0</v>
      </c>
      <c r="J15" s="63">
        <f t="shared" si="2"/>
        <v>4969304575.3400002</v>
      </c>
      <c r="K15" s="63">
        <f t="shared" si="2"/>
        <v>49898000</v>
      </c>
      <c r="L15" s="63">
        <f t="shared" si="2"/>
        <v>323200000</v>
      </c>
      <c r="M15" s="32"/>
    </row>
    <row r="16" spans="1:13" x14ac:dyDescent="0.25">
      <c r="D16" s="60">
        <f>D15+E15</f>
        <v>2650533453.4400001</v>
      </c>
    </row>
    <row r="17" spans="1:13" ht="12.75" customHeight="1" x14ac:dyDescent="0.25"/>
    <row r="21" spans="1:13" x14ac:dyDescent="0.25">
      <c r="A21" s="90" t="s">
        <v>0</v>
      </c>
      <c r="B21" s="90" t="s">
        <v>1</v>
      </c>
      <c r="C21" s="81" t="s">
        <v>2</v>
      </c>
      <c r="D21" s="103" t="s">
        <v>3</v>
      </c>
      <c r="E21" s="104"/>
      <c r="F21" s="90" t="s">
        <v>7</v>
      </c>
      <c r="G21" s="85" t="s">
        <v>8</v>
      </c>
      <c r="H21" s="103" t="s">
        <v>63</v>
      </c>
      <c r="I21" s="104"/>
      <c r="J21" s="85" t="s">
        <v>9</v>
      </c>
      <c r="K21" s="103" t="s">
        <v>55</v>
      </c>
      <c r="L21" s="104"/>
      <c r="M21" s="85" t="s">
        <v>10</v>
      </c>
    </row>
    <row r="22" spans="1:13" x14ac:dyDescent="0.25">
      <c r="A22" s="91"/>
      <c r="B22" s="91"/>
      <c r="C22" s="82"/>
      <c r="D22" s="32" t="s">
        <v>57</v>
      </c>
      <c r="E22" s="32" t="s">
        <v>58</v>
      </c>
      <c r="F22" s="91"/>
      <c r="G22" s="86"/>
      <c r="H22" s="32" t="s">
        <v>8</v>
      </c>
      <c r="I22" s="32" t="s">
        <v>34</v>
      </c>
      <c r="J22" s="86"/>
      <c r="K22" s="37" t="s">
        <v>3</v>
      </c>
      <c r="L22" s="37" t="s">
        <v>4</v>
      </c>
      <c r="M22" s="86"/>
    </row>
    <row r="23" spans="1:13" ht="51" x14ac:dyDescent="0.25">
      <c r="A23" s="32">
        <v>1</v>
      </c>
      <c r="B23" s="65" t="s">
        <v>35</v>
      </c>
      <c r="C23" s="65" t="s">
        <v>95</v>
      </c>
      <c r="D23" s="66">
        <v>18300000</v>
      </c>
      <c r="E23" s="68">
        <v>246621324</v>
      </c>
      <c r="F23" s="41" t="s">
        <v>39</v>
      </c>
      <c r="G23" s="68">
        <v>101254925</v>
      </c>
      <c r="H23" s="69"/>
      <c r="I23" s="70"/>
      <c r="J23" s="70">
        <f>D23+E23+G23</f>
        <v>366176249</v>
      </c>
      <c r="K23" s="70"/>
      <c r="L23" s="70"/>
      <c r="M23" s="70"/>
    </row>
    <row r="24" spans="1:13" x14ac:dyDescent="0.25">
      <c r="A24" s="109" t="s">
        <v>96</v>
      </c>
      <c r="B24" s="109"/>
      <c r="C24" s="109"/>
      <c r="D24" s="66">
        <f>SUM(D23:D23)</f>
        <v>18300000</v>
      </c>
      <c r="E24" s="66">
        <f>SUM(E23:E23)</f>
        <v>246621324</v>
      </c>
      <c r="F24" s="66"/>
      <c r="G24" s="66">
        <f>SUM(G23:G23)</f>
        <v>101254925</v>
      </c>
      <c r="H24" s="66"/>
      <c r="I24" s="66"/>
      <c r="J24" s="66">
        <f>SUM(J23:J23)</f>
        <v>366176249</v>
      </c>
      <c r="K24" s="66">
        <f>SUM(K23:K23)</f>
        <v>0</v>
      </c>
      <c r="L24" s="66">
        <f>SUM(L23:L23)</f>
        <v>0</v>
      </c>
      <c r="M24" s="66"/>
    </row>
    <row r="25" spans="1:13" x14ac:dyDescent="0.25">
      <c r="A25" s="113" t="s">
        <v>98</v>
      </c>
      <c r="B25" s="113"/>
      <c r="C25" s="113"/>
      <c r="E25" s="62">
        <f>E24+D24</f>
        <v>264921324</v>
      </c>
    </row>
    <row r="27" spans="1:13" x14ac:dyDescent="0.25">
      <c r="A27" s="113" t="s">
        <v>42</v>
      </c>
      <c r="B27" s="113"/>
      <c r="C27" s="113"/>
      <c r="E27" s="62">
        <f>E25+D16</f>
        <v>2915454777.4400001</v>
      </c>
      <c r="G27" s="62">
        <f>G24+G15</f>
        <v>1910299723.9000001</v>
      </c>
      <c r="H27" s="60">
        <f>H15</f>
        <v>509726323</v>
      </c>
      <c r="J27" s="62">
        <f>J24+J15</f>
        <v>5335480824.3400002</v>
      </c>
    </row>
  </sheetData>
  <mergeCells count="46">
    <mergeCell ref="A24:C24"/>
    <mergeCell ref="A25:C25"/>
    <mergeCell ref="A27:C27"/>
    <mergeCell ref="A1:A2"/>
    <mergeCell ref="B1:B2"/>
    <mergeCell ref="C1:C2"/>
    <mergeCell ref="J21:J22"/>
    <mergeCell ref="K21:L21"/>
    <mergeCell ref="K1:L1"/>
    <mergeCell ref="D1:E1"/>
    <mergeCell ref="F1:F2"/>
    <mergeCell ref="G1:G2"/>
    <mergeCell ref="H1:I1"/>
    <mergeCell ref="J1:J2"/>
    <mergeCell ref="B21:B22"/>
    <mergeCell ref="M21:M22"/>
    <mergeCell ref="A15:C15"/>
    <mergeCell ref="A3:A4"/>
    <mergeCell ref="B3:B4"/>
    <mergeCell ref="C3:C4"/>
    <mergeCell ref="C21:C22"/>
    <mergeCell ref="D21:E21"/>
    <mergeCell ref="F21:F22"/>
    <mergeCell ref="G21:G22"/>
    <mergeCell ref="H21:I21"/>
    <mergeCell ref="M5:M7"/>
    <mergeCell ref="J3:J4"/>
    <mergeCell ref="K5:K7"/>
    <mergeCell ref="L5:L7"/>
    <mergeCell ref="L3:L4"/>
    <mergeCell ref="K3:K4"/>
    <mergeCell ref="M1:M2"/>
    <mergeCell ref="M3:M4"/>
    <mergeCell ref="A5:A7"/>
    <mergeCell ref="B5:B7"/>
    <mergeCell ref="C5:C7"/>
    <mergeCell ref="D5:D7"/>
    <mergeCell ref="E5:E7"/>
    <mergeCell ref="F5:F7"/>
    <mergeCell ref="G5:G7"/>
    <mergeCell ref="J5:J7"/>
    <mergeCell ref="D3:D4"/>
    <mergeCell ref="E3:E4"/>
    <mergeCell ref="F3:F4"/>
    <mergeCell ref="G3:G4"/>
    <mergeCell ref="A21:A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9"/>
  <sheetViews>
    <sheetView topLeftCell="A13" zoomScaleNormal="100" workbookViewId="0">
      <selection activeCell="A13" sqref="A13:C13"/>
    </sheetView>
  </sheetViews>
  <sheetFormatPr baseColWidth="10" defaultRowHeight="12.75" x14ac:dyDescent="0.25"/>
  <cols>
    <col min="1" max="1" width="3.42578125" style="6" bestFit="1" customWidth="1"/>
    <col min="2" max="2" width="13.140625" style="6" bestFit="1" customWidth="1"/>
    <col min="3" max="3" width="41.7109375" style="6" customWidth="1"/>
    <col min="4" max="4" width="14.42578125" style="6" bestFit="1" customWidth="1"/>
    <col min="5" max="5" width="15.5703125" style="6" bestFit="1" customWidth="1"/>
    <col min="6" max="6" width="15.140625" style="6" customWidth="1"/>
    <col min="7" max="7" width="13.7109375" style="6" customWidth="1"/>
    <col min="8" max="8" width="15.28515625" style="6" bestFit="1" customWidth="1"/>
    <col min="9" max="9" width="14.5703125" style="6" customWidth="1"/>
    <col min="10" max="10" width="15.28515625" style="6" bestFit="1" customWidth="1"/>
    <col min="11" max="12" width="14.42578125" style="6" bestFit="1" customWidth="1"/>
    <col min="13" max="13" width="17.5703125" style="6" bestFit="1" customWidth="1"/>
    <col min="14" max="14" width="11.42578125" style="6"/>
    <col min="15" max="15" width="12" style="6" bestFit="1" customWidth="1"/>
    <col min="16" max="16384" width="11.42578125" style="6"/>
  </cols>
  <sheetData>
    <row r="2" spans="1:15" x14ac:dyDescent="0.25">
      <c r="A2" s="106" t="s">
        <v>0</v>
      </c>
      <c r="B2" s="106" t="s">
        <v>1</v>
      </c>
      <c r="C2" s="107" t="s">
        <v>2</v>
      </c>
      <c r="D2" s="108" t="s">
        <v>3</v>
      </c>
      <c r="E2" s="108"/>
      <c r="F2" s="106" t="s">
        <v>7</v>
      </c>
      <c r="G2" s="108" t="s">
        <v>8</v>
      </c>
      <c r="H2" s="108" t="s">
        <v>63</v>
      </c>
      <c r="I2" s="108"/>
      <c r="J2" s="108" t="s">
        <v>9</v>
      </c>
      <c r="K2" s="108" t="s">
        <v>55</v>
      </c>
      <c r="L2" s="108"/>
      <c r="M2" s="110" t="s">
        <v>10</v>
      </c>
    </row>
    <row r="3" spans="1:15" x14ac:dyDescent="0.25">
      <c r="A3" s="106"/>
      <c r="B3" s="106"/>
      <c r="C3" s="107"/>
      <c r="D3" s="2" t="s">
        <v>57</v>
      </c>
      <c r="E3" s="2" t="s">
        <v>58</v>
      </c>
      <c r="F3" s="106"/>
      <c r="G3" s="108"/>
      <c r="H3" s="2" t="s">
        <v>8</v>
      </c>
      <c r="I3" s="1" t="s">
        <v>62</v>
      </c>
      <c r="J3" s="108"/>
      <c r="K3" s="2" t="s">
        <v>3</v>
      </c>
      <c r="L3" s="2" t="s">
        <v>66</v>
      </c>
      <c r="M3" s="111"/>
    </row>
    <row r="4" spans="1:15" ht="25.5" x14ac:dyDescent="0.25">
      <c r="A4" s="7">
        <v>1</v>
      </c>
      <c r="B4" s="7" t="s">
        <v>76</v>
      </c>
      <c r="C4" s="8" t="s">
        <v>69</v>
      </c>
      <c r="D4" s="9">
        <v>84369120</v>
      </c>
      <c r="E4" s="7"/>
      <c r="F4" s="7" t="s">
        <v>70</v>
      </c>
      <c r="G4" s="10">
        <v>84000000</v>
      </c>
      <c r="H4" s="7"/>
      <c r="I4" s="7"/>
      <c r="J4" s="11">
        <f>D4+E4+G4+H4</f>
        <v>168369120</v>
      </c>
      <c r="K4" s="7"/>
      <c r="L4" s="7"/>
      <c r="M4" s="7"/>
    </row>
    <row r="5" spans="1:15" ht="38.25" x14ac:dyDescent="0.25">
      <c r="A5" s="7">
        <v>2</v>
      </c>
      <c r="B5" s="7" t="s">
        <v>11</v>
      </c>
      <c r="C5" s="8" t="s">
        <v>71</v>
      </c>
      <c r="D5" s="7"/>
      <c r="E5" s="10">
        <v>40644580</v>
      </c>
      <c r="F5" s="7" t="s">
        <v>72</v>
      </c>
      <c r="G5" s="10">
        <v>8000000</v>
      </c>
      <c r="H5" s="7"/>
      <c r="I5" s="7"/>
      <c r="J5" s="11">
        <f t="shared" ref="J5:J10" si="0">D5+E5+G5+H5</f>
        <v>48644580</v>
      </c>
      <c r="K5" s="7"/>
      <c r="L5" s="7"/>
      <c r="M5" s="7"/>
    </row>
    <row r="6" spans="1:15" s="17" customFormat="1" ht="51" x14ac:dyDescent="0.25">
      <c r="A6" s="2">
        <v>3</v>
      </c>
      <c r="B6" s="2" t="s">
        <v>77</v>
      </c>
      <c r="C6" s="12" t="s">
        <v>75</v>
      </c>
      <c r="D6" s="2"/>
      <c r="E6" s="13">
        <v>14298045</v>
      </c>
      <c r="F6" s="14" t="s">
        <v>73</v>
      </c>
      <c r="G6" s="15">
        <v>20000000</v>
      </c>
      <c r="H6" s="2"/>
      <c r="I6" s="2"/>
      <c r="J6" s="16">
        <f t="shared" si="0"/>
        <v>34298045</v>
      </c>
      <c r="K6" s="2"/>
      <c r="L6" s="2"/>
      <c r="M6" s="2"/>
    </row>
    <row r="7" spans="1:15" s="17" customFormat="1" ht="51" x14ac:dyDescent="0.25">
      <c r="A7" s="2">
        <v>4</v>
      </c>
      <c r="B7" s="2" t="s">
        <v>77</v>
      </c>
      <c r="C7" s="12" t="s">
        <v>74</v>
      </c>
      <c r="D7" s="2"/>
      <c r="E7" s="18">
        <v>14298045</v>
      </c>
      <c r="F7" s="2" t="s">
        <v>78</v>
      </c>
      <c r="G7" s="13">
        <v>60000000</v>
      </c>
      <c r="H7" s="2"/>
      <c r="I7" s="2"/>
      <c r="J7" s="16">
        <f t="shared" si="0"/>
        <v>74298045</v>
      </c>
      <c r="K7" s="2"/>
      <c r="L7" s="2"/>
      <c r="M7" s="2"/>
    </row>
    <row r="8" spans="1:15" ht="38.25" x14ac:dyDescent="0.25">
      <c r="A8" s="1">
        <v>5</v>
      </c>
      <c r="B8" s="1" t="s">
        <v>12</v>
      </c>
      <c r="C8" s="8" t="s">
        <v>52</v>
      </c>
      <c r="D8" s="16"/>
      <c r="E8" s="19">
        <v>747600</v>
      </c>
      <c r="F8" s="16" t="s">
        <v>13</v>
      </c>
      <c r="G8" s="19">
        <v>139280000</v>
      </c>
      <c r="H8" s="20"/>
      <c r="I8" s="20"/>
      <c r="J8" s="11">
        <f t="shared" si="0"/>
        <v>140027600</v>
      </c>
      <c r="K8" s="16"/>
      <c r="L8" s="16"/>
      <c r="M8" s="2" t="s">
        <v>64</v>
      </c>
    </row>
    <row r="9" spans="1:15" ht="38.25" x14ac:dyDescent="0.25">
      <c r="A9" s="1">
        <v>6</v>
      </c>
      <c r="B9" s="1" t="s">
        <v>12</v>
      </c>
      <c r="C9" s="8" t="s">
        <v>93</v>
      </c>
      <c r="D9" s="16"/>
      <c r="E9" s="19">
        <v>108250000</v>
      </c>
      <c r="F9" s="21" t="s">
        <v>53</v>
      </c>
      <c r="G9" s="19">
        <v>42450000</v>
      </c>
      <c r="H9" s="20"/>
      <c r="I9" s="20"/>
      <c r="J9" s="11">
        <f t="shared" si="0"/>
        <v>150700000</v>
      </c>
      <c r="K9" s="16"/>
      <c r="L9" s="16"/>
      <c r="M9" s="2">
        <v>2017</v>
      </c>
    </row>
    <row r="10" spans="1:15" ht="38.25" x14ac:dyDescent="0.25">
      <c r="A10" s="1">
        <v>7</v>
      </c>
      <c r="B10" s="1" t="s">
        <v>16</v>
      </c>
      <c r="C10" s="22" t="s">
        <v>54</v>
      </c>
      <c r="D10" s="23">
        <v>173950000</v>
      </c>
      <c r="E10" s="23">
        <v>72423450</v>
      </c>
      <c r="F10" s="16" t="s">
        <v>3</v>
      </c>
      <c r="G10" s="20"/>
      <c r="H10" s="20"/>
      <c r="I10" s="20"/>
      <c r="J10" s="11">
        <f t="shared" si="0"/>
        <v>246373450</v>
      </c>
      <c r="L10" s="16"/>
      <c r="M10" s="2"/>
      <c r="N10" s="30" t="s">
        <v>88</v>
      </c>
      <c r="O10" s="29">
        <v>150000000</v>
      </c>
    </row>
    <row r="11" spans="1:15" ht="63.75" x14ac:dyDescent="0.25">
      <c r="A11" s="7">
        <v>10</v>
      </c>
      <c r="B11" s="4" t="s">
        <v>15</v>
      </c>
      <c r="C11" s="24" t="s">
        <v>79</v>
      </c>
      <c r="D11" s="9">
        <v>30132600</v>
      </c>
      <c r="E11" s="9">
        <v>130520907.3</v>
      </c>
      <c r="F11" s="24" t="s">
        <v>4</v>
      </c>
      <c r="G11" s="9">
        <v>299357912.5</v>
      </c>
      <c r="H11" s="10">
        <v>129019316</v>
      </c>
      <c r="I11" s="7"/>
      <c r="J11" s="9">
        <f>D11+E11+G11+H11</f>
        <v>589030735.79999995</v>
      </c>
      <c r="K11" s="10">
        <v>1800000</v>
      </c>
      <c r="L11" s="10">
        <v>39000000</v>
      </c>
      <c r="M11" s="7"/>
    </row>
    <row r="12" spans="1:15" ht="63.75" x14ac:dyDescent="0.25">
      <c r="A12" s="7">
        <v>11</v>
      </c>
      <c r="B12" s="2" t="s">
        <v>11</v>
      </c>
      <c r="C12" s="24" t="s">
        <v>80</v>
      </c>
      <c r="D12" s="10">
        <v>36610500</v>
      </c>
      <c r="E12" s="10">
        <v>159172493.74000001</v>
      </c>
      <c r="F12" s="24" t="s">
        <v>4</v>
      </c>
      <c r="G12" s="10">
        <v>399587985</v>
      </c>
      <c r="H12" s="13">
        <v>126473700</v>
      </c>
      <c r="I12" s="10"/>
      <c r="J12" s="9">
        <f>D12+E12+G12+H12</f>
        <v>721844678.74000001</v>
      </c>
      <c r="K12" s="10">
        <v>2090000</v>
      </c>
      <c r="L12" s="10">
        <v>11000000</v>
      </c>
      <c r="M12" s="7"/>
    </row>
    <row r="13" spans="1:15" x14ac:dyDescent="0.25">
      <c r="A13" s="109" t="s">
        <v>97</v>
      </c>
      <c r="B13" s="109"/>
      <c r="C13" s="109"/>
      <c r="D13" s="9">
        <f>SUM(D4:D12)</f>
        <v>325062220</v>
      </c>
      <c r="E13" s="9">
        <f t="shared" ref="E13:M13" si="1">SUM(E4:E12)</f>
        <v>540355121.03999996</v>
      </c>
      <c r="F13" s="9">
        <f t="shared" si="1"/>
        <v>0</v>
      </c>
      <c r="G13" s="9">
        <f t="shared" si="1"/>
        <v>1052675897.5</v>
      </c>
      <c r="H13" s="9">
        <f t="shared" si="1"/>
        <v>255493016</v>
      </c>
      <c r="I13" s="9">
        <f t="shared" si="1"/>
        <v>0</v>
      </c>
      <c r="J13" s="9">
        <f t="shared" si="1"/>
        <v>2173586254.54</v>
      </c>
      <c r="K13" s="9">
        <f t="shared" si="1"/>
        <v>3890000</v>
      </c>
      <c r="L13" s="9">
        <f t="shared" si="1"/>
        <v>50000000</v>
      </c>
      <c r="M13" s="9">
        <f t="shared" si="1"/>
        <v>2017</v>
      </c>
    </row>
    <row r="14" spans="1:15" x14ac:dyDescent="0.25">
      <c r="E14" s="25">
        <f>E13+D13</f>
        <v>865417341.03999996</v>
      </c>
    </row>
    <row r="17" spans="1:13" x14ac:dyDescent="0.25">
      <c r="A17" s="106" t="s">
        <v>0</v>
      </c>
      <c r="B17" s="106" t="s">
        <v>1</v>
      </c>
      <c r="C17" s="107" t="s">
        <v>2</v>
      </c>
      <c r="D17" s="108" t="s">
        <v>3</v>
      </c>
      <c r="E17" s="108"/>
      <c r="F17" s="106" t="s">
        <v>7</v>
      </c>
      <c r="G17" s="108" t="s">
        <v>8</v>
      </c>
      <c r="H17" s="108" t="s">
        <v>63</v>
      </c>
      <c r="I17" s="108"/>
      <c r="J17" s="108" t="s">
        <v>9</v>
      </c>
      <c r="K17" s="108" t="s">
        <v>55</v>
      </c>
      <c r="L17" s="108"/>
      <c r="M17" s="2" t="s">
        <v>10</v>
      </c>
    </row>
    <row r="18" spans="1:13" x14ac:dyDescent="0.25">
      <c r="A18" s="106"/>
      <c r="B18" s="106"/>
      <c r="C18" s="107"/>
      <c r="D18" s="2" t="s">
        <v>57</v>
      </c>
      <c r="E18" s="2" t="s">
        <v>58</v>
      </c>
      <c r="F18" s="106"/>
      <c r="G18" s="108"/>
      <c r="H18" s="2" t="s">
        <v>8</v>
      </c>
      <c r="I18" s="2" t="s">
        <v>34</v>
      </c>
      <c r="J18" s="108"/>
      <c r="K18" s="2" t="s">
        <v>3</v>
      </c>
      <c r="L18" s="2" t="s">
        <v>66</v>
      </c>
      <c r="M18" s="2"/>
    </row>
    <row r="19" spans="1:13" ht="51" x14ac:dyDescent="0.25">
      <c r="A19" s="2">
        <v>1</v>
      </c>
      <c r="B19" s="2" t="s">
        <v>40</v>
      </c>
      <c r="C19" s="26" t="s">
        <v>65</v>
      </c>
      <c r="D19" s="27">
        <v>48293200</v>
      </c>
      <c r="E19" s="27">
        <v>227328862</v>
      </c>
      <c r="F19" s="1" t="s">
        <v>67</v>
      </c>
      <c r="G19" s="19">
        <v>454003400</v>
      </c>
      <c r="H19" s="1"/>
      <c r="I19" s="1"/>
      <c r="J19" s="3">
        <f>D19+E19+G19+H19</f>
        <v>729625462</v>
      </c>
      <c r="K19" s="4">
        <v>12540000</v>
      </c>
      <c r="L19" s="4">
        <v>66000000</v>
      </c>
      <c r="M19" s="1"/>
    </row>
    <row r="20" spans="1:13" ht="38.25" x14ac:dyDescent="0.25">
      <c r="A20" s="2">
        <v>2</v>
      </c>
      <c r="B20" s="2" t="s">
        <v>40</v>
      </c>
      <c r="C20" s="26" t="s">
        <v>68</v>
      </c>
      <c r="D20" s="5">
        <v>28000000</v>
      </c>
      <c r="E20" s="5">
        <v>191618258</v>
      </c>
      <c r="F20" s="8" t="s">
        <v>92</v>
      </c>
      <c r="G20" s="19">
        <v>169678779</v>
      </c>
      <c r="H20" s="1"/>
      <c r="I20" s="1"/>
      <c r="J20" s="3">
        <f t="shared" ref="J20:J22" si="2">D20+E20+G20+H20</f>
        <v>389297037</v>
      </c>
      <c r="K20" s="1"/>
      <c r="L20" s="1"/>
      <c r="M20" s="1"/>
    </row>
    <row r="21" spans="1:13" x14ac:dyDescent="0.25">
      <c r="A21" s="7">
        <v>3</v>
      </c>
      <c r="B21" s="2" t="s">
        <v>77</v>
      </c>
      <c r="C21" s="24" t="s">
        <v>82</v>
      </c>
      <c r="D21" s="7"/>
      <c r="E21" s="7"/>
      <c r="F21" s="24" t="s">
        <v>83</v>
      </c>
      <c r="G21" s="9">
        <v>139716000</v>
      </c>
      <c r="H21" s="7"/>
      <c r="I21" s="7"/>
      <c r="J21" s="3">
        <f t="shared" si="2"/>
        <v>139716000</v>
      </c>
      <c r="K21" s="7"/>
      <c r="L21" s="7"/>
      <c r="M21" s="7"/>
    </row>
    <row r="22" spans="1:13" ht="25.5" x14ac:dyDescent="0.25">
      <c r="A22" s="2">
        <v>4</v>
      </c>
      <c r="B22" s="2" t="s">
        <v>87</v>
      </c>
      <c r="C22" s="26" t="s">
        <v>86</v>
      </c>
      <c r="D22" s="7"/>
      <c r="E22" s="19">
        <v>68857248</v>
      </c>
      <c r="F22" s="21" t="s">
        <v>41</v>
      </c>
      <c r="G22" s="19">
        <v>29000000</v>
      </c>
      <c r="H22" s="7"/>
      <c r="I22" s="7"/>
      <c r="J22" s="3">
        <f t="shared" si="2"/>
        <v>97857248</v>
      </c>
      <c r="K22" s="7"/>
      <c r="L22" s="7"/>
      <c r="M22" s="7"/>
    </row>
    <row r="23" spans="1:13" x14ac:dyDescent="0.25">
      <c r="A23" s="2"/>
      <c r="B23" s="2"/>
      <c r="C23" s="26"/>
      <c r="D23" s="7"/>
      <c r="E23" s="19"/>
      <c r="F23" s="21"/>
      <c r="G23" s="19"/>
      <c r="H23" s="7"/>
      <c r="I23" s="7"/>
      <c r="J23" s="3"/>
      <c r="K23" s="7"/>
      <c r="L23" s="7"/>
      <c r="M23" s="7"/>
    </row>
    <row r="24" spans="1:13" x14ac:dyDescent="0.25">
      <c r="A24" s="109" t="s">
        <v>96</v>
      </c>
      <c r="B24" s="109"/>
      <c r="C24" s="109"/>
      <c r="D24" s="11">
        <f>SUM(D19:D22)</f>
        <v>76293200</v>
      </c>
      <c r="E24" s="11">
        <f t="shared" ref="E24:L24" si="3">SUM(E19:E22)</f>
        <v>487804368</v>
      </c>
      <c r="F24" s="11">
        <f t="shared" si="3"/>
        <v>0</v>
      </c>
      <c r="G24" s="11">
        <f t="shared" si="3"/>
        <v>792398179</v>
      </c>
      <c r="H24" s="11">
        <f t="shared" si="3"/>
        <v>0</v>
      </c>
      <c r="I24" s="11">
        <f t="shared" si="3"/>
        <v>0</v>
      </c>
      <c r="J24" s="11">
        <f t="shared" si="3"/>
        <v>1356495747</v>
      </c>
      <c r="K24" s="11">
        <f t="shared" si="3"/>
        <v>12540000</v>
      </c>
      <c r="L24" s="11">
        <f t="shared" si="3"/>
        <v>66000000</v>
      </c>
      <c r="M24" s="7"/>
    </row>
    <row r="25" spans="1:13" ht="15" customHeight="1" x14ac:dyDescent="0.25">
      <c r="A25" s="113" t="s">
        <v>98</v>
      </c>
      <c r="B25" s="113"/>
      <c r="C25" s="113"/>
      <c r="E25" s="28">
        <f>E24+D24</f>
        <v>564097568</v>
      </c>
      <c r="G25" s="28">
        <f>G24+G13</f>
        <v>1845074076.5</v>
      </c>
      <c r="H25" s="28">
        <f>H24+H13</f>
        <v>255493016</v>
      </c>
      <c r="J25" s="28">
        <f>J24+J13</f>
        <v>3530082001.54</v>
      </c>
      <c r="K25" s="28">
        <f>K24+K13</f>
        <v>16430000</v>
      </c>
    </row>
    <row r="26" spans="1:13" x14ac:dyDescent="0.25">
      <c r="A26" s="113" t="s">
        <v>42</v>
      </c>
      <c r="B26" s="113"/>
      <c r="C26" s="113"/>
      <c r="E26" s="28">
        <f>E25+E14</f>
        <v>1429514909.04</v>
      </c>
    </row>
    <row r="28" spans="1:13" x14ac:dyDescent="0.25">
      <c r="E28" s="28"/>
      <c r="G28" s="28"/>
      <c r="H28" s="28"/>
      <c r="J28" s="28"/>
    </row>
    <row r="29" spans="1:13" x14ac:dyDescent="0.25">
      <c r="H29" s="28"/>
    </row>
  </sheetData>
  <autoFilter ref="A3:O14"/>
  <mergeCells count="23">
    <mergeCell ref="A25:C25"/>
    <mergeCell ref="A26:C26"/>
    <mergeCell ref="D17:E17"/>
    <mergeCell ref="K17:L17"/>
    <mergeCell ref="A13:C13"/>
    <mergeCell ref="A24:C24"/>
    <mergeCell ref="M2:M3"/>
    <mergeCell ref="H2:I2"/>
    <mergeCell ref="J2:J3"/>
    <mergeCell ref="K2:L2"/>
    <mergeCell ref="A17:A18"/>
    <mergeCell ref="F17:F18"/>
    <mergeCell ref="G17:G18"/>
    <mergeCell ref="H17:I17"/>
    <mergeCell ref="J17:J18"/>
    <mergeCell ref="B17:B18"/>
    <mergeCell ref="C17:C18"/>
    <mergeCell ref="A2:A3"/>
    <mergeCell ref="B2:B3"/>
    <mergeCell ref="C2:C3"/>
    <mergeCell ref="D2:E2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Carolina Murcia Martinez</dc:creator>
  <cp:lastModifiedBy>Diana Susana Granados Falla</cp:lastModifiedBy>
  <dcterms:created xsi:type="dcterms:W3CDTF">2018-08-29T20:29:02Z</dcterms:created>
  <dcterms:modified xsi:type="dcterms:W3CDTF">2018-11-30T21:43:40Z</dcterms:modified>
</cp:coreProperties>
</file>