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inezoscar\Desktop\GENERAL\PRESUPUESTO Y RECURSOS\PRESUPUESTOS\2018\IMPLEMENTOS Y ACTIVIDADES\"/>
    </mc:Choice>
  </mc:AlternateContent>
  <bookViews>
    <workbookView xWindow="0" yWindow="0" windowWidth="28800" windowHeight="12435"/>
  </bookViews>
  <sheets>
    <sheet name="2018" sheetId="1" r:id="rId1"/>
  </sheets>
  <definedNames>
    <definedName name="_xlnm.Print_Area" localSheetId="0">'2018'!$A$1:$H$467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8" i="1" l="1"/>
  <c r="G448" i="1" l="1"/>
  <c r="G141" i="1" l="1"/>
  <c r="G451" i="1" l="1"/>
  <c r="G443" i="1"/>
  <c r="G444" i="1"/>
  <c r="G445" i="1"/>
  <c r="G446" i="1"/>
  <c r="G450" i="1"/>
  <c r="G449" i="1"/>
  <c r="G447" i="1"/>
  <c r="G442" i="1"/>
  <c r="G441" i="1"/>
  <c r="G440" i="1"/>
  <c r="G439" i="1"/>
  <c r="G438" i="1"/>
  <c r="G435" i="1"/>
  <c r="G437" i="1"/>
  <c r="G434" i="1"/>
  <c r="G436" i="1"/>
  <c r="G433" i="1"/>
  <c r="G417" i="1"/>
  <c r="G418" i="1"/>
  <c r="G419" i="1"/>
  <c r="G420" i="1"/>
  <c r="G421" i="1"/>
  <c r="G422" i="1"/>
  <c r="G423" i="1"/>
  <c r="G424" i="1"/>
  <c r="G425" i="1"/>
  <c r="G426" i="1"/>
  <c r="G427" i="1"/>
  <c r="G428" i="1"/>
  <c r="G429" i="1"/>
  <c r="G416" i="1"/>
  <c r="G452" i="1" l="1"/>
  <c r="G430" i="1"/>
  <c r="G407" i="1"/>
  <c r="G408" i="1" s="1"/>
  <c r="G411" i="1" s="1"/>
  <c r="G398" i="1"/>
  <c r="G397" i="1"/>
  <c r="G393" i="1"/>
  <c r="G394" i="1" s="1"/>
  <c r="F455" i="1" l="1"/>
  <c r="H411" i="1"/>
  <c r="F463" i="1"/>
  <c r="G388" i="1"/>
  <c r="G383" i="1"/>
  <c r="G378" i="1"/>
  <c r="G359" i="1"/>
  <c r="G360" i="1"/>
  <c r="G358" i="1"/>
  <c r="G354" i="1"/>
  <c r="G353" i="1"/>
  <c r="G338" i="1"/>
  <c r="G339" i="1"/>
  <c r="G340" i="1"/>
  <c r="G341" i="1"/>
  <c r="G342" i="1"/>
  <c r="G343" i="1"/>
  <c r="G344" i="1"/>
  <c r="G345" i="1"/>
  <c r="G346" i="1"/>
  <c r="G347" i="1"/>
  <c r="G348" i="1"/>
  <c r="G349" i="1"/>
  <c r="G337" i="1"/>
  <c r="G325" i="1"/>
  <c r="G326" i="1"/>
  <c r="G327" i="1"/>
  <c r="G328" i="1"/>
  <c r="G329" i="1"/>
  <c r="G324" i="1"/>
  <c r="G311" i="1"/>
  <c r="G312" i="1"/>
  <c r="G313" i="1"/>
  <c r="G314" i="1"/>
  <c r="G315" i="1"/>
  <c r="G316" i="1"/>
  <c r="G317" i="1"/>
  <c r="G318" i="1"/>
  <c r="G319" i="1"/>
  <c r="G320" i="1"/>
  <c r="G310" i="1"/>
  <c r="G302" i="1"/>
  <c r="G291" i="1"/>
  <c r="G292" i="1"/>
  <c r="G293" i="1"/>
  <c r="G294" i="1"/>
  <c r="G295" i="1"/>
  <c r="G296" i="1"/>
  <c r="G297" i="1"/>
  <c r="G298" i="1"/>
  <c r="G299" i="1"/>
  <c r="G300" i="1"/>
  <c r="G290" i="1"/>
  <c r="G282" i="1"/>
  <c r="G283" i="1"/>
  <c r="G284" i="1"/>
  <c r="G281" i="1"/>
  <c r="G272" i="1"/>
  <c r="G273" i="1"/>
  <c r="G274" i="1"/>
  <c r="G275" i="1"/>
  <c r="G276" i="1"/>
  <c r="G277" i="1"/>
  <c r="G278" i="1"/>
  <c r="G271" i="1"/>
  <c r="G253" i="1"/>
  <c r="G254" i="1"/>
  <c r="G255" i="1"/>
  <c r="G256" i="1"/>
  <c r="G257" i="1"/>
  <c r="G258" i="1"/>
  <c r="G259" i="1"/>
  <c r="G260" i="1"/>
  <c r="G261" i="1"/>
  <c r="G262" i="1"/>
  <c r="G263" i="1"/>
  <c r="G264" i="1"/>
  <c r="G265" i="1"/>
  <c r="G266" i="1"/>
  <c r="G267" i="1"/>
  <c r="G268" i="1"/>
  <c r="G252" i="1"/>
  <c r="G240" i="1"/>
  <c r="G236" i="1"/>
  <c r="G232" i="1"/>
  <c r="G228" i="1"/>
  <c r="G224" i="1"/>
  <c r="G220" i="1"/>
  <c r="G221" i="1" s="1"/>
  <c r="G215" i="1"/>
  <c r="G210" i="1"/>
  <c r="G208" i="1"/>
  <c r="G204" i="1"/>
  <c r="G198" i="1"/>
  <c r="G196" i="1"/>
  <c r="G194" i="1"/>
  <c r="G192" i="1"/>
  <c r="G202" i="1"/>
  <c r="G200" i="1"/>
  <c r="G206" i="1"/>
  <c r="G285" i="1" l="1"/>
  <c r="G361" i="1"/>
  <c r="G321" i="1"/>
  <c r="G303" i="1"/>
  <c r="G279" i="1"/>
  <c r="G350" i="1"/>
  <c r="G330" i="1"/>
  <c r="G216" i="1"/>
  <c r="G269" i="1"/>
  <c r="G286" i="1" s="1"/>
  <c r="G304" i="1" s="1"/>
  <c r="G211" i="1"/>
  <c r="G332" i="1" l="1"/>
  <c r="G187" i="1"/>
  <c r="G186" i="1"/>
  <c r="G179" i="1"/>
  <c r="G180" i="1"/>
  <c r="G181" i="1"/>
  <c r="G182" i="1"/>
  <c r="G178" i="1"/>
  <c r="G173" i="1"/>
  <c r="G174" i="1"/>
  <c r="G172" i="1"/>
  <c r="G166" i="1"/>
  <c r="G154" i="1"/>
  <c r="G155" i="1"/>
  <c r="G156" i="1"/>
  <c r="G157" i="1"/>
  <c r="G158" i="1"/>
  <c r="G159" i="1"/>
  <c r="G160" i="1"/>
  <c r="G161" i="1"/>
  <c r="G162" i="1"/>
  <c r="G153" i="1"/>
  <c r="G146" i="1"/>
  <c r="G147" i="1"/>
  <c r="G148" i="1"/>
  <c r="G145" i="1"/>
  <c r="G142" i="1"/>
  <c r="G140" i="1"/>
  <c r="G127" i="1"/>
  <c r="G128" i="1"/>
  <c r="G129" i="1"/>
  <c r="G130" i="1"/>
  <c r="G131" i="1"/>
  <c r="G126" i="1"/>
  <c r="G118" i="1"/>
  <c r="G119" i="1"/>
  <c r="G120" i="1"/>
  <c r="G121" i="1"/>
  <c r="G117" i="1"/>
  <c r="G109" i="1"/>
  <c r="G110" i="1"/>
  <c r="G111" i="1"/>
  <c r="G112" i="1"/>
  <c r="G113" i="1"/>
  <c r="G108" i="1"/>
  <c r="G104" i="1"/>
  <c r="G103" i="1"/>
  <c r="G105" i="1" s="1"/>
  <c r="G101" i="1"/>
  <c r="G99" i="1"/>
  <c r="G97" i="1"/>
  <c r="G95" i="1"/>
  <c r="G93" i="1"/>
  <c r="G91" i="1"/>
  <c r="G90" i="1"/>
  <c r="G88" i="1"/>
  <c r="H332" i="1" l="1"/>
  <c r="F462" i="1"/>
  <c r="G122" i="1"/>
  <c r="G188" i="1"/>
  <c r="G143" i="1"/>
  <c r="G163" i="1"/>
  <c r="G183" i="1"/>
  <c r="G149" i="1"/>
  <c r="G175" i="1"/>
  <c r="G114" i="1"/>
  <c r="G189" i="1" l="1"/>
  <c r="G58" i="1"/>
  <c r="G241" i="1" l="1"/>
  <c r="G237" i="1"/>
  <c r="G233" i="1"/>
  <c r="G229" i="1"/>
  <c r="G136" i="1"/>
  <c r="G135" i="1"/>
  <c r="G134" i="1"/>
  <c r="G133" i="1"/>
  <c r="G132" i="1"/>
  <c r="B88" i="1"/>
  <c r="G137" i="1" l="1"/>
  <c r="G225" i="1"/>
  <c r="G242" i="1" s="1"/>
  <c r="G167" i="1"/>
  <c r="G245" i="1" l="1"/>
  <c r="H245" i="1" s="1"/>
  <c r="G373" i="1"/>
  <c r="G369" i="1"/>
  <c r="G389" i="1" s="1"/>
  <c r="G355" i="1"/>
  <c r="H455" i="1" l="1"/>
  <c r="F464" i="1" l="1"/>
  <c r="G77" i="1"/>
  <c r="G78" i="1" s="1"/>
  <c r="G54" i="1"/>
  <c r="G55" i="1"/>
  <c r="G56" i="1"/>
  <c r="G57" i="1"/>
  <c r="G59" i="1"/>
  <c r="G60" i="1"/>
  <c r="G61" i="1"/>
  <c r="G62" i="1"/>
  <c r="G63" i="1"/>
  <c r="G64" i="1"/>
  <c r="G65" i="1"/>
  <c r="G66" i="1"/>
  <c r="G67" i="1"/>
  <c r="G68" i="1"/>
  <c r="G49" i="1"/>
  <c r="G48" i="1"/>
  <c r="G42" i="1"/>
  <c r="G43" i="1"/>
  <c r="G41" i="1"/>
  <c r="G32" i="1"/>
  <c r="G33" i="1"/>
  <c r="G34" i="1"/>
  <c r="G35" i="1"/>
  <c r="G36" i="1"/>
  <c r="G37" i="1"/>
  <c r="G31" i="1"/>
  <c r="G12" i="1"/>
  <c r="G13" i="1"/>
  <c r="G14" i="1"/>
  <c r="G15" i="1"/>
  <c r="G16" i="1"/>
  <c r="G17" i="1"/>
  <c r="G18" i="1"/>
  <c r="G19" i="1"/>
  <c r="G20" i="1"/>
  <c r="G21" i="1"/>
  <c r="G22" i="1"/>
  <c r="G23" i="1"/>
  <c r="G24" i="1"/>
  <c r="G25" i="1"/>
  <c r="G26" i="1"/>
  <c r="G27" i="1"/>
  <c r="G11" i="1"/>
  <c r="G6" i="1"/>
  <c r="G7" i="1"/>
  <c r="G5" i="1"/>
  <c r="G73" i="1"/>
  <c r="G72" i="1"/>
  <c r="G53" i="1"/>
  <c r="G399" i="1"/>
  <c r="G400" i="1" s="1"/>
  <c r="G403" i="1" s="1"/>
  <c r="H403" i="1" l="1"/>
  <c r="F461" i="1"/>
  <c r="G50" i="1"/>
  <c r="G74" i="1"/>
  <c r="G8" i="1"/>
  <c r="G44" i="1"/>
  <c r="G38" i="1"/>
  <c r="G28" i="1"/>
  <c r="G69" i="1"/>
  <c r="G81" i="1" l="1"/>
  <c r="H81" i="1" s="1"/>
  <c r="G45" i="1"/>
  <c r="F459" i="1" l="1"/>
  <c r="F460" i="1"/>
  <c r="F467" i="1" l="1"/>
  <c r="H467" i="1" s="1"/>
</calcChain>
</file>

<file path=xl/comments1.xml><?xml version="1.0" encoding="utf-8"?>
<comments xmlns="http://schemas.openxmlformats.org/spreadsheetml/2006/main">
  <authors>
    <author>Ximena Marin Moreno</author>
  </authors>
  <commentList>
    <comment ref="A5" authorId="0" shapeId="0">
      <text>
        <r>
          <rPr>
            <b/>
            <sz val="9"/>
            <color indexed="81"/>
            <rFont val="Tahoma"/>
            <family val="2"/>
          </rPr>
          <t>Ximena Marin Moreno:</t>
        </r>
        <r>
          <rPr>
            <sz val="9"/>
            <color indexed="81"/>
            <rFont val="Tahoma"/>
            <family val="2"/>
          </rPr>
          <t xml:space="preserve">
HABLAR CON DIANA CENTRO DE DISEÑO</t>
        </r>
      </text>
    </comment>
    <comment ref="C7" authorId="0" shapeId="0">
      <text>
        <r>
          <rPr>
            <b/>
            <sz val="9"/>
            <color indexed="81"/>
            <rFont val="Tahoma"/>
            <family val="2"/>
          </rPr>
          <t>Ximena Marin Moreno:</t>
        </r>
        <r>
          <rPr>
            <sz val="9"/>
            <color indexed="81"/>
            <rFont val="Tahoma"/>
            <family val="2"/>
          </rPr>
          <t xml:space="preserve">
MEDIDAS</t>
        </r>
      </text>
    </comment>
    <comment ref="F7" authorId="0" shapeId="0">
      <text>
        <r>
          <rPr>
            <b/>
            <sz val="9"/>
            <color indexed="81"/>
            <rFont val="Tahoma"/>
            <family val="2"/>
          </rPr>
          <t>Ximena Marin Moreno:</t>
        </r>
        <r>
          <rPr>
            <sz val="9"/>
            <color indexed="81"/>
            <rFont val="Tahoma"/>
            <family val="2"/>
          </rPr>
          <t xml:space="preserve">
REVISAR CON NOHORITA PRECIO</t>
        </r>
      </text>
    </comment>
    <comment ref="D11" authorId="0" shapeId="0">
      <text>
        <r>
          <rPr>
            <b/>
            <sz val="9"/>
            <color indexed="81"/>
            <rFont val="Tahoma"/>
            <family val="2"/>
          </rPr>
          <t>Ximena Marin Moreno:</t>
        </r>
        <r>
          <rPr>
            <sz val="9"/>
            <color indexed="81"/>
            <rFont val="Tahoma"/>
            <family val="2"/>
          </rPr>
          <t xml:space="preserve">
PONER NUMERO DE GRUPOS</t>
        </r>
      </text>
    </comment>
  </commentList>
</comments>
</file>

<file path=xl/sharedStrings.xml><?xml version="1.0" encoding="utf-8"?>
<sst xmlns="http://schemas.openxmlformats.org/spreadsheetml/2006/main" count="1131" uniqueCount="753">
  <si>
    <t>ÁREA DE CULTURA Y RECREACION</t>
  </si>
  <si>
    <t>IMPLEMENTOS</t>
  </si>
  <si>
    <t>Lunada, La Franja, Narración, Teatro, Títeres y Teatro Impro</t>
  </si>
  <si>
    <t>ITEM</t>
  </si>
  <si>
    <t>MARCA/REFERENCIA</t>
  </si>
  <si>
    <t>ESPECIFICACIONES</t>
  </si>
  <si>
    <t>JUSTIFICACIÓN</t>
  </si>
  <si>
    <t>CANTIDAD</t>
  </si>
  <si>
    <t>VALOR/U</t>
  </si>
  <si>
    <t>V/TOTAL</t>
  </si>
  <si>
    <t>Cabezas moviles Spot de Leds</t>
  </si>
  <si>
    <t>Opción 1: Chauvet - Opción 2: Elation</t>
  </si>
  <si>
    <t xml:space="preserve">Cabezas de leds RGB: DMX </t>
  </si>
  <si>
    <t>Complemento del set de Luces para los diferentes eventos y grupos de  bienestar universitario, se vienen comprando paulatinamente hasta completar un set estandar para  eventos</t>
  </si>
  <si>
    <t>Opción 1: Wenco Opción 2 Multiplast</t>
  </si>
  <si>
    <t>Cajas Plasticas grandes con rodachines para guardar las luces</t>
  </si>
  <si>
    <t>Las cajas son para la protección y correcto almacenamiento de las luces y equipos de iluminación, ya que las cajas de cartón no protegen contra golpes y se pueden presentar accidentes en el traslado de los equipos. Actualmente no existen en el inventario</t>
  </si>
  <si>
    <t>Sub Total  Narración, Teatro, Títeres y Teatro Impro</t>
  </si>
  <si>
    <t xml:space="preserve">Orquesta, Ensamble Instrumental, Taller de  Guitarra Acústica, Vallenato, Técnica Vocal, Percusión </t>
  </si>
  <si>
    <t>Baquetas para Timbal</t>
  </si>
  <si>
    <t>Opción 1: Baquetas Marck Quiñonez Roc</t>
  </si>
  <si>
    <t>Baquetas en madera.</t>
  </si>
  <si>
    <t>Las baquetas de batería tienen una vida util muy limitada y se rompen por el uso constantemente</t>
  </si>
  <si>
    <t xml:space="preserve">Baquetas para Batería </t>
  </si>
  <si>
    <t>Opción 1: Baquetas Vic Firth Mana Alex Gonzales Signature Bateria - Opción 2: Baquetas Vic Firth De Johnette Signature Sdw2n Bateria</t>
  </si>
  <si>
    <t>Baquetas en madera, punta de nylon</t>
  </si>
  <si>
    <t>Cables de Línea</t>
  </si>
  <si>
    <t>Opción 1: Cable Proel 3 Mts Blindado Para Guitarra O Bajo - Opción2 : Cable Linea 6 Mts Usa</t>
  </si>
  <si>
    <t>Cable, encauchetado con plug metálico</t>
  </si>
  <si>
    <t>Los cables tienen una vida util limitada y se deterioran facilmente por el uso contínuo.</t>
  </si>
  <si>
    <t>Cables para micrófono</t>
  </si>
  <si>
    <t>Opción 1: Proel - Opción 2: American Cable</t>
  </si>
  <si>
    <t xml:space="preserve">Cable Negro encauchetado de Plug XLR de 6 mts. </t>
  </si>
  <si>
    <t>Repuesto de los cables deteriorados por el uso</t>
  </si>
  <si>
    <t>Golpeadores para tambor</t>
  </si>
  <si>
    <t>genericos</t>
  </si>
  <si>
    <t>golpeadores en madera</t>
  </si>
  <si>
    <t>Se requieren para golpear las campanas de mano en la orquesta, al igual que las tamboras. Es un implemento que se desgasta mucho por el uso</t>
  </si>
  <si>
    <t>Encordados para guitarra electro acústica Nylon</t>
  </si>
  <si>
    <t>Opción 1: Encordado Daddario Ej27n Guitarra Acustica Nylon. / Cuerdas</t>
  </si>
  <si>
    <t>Encordado para guitarra electro acústica en Nylon tensión media</t>
  </si>
  <si>
    <t>Las cuerdas pierden su vida util después de 3 meses de trabajo incesante y no permiten una correcta aficnación del instrumento</t>
  </si>
  <si>
    <t>Encordados para guitarra acústica</t>
  </si>
  <si>
    <t>Opción 1: Encordado Dean Markley Signature Series Guitarra Electrica - Opción 2: Encordado Daddario Ej47 Guitarra Acustica Nylon. / Cuerdas</t>
  </si>
  <si>
    <t>Encordado para guitarra  acústica en Nylon tensión media</t>
  </si>
  <si>
    <t>Bienestar Cuenta con 16 guitarras y las cuerdas pierden su vida util después de 3 meses de trabajo incesante y no permiten una correcta aficnación del instrumento, se pide como repuesto para reponer las que se dañan y para encordarlas regularmente</t>
  </si>
  <si>
    <t xml:space="preserve">Encordados para guitarra electro acústica Metal </t>
  </si>
  <si>
    <t>Opción 1: Encordado Daddario Exp11 Guitarra Electroacustica / Cuerdas Opción 2: Encordado Para Guitarra La Bella 830 Folk Singe</t>
  </si>
  <si>
    <t>Encordado para guitarra electro acústica Cuerda metálica.</t>
  </si>
  <si>
    <t>Los actuales son de calidad regular y son insuficientes pues platillos se usan en diferentes grupos simultaneamente</t>
  </si>
  <si>
    <t>Sub Total  Orquesta, Ensamble Instrumental, Taller de  Guitarra Acústica, Vallenato, Técnica Vocal</t>
  </si>
  <si>
    <t>Danza Folclórica, Moderna y Árabe</t>
  </si>
  <si>
    <t xml:space="preserve">Alquiler de Vestuario Administrativos </t>
  </si>
  <si>
    <t>Diversas</t>
  </si>
  <si>
    <t>De acuerdo a los montajes que se realicen el próximo anio</t>
  </si>
  <si>
    <t xml:space="preserve">Alquiler de Vestuario Estudiantes </t>
  </si>
  <si>
    <t>Vestuario para danza</t>
  </si>
  <si>
    <t>Convertidores de RCA a Plug</t>
  </si>
  <si>
    <t>Genéricas</t>
  </si>
  <si>
    <t>Para conectar reproductores a los amplificadores de sonido</t>
  </si>
  <si>
    <t>Se requieren para conectar el ipon en los diferentes amplificadores de sonido</t>
  </si>
  <si>
    <t>Sub Total Danza Folclórica, Moderna y Contemporánea</t>
  </si>
  <si>
    <t>Área Cultura General</t>
  </si>
  <si>
    <t>Mantenimiento de plataforma Hercules</t>
  </si>
  <si>
    <t>Hercules</t>
  </si>
  <si>
    <t>Multi Toma de corriente</t>
  </si>
  <si>
    <t>Génerica</t>
  </si>
  <si>
    <t>20 metros con cajas de conexión cada 2 metros para conectar diferentes e</t>
  </si>
  <si>
    <t>Para la conexión de equipos y luces en eventos que requieren de multiconexiones simultaneas ya que las multitomas no dan abasto con esta necesidad especialmente en conciertos</t>
  </si>
  <si>
    <t>Pendones Area Cultural</t>
  </si>
  <si>
    <t>Según diseño</t>
  </si>
  <si>
    <t>Dos metros por uno de acuerdo a diseño</t>
  </si>
  <si>
    <t>Hay diversas actividades que ya requieren su propio pendón que ya se encuentran posicionadas entre las cuales podemos nombrar, la franja cultural, el festival de la canción, el festival de orquestas, la toma teatral</t>
  </si>
  <si>
    <t>Sub Total  Área Cultural General</t>
  </si>
  <si>
    <t>TOTAL IMPLEMENTOS</t>
  </si>
  <si>
    <t>MANTENIMIENTOS INSTRUMENTOS MUSICALES Y OTROS EQUIPOS E IMPLEMENTOS</t>
  </si>
  <si>
    <t xml:space="preserve">Revisión de circuitos, conectores y cableado, revisión de conos </t>
  </si>
  <si>
    <t xml:space="preserve">Se requiere tener un mantenimiento preventivo para el correcto funcionamiento de los equipos que tienen un fuerte trajin </t>
  </si>
  <si>
    <t>Mantenimiento Carros de Carga</t>
  </si>
  <si>
    <t>Revisión de rodamientos y ruedas, ajuste de estructura, engrase y mantenimiento general</t>
  </si>
  <si>
    <t xml:space="preserve">Se requiere tener un mantenimiento correctivo y preventivo para el correcto funcionamiento del carrito. </t>
  </si>
  <si>
    <t>TOTAL MANTENIMIENTOS INSTRUMENTOS MUSICALES</t>
  </si>
  <si>
    <t>ACTIVIDADES ITINERANTES Y PERMANENTES</t>
  </si>
  <si>
    <t>CONCEPTO</t>
  </si>
  <si>
    <t>La Lora (Espacio de Cuentería)</t>
  </si>
  <si>
    <t>Este espacio ya está posicionado y requiere de su mantenimiento para seguir consolidandose como espacio de esparcimiento y cultura a través de la narración oral, de igual manera se abrirá un espacio nuevo en le campus chía con periodicidad mensual</t>
  </si>
  <si>
    <t>La Franja Universitaria El Bosque</t>
  </si>
  <si>
    <t>Mantenimiento de un evento ya posicionado y exploración del evento en el campus Chía con una Franja Semestral</t>
  </si>
  <si>
    <t>Lunadas</t>
  </si>
  <si>
    <t>Consolidación del espacio mediante nuevas estartegias de divulgación y trabajo directo con facultades.</t>
  </si>
  <si>
    <t>Muestras finales de talleres y grupos culturales Bienestar Universitario (una muestra por semestre para clausurar las actividades)</t>
  </si>
  <si>
    <t>En este evento se presentan todos los grupos artísticos de Bienestar y muestran su proceso durante el semestre. Es importante mantenerlo porque se convierte en vitrina del trabajo de los diferentes docentes y estudiantes del área, pero exige convertirse en mas que una muestra en un evento de buena producción que genere un estandar más interesante y lleve más público.</t>
  </si>
  <si>
    <t>Festival Interno de la Canción Unbosque</t>
  </si>
  <si>
    <t>Consolidación de uno de los eventos más representativos de Bienestar, Mejoramiento de la producción en temas de sonido, luces, escenografía y en general del evento.</t>
  </si>
  <si>
    <t>Festival de Orquestas Unbosque</t>
  </si>
  <si>
    <t>Consolidar este evento como uno de los mejores festivales del género a nivel universitario sirviendo además de trampolin para la agrupación de la universidad que oficiará como anfitrión del certamen.</t>
  </si>
  <si>
    <t xml:space="preserve">Festival de Danza Arabe y Moderna </t>
  </si>
  <si>
    <t>Continuar en la consolidación de este evento y posicionarlo en el ambito universitario de Bogotá para convertirlo en evento de referencia como el festival de la canción</t>
  </si>
  <si>
    <t>Encuentro de Bandas de Rock y Pop Unbosque</t>
  </si>
  <si>
    <t>Este evento que queremos posicionar busca generar nuevos espacios de difusión artistica de la universidad, detectar e impulsar el surgimiento de nuevos talentos y aumentar la oferta de eventos de Bienestar en materia de cultura</t>
  </si>
  <si>
    <t>Narraton U El Bosque</t>
  </si>
  <si>
    <t xml:space="preserve">Realizar la segunda Narratón para posicionar un evento que tuvo muy buena aceptación del público asistente. </t>
  </si>
  <si>
    <t>Tomas Teatrales</t>
  </si>
  <si>
    <t>Mantenimiento de un evento ya posicionado</t>
  </si>
  <si>
    <t>Karaoke para Docentes y Administrativos</t>
  </si>
  <si>
    <t>Consolidar el evento e institucionalizar una actividad que pueda tener gran acogida entre los docentes y administrativos</t>
  </si>
  <si>
    <t>Encuentro de la Guitarra</t>
  </si>
  <si>
    <t>Realización de un Show didáctico musical con 6 guitarristas de diversos estilos</t>
  </si>
  <si>
    <t>Mantener y mejorar las ferias que están funcionando, generando además oportunidades de negocio para los estudiantes, docentes y administrativos que están haciendo micro empresa.</t>
  </si>
  <si>
    <t>TOTAL ACTIVIDADES ITINERANTES Y PERMANENTES</t>
  </si>
  <si>
    <t>PARTICIPACION ACTIVIDADES INTERUNIVERSITARIAS</t>
  </si>
  <si>
    <t>Festivales Inter universitarios (Danza (4), Teatro, Orquestas, Narración Oral, Canción, Pop y Rock, Música Tradicional Colombiana, Coros)</t>
  </si>
  <si>
    <t>Cubrir las inscripciones den los diversos evento interinstitucionales de carácter competitivo y de encuentros entre los cuales están: Encuentro de Pop y Rock, Festival Regional de la Cancíon, Festival de Teatro, Encuentro de Narración Oral y Cuentería, Festival de Danza Folclórica, Encuentro de Danza Urbana y Moderna, Festival Oun Es una Nota y demás eventos de la red Oun</t>
  </si>
  <si>
    <t>TOTAL PARTICIPACION ACTIVIDADES INTERUNIVERSITARIAS</t>
  </si>
  <si>
    <t>MONITORES</t>
  </si>
  <si>
    <t>VALOR X MONITOR</t>
  </si>
  <si>
    <t>V/TOTAL SEMESTRE</t>
  </si>
  <si>
    <t>Monitores</t>
  </si>
  <si>
    <t>El área de cultura requiere de apoyo logístico en todos sus frentes. Es insuficiente el apoyo para poder dar cumplimiento a la numerosa programación cultural y la asignación de un nuevo monitor para colaborar en tareas logisticas y administrativas brindaría mucho apoyo a la gestión de la coordinación.</t>
  </si>
  <si>
    <t>TOTAL MONITORES X AÑO</t>
  </si>
  <si>
    <t>TOTAL ÁREA DE CULTURA Y RECREACION 2017</t>
  </si>
  <si>
    <t>ÁREA DEPORTES Y ACTIVIDAD FISICA</t>
  </si>
  <si>
    <t>IMPLEMENTOS  SELECCIONES</t>
  </si>
  <si>
    <t>Implementos Deportes en General</t>
  </si>
  <si>
    <t>JUSTIFICACION</t>
  </si>
  <si>
    <t>V/UNITARIO</t>
  </si>
  <si>
    <t>Lector Biometrico de Huella</t>
  </si>
  <si>
    <t>implemento necesario para hacer el control de ingreso y salida de personal Area deportes e ingreso al Centro de Actividad Física CAF</t>
  </si>
  <si>
    <t xml:space="preserve">Tenis de mesa  </t>
  </si>
  <si>
    <t>Mesa de Ping Pong</t>
  </si>
  <si>
    <t>Sport Fitness</t>
  </si>
  <si>
    <t xml:space="preserve">Sport Fitness                                                                     </t>
  </si>
  <si>
    <t xml:space="preserve">Bolas de tenis de mesa </t>
  </si>
  <si>
    <t>Nueva reglamentación</t>
  </si>
  <si>
    <t>http://articulo.mercadolibre.com.co/MCO-446081729-organizador-rack-para-body-pump-sport-fitness-_JM</t>
  </si>
  <si>
    <t>Fútbol</t>
  </si>
  <si>
    <t>Balón Fútbol N° 5</t>
  </si>
  <si>
    <t>Golty</t>
  </si>
  <si>
    <t>Magnum Plateado N° 5</t>
  </si>
  <si>
    <t>Balones para Presentacion en partidos oficiales por cada uno de los equipos , no se pide implementación de entrenamiento ya que se cuenta con suficiente material</t>
  </si>
  <si>
    <t>Fútbol Sala</t>
  </si>
  <si>
    <t>Balón Fútbol Sala</t>
  </si>
  <si>
    <t>Pro Magnum  2 plateado</t>
  </si>
  <si>
    <t>Voleibol</t>
  </si>
  <si>
    <t>Balón Voleibol</t>
  </si>
  <si>
    <t>Molten</t>
  </si>
  <si>
    <t>V5M5000</t>
  </si>
  <si>
    <t>Baloncesto</t>
  </si>
  <si>
    <t>Balón Baloncesto N°7 (indoor -Outdoor)</t>
  </si>
  <si>
    <t>BPV7</t>
  </si>
  <si>
    <t>Balón Baloncesto N°6 (indoor -Outdoor)</t>
  </si>
  <si>
    <t>BPV6</t>
  </si>
  <si>
    <t xml:space="preserve">TOTAL IMPLEMENTOS SELECCIONES </t>
  </si>
  <si>
    <t>IMPLEMENTOS  CAF (CENTRO DE ACTIVIDAD FISICA)</t>
  </si>
  <si>
    <t>Step Profesional Aerobicos</t>
  </si>
  <si>
    <t xml:space="preserve"> Sport Fitness                                            SPORTFITNESS SHOP COLOMBIA S.A.S, 
Cra 43 #30-91 San Diego MEDELLIN
Llámanos ahora: (+57) 314-6370-443
Email: ventasonline@fitshop.com.co</t>
  </si>
  <si>
    <t>2 Niveles</t>
  </si>
  <si>
    <t>los implementos de este tipo con que se cuenta vienen del gimnasio anterior y no ofrecen la seguridad a los usuarios para el ejercicio</t>
  </si>
  <si>
    <t>Set Body Pump</t>
  </si>
  <si>
    <t xml:space="preserve"> Sport Fitness                                            SPORTFITNESS SHOP COLOMBIA S.A.S, 
Cra 43 #30-91 San Diego MEDELLIN
Llámanos ahora: (+57) 314-6370-443
Email: ventasonline@fitshop.com.co </t>
  </si>
  <si>
    <t>71495                                                                                                    SETS Compuestos por discos Rencauchutados 
2 discos Rosados 1.25kg 
2discos morados 2.5 kg 
2 discos amarillos 5kg 
1 barra cromada de 30x 130 mm 
Forro de espuma negra y dos collares de seguridad. 
Uso: Domestico- institucional y profesional.</t>
  </si>
  <si>
    <t>propuesta para nuevas clases de interes de la comunidad que permitan aumentar la cobertura</t>
  </si>
  <si>
    <t xml:space="preserve">Organizador Rack Para Body Pump </t>
  </si>
  <si>
    <t xml:space="preserve">  Sport Fitness                                            SPORTFITNESS SHOP COLOMBIA S.A.S, 
Cra 43 #30-91 San Diego MEDELLIN
Llámanos ahora: (+57) 314-6370-443
Email: ventasonline@fitshop.com.co</t>
  </si>
  <si>
    <t>Tensiometro Omron Digital Hem742 Brazo Universal</t>
  </si>
  <si>
    <t>con el  que se cuenta es insuficiente al momento de realizar las toma de signos durante el periodo inicial de inscripciones al CAF</t>
  </si>
  <si>
    <t>Set Pesas Rusas</t>
  </si>
  <si>
    <t>Cra 43 #30-91 San Diego MEDELLIN</t>
  </si>
  <si>
    <t>set de pesas 5, 10 y 12 lbs</t>
  </si>
  <si>
    <t>Es necesario para la toma inicial de  signos durante la inscripción al CAF</t>
  </si>
  <si>
    <t>TOTAL IMPLEMENTOS CAF</t>
  </si>
  <si>
    <t>Juego de mallas para baloncesto</t>
  </si>
  <si>
    <t>N/A</t>
  </si>
  <si>
    <t>Mantenimiento de escenarios; debido al tráfico y uso se deterioran mucho.</t>
  </si>
  <si>
    <t>IMPLEMENTOS VARIOS</t>
  </si>
  <si>
    <t>Metros de cuerda de Nylon Crudo N°2</t>
  </si>
  <si>
    <t>Nylon Crudo N°2</t>
  </si>
  <si>
    <t>Reparación y soporte de mallas de los escenarios deportivo.s</t>
  </si>
  <si>
    <t>Caja de caratulas para laminmación 7X10</t>
  </si>
  <si>
    <t>Laminación de carnets de los integrantes de las selecciones.</t>
  </si>
  <si>
    <t>Juego de mallas tipo cabaña para fútbol sala Calibre 5</t>
  </si>
  <si>
    <t>Nylon # 55 inmunizadas</t>
  </si>
  <si>
    <t>Nylon # 10 extra gruesas</t>
  </si>
  <si>
    <t>Renovación licencia Software de gestion adminitrativa</t>
  </si>
  <si>
    <t xml:space="preserve">Renovación Contrato con NP </t>
  </si>
  <si>
    <t>Este sofware ha sido utilizado durante los ultimos tres años facilinatdo de gran manera la presentacion de informes y estadisticas de participación asío como el control de acceso y administeracion de torneos y actyuvudades deportivas</t>
  </si>
  <si>
    <t>TOTAL IMPLEMENTOS,VARIOS</t>
  </si>
  <si>
    <t>Estudiantes</t>
  </si>
  <si>
    <t>MARCA</t>
  </si>
  <si>
    <t>Camiseta Futbol Color Alterno</t>
  </si>
  <si>
    <t>sin definir</t>
  </si>
  <si>
    <t>Modelo institucional tela Montesimone transfer</t>
  </si>
  <si>
    <t>Camiseta Futbol Sala Color Alterno</t>
  </si>
  <si>
    <t>este implemento se entregará para contar con un uniforme alterno en las diferentes competencias  12 para masculino y 12 para femenino</t>
  </si>
  <si>
    <t>Uniformes Voleibol</t>
  </si>
  <si>
    <t>Dotación de los equipos de estudiantes  conformados por 12 masculino y 12 femenino</t>
  </si>
  <si>
    <t>Camiseta Voleibol  Color Alterno</t>
  </si>
  <si>
    <t>este implemento se entregará para contar con un uniforme alterno en las diferentes competencias</t>
  </si>
  <si>
    <t>Camiseta Ultimate Color Alterno</t>
  </si>
  <si>
    <t>Uniformes Tenis de Mesa</t>
  </si>
  <si>
    <t>Dotación a estudiantes que representan a la Universidad en esta disciplina en categorias Masculino y Femenino</t>
  </si>
  <si>
    <t>Camiseta  de presentación  NATACION</t>
  </si>
  <si>
    <t>importante en el momento de pasar a la plataforma  antes de las competencias</t>
  </si>
  <si>
    <t>Camisetas presentación Ajedrez</t>
  </si>
  <si>
    <t xml:space="preserve">Uniforme Rugby </t>
  </si>
  <si>
    <t>Uniforme Rugby tela especial para la disciplina deportiva costuras reforzadas</t>
  </si>
  <si>
    <t>Camiseta Rugby Color Alterno</t>
  </si>
  <si>
    <t>Uniformes Taekwondo</t>
  </si>
  <si>
    <t>DOYO</t>
  </si>
  <si>
    <t>Uniforme de cuello negro para Taekwondo con llogo institucional en manga derecha</t>
  </si>
  <si>
    <t>Implementacion de competencia de esta disciplina</t>
  </si>
  <si>
    <t>TOTAL UNIFORMES  ESTUDIANTES</t>
  </si>
  <si>
    <t>Administrativos y Docentes</t>
  </si>
  <si>
    <t>Uniforme Fútbol</t>
  </si>
  <si>
    <t>Modelo institucional tela Monetsimone transfer</t>
  </si>
  <si>
    <t>Conformación equipo administrativos y equipo docentes (estos equipos participan en tres torneos diferentes).  22 integrantes por equipo</t>
  </si>
  <si>
    <t>TOTAL UNIFORMES ADMINISTRATIVOS Y DOCENTES</t>
  </si>
  <si>
    <t>Equipo de Trabajo (Entrenadores)</t>
  </si>
  <si>
    <t>Camiseta cuello V</t>
  </si>
  <si>
    <t>Camiseta material Montesimone logos bordados</t>
  </si>
  <si>
    <t>Dotación de 2 camisetas para cada entrenador para el año</t>
  </si>
  <si>
    <t>bermuda impermeable</t>
  </si>
  <si>
    <t>bermuda impremeable</t>
  </si>
  <si>
    <t>dotación para eventos en dias soleados</t>
  </si>
  <si>
    <t>Gorra estilo baseball con logos institucionales</t>
  </si>
  <si>
    <t>gorra tipo baseball con logos institucionales</t>
  </si>
  <si>
    <t>dotacion para los dias soleados y para prevenir el uso de articulos con colores diferentes, Imagen Institucional</t>
  </si>
  <si>
    <t>Sudaderas entrenadores</t>
  </si>
  <si>
    <t>Sudadera en tela de la fayette modelo institucional</t>
  </si>
  <si>
    <t>TOTAL UNIFORMES EQUIPO DE TRABAJO</t>
  </si>
  <si>
    <t xml:space="preserve">SUDADERAS </t>
  </si>
  <si>
    <t>Sudaderas Baloncesto</t>
  </si>
  <si>
    <t>Sudadera en tela Orion de La Fayette modelo institucional</t>
  </si>
  <si>
    <t xml:space="preserve">Serán entregadas a los deportistas nuevos, integrantes  de los equipos masculino y femenino </t>
  </si>
  <si>
    <t>Sudaderas Fútbol</t>
  </si>
  <si>
    <t>Sudaderas Fútbol Sala</t>
  </si>
  <si>
    <t>Sudaderas Voleibol</t>
  </si>
  <si>
    <t>Sudaderas Ultimate</t>
  </si>
  <si>
    <t>Sudaderas Tenis de Mesa</t>
  </si>
  <si>
    <t>Sudaderas Taekwondo</t>
  </si>
  <si>
    <t>Natación</t>
  </si>
  <si>
    <t>Apoyo a los atletas representantes</t>
  </si>
  <si>
    <t>Atletismo</t>
  </si>
  <si>
    <t>Apoyo a otras disciplinas</t>
  </si>
  <si>
    <t>disciplinas con las que no contamos pero que hacen participación en competencias categtoría universitaria</t>
  </si>
  <si>
    <t>TOTAL SUDADERAS ESTUDIANTES</t>
  </si>
  <si>
    <t>Docentes y Administrativos</t>
  </si>
  <si>
    <t>Sudadera en tela Orión de la fayette modelo institucional</t>
  </si>
  <si>
    <t>TOTAL SUDADERAS DOCENTES Y ADMINISTRATIVOS</t>
  </si>
  <si>
    <t>TOTAL IMPLEMENTOS DEPORTIVOS</t>
  </si>
  <si>
    <t>PARTICIPACIÓN DEPORTIVA UNIVERSITARIA</t>
  </si>
  <si>
    <t>ASCUN (Asociación Colombiana de Universidades)</t>
  </si>
  <si>
    <t>Anualidad</t>
  </si>
  <si>
    <t>Inscripción Deportes individuales (Taekwondo, ajedrez, tenis de campo, tenes de mesa, atletismo, natacion, squash)</t>
  </si>
  <si>
    <t>Inscripción Equipo Masculino  B</t>
  </si>
  <si>
    <t>TOTAL ASCUN</t>
  </si>
  <si>
    <t xml:space="preserve"> RED OUN (Organización de Universidades del Norte)</t>
  </si>
  <si>
    <t>Paquete Inscripcion Deportes individuales</t>
  </si>
  <si>
    <t>inscripción futbol Docente y administrativo</t>
  </si>
  <si>
    <t>inscripción Ultimate Frisbee Estudiantes</t>
  </si>
  <si>
    <t xml:space="preserve">inscripción Rugby  Estdiantes </t>
  </si>
  <si>
    <t>Inscripción Futbol Femenino</t>
  </si>
  <si>
    <t>TOTAL RED OUN</t>
  </si>
  <si>
    <t>Asociacion Deportiva Grupo Cerros</t>
  </si>
  <si>
    <t>Paquete Inscripción estudiantes 
(Conjunto e individual)</t>
  </si>
  <si>
    <t xml:space="preserve">Inscripcion en todas las disciplinas de conjunto e individuales </t>
  </si>
  <si>
    <t>Paquete inscripción Torneos Administrativos y docentes (Conjunto e Individual)</t>
  </si>
  <si>
    <t>Esta  inscripcion incluye Futbol, Futbol sala Baloncesto, Voleibol, Rana, Tejo, billar, y el proximo año se realizará competencia en atletismo y actividad físca</t>
  </si>
  <si>
    <t>TOTAL CERROS</t>
  </si>
  <si>
    <t>TOTAL PARTICIPACIÓN DEPORTIVA UNIVERSITARIA</t>
  </si>
  <si>
    <t>HIDRATACION SELECCIONES DEPORTIVA</t>
  </si>
  <si>
    <t>NO. PARTIDOS</t>
  </si>
  <si>
    <t>No. Jugadores equipo</t>
  </si>
  <si>
    <t>Baloncesto Masculino</t>
  </si>
  <si>
    <t>500 x 15 Jugadores</t>
  </si>
  <si>
    <t>CERROS</t>
  </si>
  <si>
    <t>Baloncesto Femenino</t>
  </si>
  <si>
    <t>Voleibol Masculino</t>
  </si>
  <si>
    <t>Voleibol Femenino</t>
  </si>
  <si>
    <t>Taekwondo</t>
  </si>
  <si>
    <t>500 x 10 Deportistas</t>
  </si>
  <si>
    <t>ASCUN/CERROS/OUN</t>
  </si>
  <si>
    <t>Fútbol Masculino</t>
  </si>
  <si>
    <t>Fútbol femenino</t>
  </si>
  <si>
    <t>Ultimate Frisbee</t>
  </si>
  <si>
    <t>500 x 20 Jugadores</t>
  </si>
  <si>
    <t>ASCUN/CERROS</t>
  </si>
  <si>
    <t>Rugby Sevens</t>
  </si>
  <si>
    <t>Capoeira</t>
  </si>
  <si>
    <t>TOTAL HIDRATACIÓN GRUPOS SELECTIVOS</t>
  </si>
  <si>
    <t>MANTENIMIENTO EQUIPOS Y ESCENARIOS</t>
  </si>
  <si>
    <t>Mantenimiento equipos CAF</t>
  </si>
  <si>
    <t>PERIODICIDAD</t>
  </si>
  <si>
    <t>TOTAL MANTENIMIENTO EQUIPOS Y ESCENARIOS</t>
  </si>
  <si>
    <t>EVENTOS  Y ACTIVIDADES DEPORTIVAS</t>
  </si>
  <si>
    <t>Torneos Internos Semestrales</t>
  </si>
  <si>
    <t>Torneos en las disciplinas deportivas:  futbol sala (2 al año) , voleibol (1 al año), baloncesto (2 al año), rugby (1 al año), ultimate (1 al año), futbol 11  (2 al año)</t>
  </si>
  <si>
    <t>Realización de torneos internos en cada semestre en deportes de conjunto. En primer semestre Torneo INTER RROSCAS y en segundo semestre Torneos INTER FACULTADES- adicionalmente se realizan torneo para adminsitrativos y docentes en futbol 5, baloncesto y tenis de mesa</t>
  </si>
  <si>
    <t>TOTAL TORNEOS INTERNOS SEMESTRALES</t>
  </si>
  <si>
    <t>EVENTO</t>
  </si>
  <si>
    <t>Olimpiadas Recreodeportivas Administrativas y Docentes</t>
  </si>
  <si>
    <t>Olimpiadas Recreodeportivas Administrativos y Docentes</t>
  </si>
  <si>
    <t>Realizacion de este evento en el periodo de finalizacion de semestre donde se realizan competencias en disciplinas no tradicionales</t>
  </si>
  <si>
    <t>TOTAL OLIMPIADAS</t>
  </si>
  <si>
    <t>Festival del Viento y la Familia U El Bosque</t>
  </si>
  <si>
    <t>Festival del Viento y la Familia U el Bosque</t>
  </si>
  <si>
    <t xml:space="preserve">Realización de un evento de encuentro de familias de la Universidad donde se pueda hacer un concurso de cometas y diferentes actividades recrativas y de integracion.  </t>
  </si>
  <si>
    <t>TOTAL FESTIVAL DEL VIENTO Y LA FAMILIA U EL BOSQUE</t>
  </si>
  <si>
    <t>Grupo Running El Bosque</t>
  </si>
  <si>
    <t>Grupo  Running El Bosque</t>
  </si>
  <si>
    <t>Subsidio de participación para los integrantes del Club Running en 12 carreras atléticas en la ciudad en el año</t>
  </si>
  <si>
    <t>TOTAL GRUPO RUNNING</t>
  </si>
  <si>
    <t>Grupo Caminantes</t>
  </si>
  <si>
    <t>TOTAL GRUPO CAMINANTES</t>
  </si>
  <si>
    <t>TOTAL EVENTOS DEPORTIVOS</t>
  </si>
  <si>
    <t>TOTAL ÁREA DE DEPORTES Y ACTIVIDAD FÍSICA 2017</t>
  </si>
  <si>
    <t>TOTAL ÁREA DE DEPORTES Y ACTIVIDAD FÍSICA</t>
  </si>
  <si>
    <t>ÁREA DE GRUPOS UNIVERSITARIOS.</t>
  </si>
  <si>
    <t>IMPLEMENTOS 2018</t>
  </si>
  <si>
    <t>VOLUNTARIADO UNIVERSITARIO</t>
  </si>
  <si>
    <t>Uso  general de todos los proyectos</t>
  </si>
  <si>
    <t>Marca 1</t>
  </si>
  <si>
    <t>v/UNIDAD 2017</t>
  </si>
  <si>
    <t>v/TOTAL 2018</t>
  </si>
  <si>
    <t>Escarcha</t>
  </si>
  <si>
    <t>N/a</t>
  </si>
  <si>
    <t>tubos</t>
  </si>
  <si>
    <t>Estos implementos son utilizados por los voluntarios en el desarrollo de diferentes actividades en las acciones voluntarias dirigidas con cada uno de los proyectos, comprende el trabajo artistico con adultos mayores en los hogares geriatricos, y con niños en los tigres de el bosque; además del desarrollo de actividades de alfabetización y artes.</t>
  </si>
  <si>
    <t>Norma</t>
  </si>
  <si>
    <t>Marcador permanente</t>
  </si>
  <si>
    <t>Sharpie</t>
  </si>
  <si>
    <t>Estuche 10 colores</t>
  </si>
  <si>
    <t>Plumones</t>
  </si>
  <si>
    <t>Estuche x 24 unidades</t>
  </si>
  <si>
    <t>Cinta de enmascarar</t>
  </si>
  <si>
    <t>3m</t>
  </si>
  <si>
    <t xml:space="preserve">Rollo grueso </t>
  </si>
  <si>
    <t>n/a</t>
  </si>
  <si>
    <t>Papel Iris, Block (colores varios)</t>
  </si>
  <si>
    <t>Carton paja</t>
  </si>
  <si>
    <t xml:space="preserve">Octavos </t>
  </si>
  <si>
    <t>Papel seda</t>
  </si>
  <si>
    <t>Pliego, colores varios</t>
  </si>
  <si>
    <t>Lana (madeja pequeña)</t>
  </si>
  <si>
    <t>Colores varios</t>
  </si>
  <si>
    <t>Bisturi</t>
  </si>
  <si>
    <t>mediano</t>
  </si>
  <si>
    <t>Bombas de colores</t>
  </si>
  <si>
    <t>Sempertex</t>
  </si>
  <si>
    <t>r12 paquete x 100, colores varios</t>
  </si>
  <si>
    <t>Plastilina terapeutica</t>
  </si>
  <si>
    <t>X 60 gramos, colores varios</t>
  </si>
  <si>
    <t xml:space="preserve">Lapiz No 2 </t>
  </si>
  <si>
    <t>B, caja por 12</t>
  </si>
  <si>
    <t>Borrador de nata</t>
  </si>
  <si>
    <t>Caja de 20 piezas</t>
  </si>
  <si>
    <t xml:space="preserve">Laminas de Fomi </t>
  </si>
  <si>
    <t>paquete tamaño carta x 10</t>
  </si>
  <si>
    <t>Palitos de paleta x 100</t>
  </si>
  <si>
    <t>Silicona liquida</t>
  </si>
  <si>
    <t>x 250 ml</t>
  </si>
  <si>
    <t>Inflador de bombas</t>
  </si>
  <si>
    <t>Subtotal</t>
  </si>
  <si>
    <t>Terapia de Risa</t>
  </si>
  <si>
    <t xml:space="preserve">Bombas de globoflexia </t>
  </si>
  <si>
    <t xml:space="preserve">260 S. colores varios metal 
paquete x 100 </t>
  </si>
  <si>
    <t xml:space="preserve">El proyecto de terapia de risa busca el desarrollo de acciones voluntarias cada semana en la Clinica El Bosque, en las que cada voluntario debe disfrazarse de un personaje a través del vestuario y del maquillaje que caracteriza el "Clown", para ello, se requiere del maquillaje y de algunos implementos minimos necesarios para la actividad. </t>
  </si>
  <si>
    <t>Narices de payaso en caucho</t>
  </si>
  <si>
    <t>Cabeza de Martillo</t>
  </si>
  <si>
    <t>Material caucho con elastico</t>
  </si>
  <si>
    <t xml:space="preserve">Pintucaritas de colores varios </t>
  </si>
  <si>
    <t>Bitz</t>
  </si>
  <si>
    <t>Lapiz, Caja X 6</t>
  </si>
  <si>
    <t xml:space="preserve">Maquillaje </t>
  </si>
  <si>
    <t>Sephora</t>
  </si>
  <si>
    <t>Base oleosa blanca</t>
  </si>
  <si>
    <t>Base oleosa, colores primarios</t>
  </si>
  <si>
    <t>Set de pinceles para maquillaje</t>
  </si>
  <si>
    <t>Tamaños varios</t>
  </si>
  <si>
    <t xml:space="preserve">Batas del voluntariado </t>
  </si>
  <si>
    <t>Pegante para disfrazes</t>
  </si>
  <si>
    <t>Mastic</t>
  </si>
  <si>
    <t>Mediano</t>
  </si>
  <si>
    <t>Reconocimiento de Grupos</t>
  </si>
  <si>
    <t>Botones del Voluntariado</t>
  </si>
  <si>
    <t>5,5 Cm</t>
  </si>
  <si>
    <t>Camisetas del Voluntariado</t>
  </si>
  <si>
    <t>Tshit cuello V blanca</t>
  </si>
  <si>
    <t>Morrales del Voluntariado</t>
  </si>
  <si>
    <t>Morral deportivo</t>
  </si>
  <si>
    <t>Chaquetas del voluntariado</t>
  </si>
  <si>
    <t>Chaqueta lafayette</t>
  </si>
  <si>
    <t>TOTAL IMPLEMENTOS VOLUNTARIADO UNIVERSITARIO</t>
  </si>
  <si>
    <t>LA CUEVA DE EL BOSQUE</t>
  </si>
  <si>
    <t>MARCA/ REFERENCIA</t>
  </si>
  <si>
    <t>v/UNIDAD</t>
  </si>
  <si>
    <t>Implementos de prestamo</t>
  </si>
  <si>
    <t>Balon Voleyball con logo institucional</t>
  </si>
  <si>
    <t>Wilson</t>
  </si>
  <si>
    <t>Balon Baloncesto con logo institucional</t>
  </si>
  <si>
    <t>Spalding</t>
  </si>
  <si>
    <t xml:space="preserve">Frisbee </t>
  </si>
  <si>
    <t>175 gr</t>
  </si>
  <si>
    <t>Pictionary</t>
  </si>
  <si>
    <t>juego de mesa</t>
  </si>
  <si>
    <t>Tablero Parques</t>
  </si>
  <si>
    <t>4 jugadores</t>
  </si>
  <si>
    <t>Tradicional</t>
  </si>
  <si>
    <t>Cranium</t>
  </si>
  <si>
    <t>Juego el UNO</t>
  </si>
  <si>
    <t>tarjetas de carton</t>
  </si>
  <si>
    <t>Rymmy Q</t>
  </si>
  <si>
    <t>Crucigrama</t>
  </si>
  <si>
    <t>Scrabble</t>
  </si>
  <si>
    <t>Guitarras</t>
  </si>
  <si>
    <t>Hector Cruz</t>
  </si>
  <si>
    <t>Instrumento</t>
  </si>
  <si>
    <t>Sala Rompecocos</t>
  </si>
  <si>
    <t>Video juegos Play station 4</t>
  </si>
  <si>
    <t>Videojuegos</t>
  </si>
  <si>
    <t>Actualizacion de videojuegos</t>
  </si>
  <si>
    <t>TOTAL IMPLEMENTOS LA CUEVA DE EL BOSQUE</t>
  </si>
  <si>
    <t>ACTIVIDADES 2017</t>
  </si>
  <si>
    <t>Voluntariado Universitario</t>
  </si>
  <si>
    <t>VALOR unidad</t>
  </si>
  <si>
    <t xml:space="preserve">Promocion y convocatoria institucional </t>
  </si>
  <si>
    <t xml:space="preserve">Se llevará a cabo una campaña de promoción de voluntariado, que implicara una feria de voluntariado en plazoleta fundadores en donde se visibilizará el trabajo que se lleva a cabo en cada proyecto. </t>
  </si>
  <si>
    <t>Proyecto: Terapia de Risa</t>
  </si>
  <si>
    <t>Desarrollar un  proyecto de responsabilidad social en la Fundación Salud Bosque, con los servicios de pediatria, medicina interna y gineco-obstetricia, orientados al fortalecimiento de las campañas de prevención y promocion que adelanta la Clinica a través de una metodologia de terapia de risa.</t>
  </si>
  <si>
    <t>Proyecto Futbol por la Paz</t>
  </si>
  <si>
    <t>Desarrollar un proyecto de responsabilidad social con grupos de niños en deporte.</t>
  </si>
  <si>
    <t>Proyecto:Hogar geriatrico San Francisco de Asis</t>
  </si>
  <si>
    <t xml:space="preserve">Desarrollar proyectos de responsabilidad social en comunidades de adultos mayores de la localidad de Usaquén orientados al adecuado uso del tiempo libre, y al acompañamiento psicosocial. </t>
  </si>
  <si>
    <t>Proyecto:Hogar geriatrico Sagrado Corazón de Jesus</t>
  </si>
  <si>
    <t>Proyecto: Los Tigres De El Bosque</t>
  </si>
  <si>
    <t xml:space="preserve">Desarrollar proyectos de responsabilidad social en comunidades de infancia y juventud en el barrio buenavista de la localidad de Usaquén orientados al adecuado uso del tiempo libre, y a la formación en principios y valores. </t>
  </si>
  <si>
    <t>Proyecto: Mis Sueños Dorados</t>
  </si>
  <si>
    <t>Proyecto: A dos manos</t>
  </si>
  <si>
    <t>Desarrollar proyectos de responsabilidad social en comunidades de adolescentes orientado  a la formación en ciudadania</t>
  </si>
  <si>
    <t xml:space="preserve">Formación y Capacitación de voluntarios </t>
  </si>
  <si>
    <t>TOTAL ACTIVIDADES VOLUNTARIADO UNIVERSITARIO</t>
  </si>
  <si>
    <t>Grupos Universitarios</t>
  </si>
  <si>
    <t>PROYECTO</t>
  </si>
  <si>
    <t>Familia</t>
  </si>
  <si>
    <t>Club de Padres</t>
  </si>
  <si>
    <t>La Universidad se ha propuesto la conformación de un grupo de padres de familia con 3 ejes de trabajo centrales: desarrollar actividades formativas que enrriquezcan la capacidad de acompañemiento familiar en el proceso formativo de los hijos, fomentar la participación de los padres en la oferta de Bienestar y generar alienzas estrategicas que fortalezcan el quehacer del departamento y de la gestión del éxito estudiantil</t>
  </si>
  <si>
    <t>Yo Tambien soy de El Bosque</t>
  </si>
  <si>
    <t>CORPORACION SINDROME DE DOWN</t>
  </si>
  <si>
    <t xml:space="preserve">Con esta actividad se pretende dar reconocimiento al grupo de colaboradores  de la corporacion sindrome de down que se encuentran haciendo practicas en la Universidad. </t>
  </si>
  <si>
    <t>FORMACIÓN Y CAPACITACION GRUPO DE APOYO</t>
  </si>
  <si>
    <t>TOTAL ACTIVIDADES GRUPOS UNIVERSITARIOS</t>
  </si>
  <si>
    <t>TOTAL GRUPOS UNIVERSITARIOS 2017</t>
  </si>
  <si>
    <t>TOTAL GRUPOS UNIVERSITARIOS 2018</t>
  </si>
  <si>
    <t>ÁREA DE SALUD</t>
  </si>
  <si>
    <t>IMPLEMENTOS Y/O MATERIALES</t>
  </si>
  <si>
    <t>V/ UNITARIO</t>
  </si>
  <si>
    <t>Bombillos para equipo de órganos</t>
  </si>
  <si>
    <t>Welch Allyn</t>
  </si>
  <si>
    <t>ref: 18000</t>
  </si>
  <si>
    <t>Necesarios para reemplazar los que eventualmente se funden.</t>
  </si>
  <si>
    <t>Pañuelos desechables</t>
  </si>
  <si>
    <t>CAJA FAMILIAR</t>
  </si>
  <si>
    <t>Utilizados por los pacientes del servicio de  psicología.</t>
  </si>
  <si>
    <t>Tiras para glucómetro (caja x 100)</t>
  </si>
  <si>
    <t xml:space="preserve">OPTIUM XCEED </t>
  </si>
  <si>
    <t>OF.TIRAS REACTIVAS X100UND.CAJA X 100</t>
  </si>
  <si>
    <t>Necesarias para la operación de los glucómetros como herramientas diagnósticas y de evaluación de los pacientes.</t>
  </si>
  <si>
    <t>Lancetas (caja x 100)</t>
  </si>
  <si>
    <t>CAJA X 100</t>
  </si>
  <si>
    <t>Batas para paciente</t>
  </si>
  <si>
    <t>Desechables 15 Unidades</t>
  </si>
  <si>
    <t>Necesarias por frecuencia de uso según normatividad vigente en salud, las sabanas deben ser cambiadas diariamente o si se presenta algun evento que amerite la asepcia de la camilla.</t>
  </si>
  <si>
    <t>Sábanas para camilla</t>
  </si>
  <si>
    <t>Cánulas nasales de adulto</t>
  </si>
  <si>
    <t>WESTMED - USA</t>
  </si>
  <si>
    <t>2 mts.</t>
  </si>
  <si>
    <t>Necesarios para la administración de oxígeno a los pacientes que lo requiere la cantidad solicitada por frecuencia de uso y norma de bioseguridad.</t>
  </si>
  <si>
    <t xml:space="preserve"> PAQUETE X 34 UNIDADES</t>
  </si>
  <si>
    <t>Necesarios por bioseguridad y cumplimiento a requesitos de habilitación para la prestación del servicio.</t>
  </si>
  <si>
    <t>Muletas</t>
  </si>
  <si>
    <t>Adulto</t>
  </si>
  <si>
    <t xml:space="preserve">Necesarias para ayudar a la movilidad de los usuarios del servicio. </t>
  </si>
  <si>
    <t>Pulsoximetro</t>
  </si>
  <si>
    <t>OLED</t>
  </si>
  <si>
    <t xml:space="preserve">Pulsoximetro Con Pantalla Oled Gráfica + Estuche </t>
  </si>
  <si>
    <t>Dispositivo requerido para la evaluación del consumo de oxigeno durante la valoración de medicina del deporte.</t>
  </si>
  <si>
    <t>Monitor de ritmo cardiaco polar FT1</t>
  </si>
  <si>
    <t>POLAR</t>
  </si>
  <si>
    <t>Polar FT1 Monitor de frecuencia cardíaca con transmisor codificado
Polar T3,Correa para el pecho y guía del usuario.</t>
  </si>
  <si>
    <t>Dispositivo requerido para la evaluación y control de la curva de frecuencia cardiaca en reposo y ejercicio durante la valoración de medicina del deporte.</t>
  </si>
  <si>
    <t>Recolector para elementos cortopunzantes</t>
  </si>
  <si>
    <t>KRAMER</t>
  </si>
  <si>
    <t xml:space="preserve"> 1 LITRO</t>
  </si>
  <si>
    <t>Estos recolectores deben ser cambiados  cada mes , atendiendo los protocolos de manejo de residuos hospitalarios y bioseguridad.</t>
  </si>
  <si>
    <t>Total Implementos</t>
  </si>
  <si>
    <t>MEDICAMENTOS E INSUMOS</t>
  </si>
  <si>
    <t>Medicamentos e insumos Consultorio Médico</t>
  </si>
  <si>
    <t>Insumos básicos para la la atención en salud de los diferentes servicios en el Area de Salud.</t>
  </si>
  <si>
    <t xml:space="preserve">Medicamentos e insumos Consultorio Instalaciones CHIA </t>
  </si>
  <si>
    <t xml:space="preserve">Insumos básicos para la la atención en salud a la comunidad universitaria de las Instalaciones CHIA.  </t>
  </si>
  <si>
    <t>Total medicamentos</t>
  </si>
  <si>
    <t>MANTENIMIENTO EQUIPOS</t>
  </si>
  <si>
    <t>Mantenimiento preventivo de equipos médicos (equipo de órganos, tensiómetros, fonendoscopios, básculas, glucómetro)</t>
  </si>
  <si>
    <t>Por reglamentacion en salud se debe realizar un mantenimiento preventivo semestralmente  de todos los equipos con los que cuenta el area de salud para brindar el servicio.</t>
  </si>
  <si>
    <t xml:space="preserve">Recarga Bala de Oxígeno </t>
  </si>
  <si>
    <t>Se contemplan las recargas que puedan requerir los cilindros de oxígeno que se encuentran en el área de salud (2).</t>
  </si>
  <si>
    <t>Total mantenimiento equipos</t>
  </si>
  <si>
    <t>PROGRAMAS</t>
  </si>
  <si>
    <t xml:space="preserve"> PROGRAMA SALUD SEXUAL Y REPRODUCTIVA</t>
  </si>
  <si>
    <t xml:space="preserve">POBLACION Y DESCRIPCION DE ACTIVIDAD </t>
  </si>
  <si>
    <t xml:space="preserve">Sexualidad Respónsable </t>
  </si>
  <si>
    <t xml:space="preserve">Desarrollar acciones de divulgación y promocion de los derechos y deberes en Salud Sexual y Reproductiva.Garantizar a toda la Asesorar de manera integral a todas las mujeres y/o parejas con prueba de embarazo positiva en embarazo no planeado.Orientación y servicios de planificación familiar en el contexto de la salud reproductiva.Información en anticoncepcion de emergencia  en el contexto de la salud reproductiva y promover  un método regular de anticoncepción. Realizacion de actividades como cineforos y grupos focales. </t>
  </si>
  <si>
    <t xml:space="preserve">Prevencion Enfermedades Asociadas a la Salud Sexual. </t>
  </si>
  <si>
    <t xml:space="preserve">Comunidad Universitaria. Programa Tomate el martes a pecho para la prevencion específica y detección temprana del cancer de seno.Actividades Grupales como talleres y grupos focales.   </t>
  </si>
  <si>
    <t>Comunidad Universitaria.Enfermedad de transmision Sexual E.T.S. Realizacion de actividades grupales.</t>
  </si>
  <si>
    <t xml:space="preserve">Subtotal Programa Salud Sexual y Reproductiva </t>
  </si>
  <si>
    <t xml:space="preserve"> PROGRAMA ENFERMEDADES CRONICAS NO TRASMISIBLES</t>
  </si>
  <si>
    <t>SUBPROGRAMA</t>
  </si>
  <si>
    <t>Prevención y control de enfermedades cardiovasculares 
(Supercardio) - Protección especifica y Detección temprana  enfermedades Cronicas y Metabolicas</t>
  </si>
  <si>
    <t xml:space="preserve">Subtotal Programa ECNT  </t>
  </si>
  <si>
    <t>PROGRAMA ESTILOS DE VIDA SALUDABLE</t>
  </si>
  <si>
    <t xml:space="preserve">Alimentación Saludable </t>
  </si>
  <si>
    <t>Talleres Preparación de Alimentos saludables. Es necesario consolidar y fortalecer los espacios de preparación de alimentos saludables ofreciendo mas posibilidades en la preparación de alimentos y la promocion del consumo de frutas y verduras.</t>
  </si>
  <si>
    <t xml:space="preserve">Subtotal Programa Estilos de Vida Saludable  </t>
  </si>
  <si>
    <t xml:space="preserve">SALUD MENTAL </t>
  </si>
  <si>
    <t>Manejo del Estrés “0 es 3”</t>
  </si>
  <si>
    <t>Docentes,  administrativos y Estudiantes. Este proyecto busca propiciar espacios de descanso y relajación que fomente el autocuidado y el autoconocimiento para un equilibrio de mente y cuerpo en  la poblacion objeto de la universidad. Se realizaran actividades como: Talleres de Yoga, Stand up comedy   
Se programarán dos jornadas al año en los períodos intersemestrales.</t>
  </si>
  <si>
    <t xml:space="preserve">Con-viviendo en la U </t>
  </si>
  <si>
    <t>Comunidad Universitaria Promover la conciencia de convivir sanamente, visibilizando su importancia en la vida de todas las personas.</t>
  </si>
  <si>
    <t xml:space="preserve">Subtotal Salud Mental </t>
  </si>
  <si>
    <t>PREVENCION DE ADICCIONES</t>
  </si>
  <si>
    <t>Formación Programa Oruga</t>
  </si>
  <si>
    <t xml:space="preserve">Material de Apoyo Programa Oruga </t>
  </si>
  <si>
    <t>Entendido como papelería y materiales (impresión de formatos, documentación de modificaciones a modo de cartilla para entregar a los docentes).</t>
  </si>
  <si>
    <t xml:space="preserve">Subtotal Prevención de Adicciones </t>
  </si>
  <si>
    <t>TOTAL PROGRAMAS</t>
  </si>
  <si>
    <t>OTROS</t>
  </si>
  <si>
    <t xml:space="preserve">SEMANA DE LA SALUD </t>
  </si>
  <si>
    <t>TEMÁTICAS</t>
  </si>
  <si>
    <t xml:space="preserve">Variedad de acciones dirigidas a impactar en los procesos de salud de la comunidad </t>
  </si>
  <si>
    <t xml:space="preserve">Toda la comunidad universitaria.Generar procesos que lleven al desarrollo de hábitos de vida saludables desde la cotidianidad de la vida universitaria. 
A través de la realización de charlas, conferencias, talleres que trabajen temas especificos en salud, en apoyo con profesionales que se contraten para la actividad.Se realizan dos actividades anuales, una por semestre.   </t>
  </si>
  <si>
    <t>MATERIAL ÁREA</t>
  </si>
  <si>
    <t>Recetarios consultorio médico</t>
  </si>
  <si>
    <t>Toda la comunidad universitaria.Impresión   de los recetarios del consultorio médico necesarios para la formulación de tratamientos por parte de los médicos y el proceso de transcripción de incapacidades.</t>
  </si>
  <si>
    <t>Material Educativo área</t>
  </si>
  <si>
    <t>Toda la comunidad universitaria.Diseño e impresión de materiales educativos que hacen parte de los diferentes programas del área de salud</t>
  </si>
  <si>
    <t>TOTAL OTROS</t>
  </si>
  <si>
    <t>TOTAL ÁREA DE SALUD</t>
  </si>
  <si>
    <t>TOTAL ÁREA DE SALUD 2017</t>
  </si>
  <si>
    <t>Día de los Niños</t>
  </si>
  <si>
    <t>Reconocimiento Fechas Especiales</t>
  </si>
  <si>
    <t>Proceso de Inducción Estudiantes I Semestre</t>
  </si>
  <si>
    <t>Evento bimestral de integracion para estudiantes nuevos de la Universidad que vienen de fuera de Bogotá</t>
  </si>
  <si>
    <t>Reunión de dirección y coordinadores en redes universitarias</t>
  </si>
  <si>
    <t>Actividades de Bienestar para estudiantes de jornada nocturna y posgrado</t>
  </si>
  <si>
    <t>Actividades de Bienestar para Egresados</t>
  </si>
  <si>
    <t>Jornada de Bienestar para unidades académicas en Chía</t>
  </si>
  <si>
    <t>Nuevos proyectos PYP con unidades académicas</t>
  </si>
  <si>
    <t>Proyectos Colaborativos intrauniversitarios</t>
  </si>
  <si>
    <t>Proyectos Colaborativos Interuniversitarios</t>
  </si>
  <si>
    <t>Tabulación y análisis estádistico</t>
  </si>
  <si>
    <t>Estrategias de promoción de sentido de pertenencia</t>
  </si>
  <si>
    <t>TOTALES PRESUPUESTOS  POR ÁREAS</t>
  </si>
  <si>
    <t>TOTAL ÁREA DE CULTURA Y RECREACION</t>
  </si>
  <si>
    <t>TOTAL ÁREA DE GRUPOS UNIVERSITARIOS</t>
  </si>
  <si>
    <t>Máquina De Humo 2000w Rgb 3 En 1 24 Led Dmx Fiesta Humo Dj</t>
  </si>
  <si>
    <t>American DJ</t>
  </si>
  <si>
    <t>2000W niebla RGB 3 en 1 24 LED DMX humo máquina con mando a distancia inalámbrico
2000W niebla RGB 3 en 1 24LED DMX Máquina de humo con control remoto inalámbrico</t>
  </si>
  <si>
    <t>Este equipocomo complemento al sistema de iluminación con el que contamos para los eventos de Bienestar, potenciando el haz de luz en el escenario</t>
  </si>
  <si>
    <t>Batería Acústica</t>
  </si>
  <si>
    <t xml:space="preserve">Opción 1: Batería Mapex Ma529sfrw 2: Batería Yamaha Stage Custom </t>
  </si>
  <si>
    <t>Batería De Cinco Piezas  Color oscuro, cinco piezas y tres bases de platillo</t>
  </si>
  <si>
    <t>Este instrumento es requerido por diferentes grupos (4) y sólo se cuenta con una batería de buena calidad que además fue conseguida mediante patrocinio</t>
  </si>
  <si>
    <t>Base doble para teclado</t>
  </si>
  <si>
    <t>Opción 1: Hercules Ks210b</t>
  </si>
  <si>
    <t>Stand Base  Para Dos Teclados Organetas</t>
  </si>
  <si>
    <t>La base se requiere para poder montar los dos  teclados en las presentaciones con mayor comodidad ya que las bases individuales no permiten un montaje adecuado</t>
  </si>
  <si>
    <t>Saxo Tenor</t>
  </si>
  <si>
    <t xml:space="preserve"> Instrumento De Viento De Saxo Tenor Bb Saxofón C</t>
  </si>
  <si>
    <t>Trombón de Bara</t>
  </si>
  <si>
    <t xml:space="preserve">Opción única: Mendini Mtb-31 Intermedio B </t>
  </si>
  <si>
    <t xml:space="preserve"> Trombón Plano Con Diafragma C</t>
  </si>
  <si>
    <t>Cabinas Autopotenciadas</t>
  </si>
  <si>
    <t>Opción única: Turbo Sound 15</t>
  </si>
  <si>
    <t>Cabina activa de alta potencia,  con diseño trapezoidal, ideal para monitoreo y una amplia variedad de aplicaciones de sonorización en directo.</t>
  </si>
  <si>
    <t>Para monitoreo de sonido de todos los grupos</t>
  </si>
  <si>
    <t>Adaptador para Teclado Korg M50</t>
  </si>
  <si>
    <t>Opción única: Korg M50</t>
  </si>
  <si>
    <t>Se requiere para el teclado Korg ya que por ser unidad sellada no puede ser reparada y es la fuente de poder del instrumento.</t>
  </si>
  <si>
    <t>Kit de Micrófonos Batería</t>
  </si>
  <si>
    <t>Opción 1: Shure Pgdmk6 Xlr Kit De Microfonos De Bateria</t>
  </si>
  <si>
    <t xml:space="preserve">Kit de 6 micrófonos para batería 1 vmicrófono de bombo, 3 micrófonos para redo y toms y 2 micrófonos para overheads </t>
  </si>
  <si>
    <t>Se requiere para completar micrófonería de la sala de ensayos ya que no se cuenta con ningún micrófono especializado para percusión</t>
  </si>
  <si>
    <t>Base para platillo tipo boom</t>
  </si>
  <si>
    <t>Opción 1: Gibraltar Opción 2: Tama</t>
  </si>
  <si>
    <t>Metálicos</t>
  </si>
  <si>
    <t>Se requiere para poder acondicionar todos los platos con los que se cuentan para las baterias de Bienestar</t>
  </si>
  <si>
    <t xml:space="preserve">Encordados para guitarra eléctrica </t>
  </si>
  <si>
    <t>Chaquetas de presentación para docentes del área</t>
  </si>
  <si>
    <t>Según diseño de modista sugerido por la profesora Ganna</t>
  </si>
  <si>
    <t>Camisas confeccionadas de presentación en colores según diseño</t>
  </si>
  <si>
    <t>Se requiere un implemento distintivo institucional que cree identidad en el escenario.</t>
  </si>
  <si>
    <t xml:space="preserve">Melaya Left </t>
  </si>
  <si>
    <t>Melaya Left , según sugerencia profesora Ganna</t>
  </si>
  <si>
    <t>Velos negros especiales para folclor egipcio</t>
  </si>
  <si>
    <t>Velos negros para el grupo de danza árabe complemento de vestuario para el grupo representativo</t>
  </si>
  <si>
    <t>Chin chines</t>
  </si>
  <si>
    <t>Varias Marcas</t>
  </si>
  <si>
    <t>Campanillas para bailes orientales</t>
  </si>
  <si>
    <t>Se requieren para la implementación de varias danzas orientales</t>
  </si>
  <si>
    <t>Mantenimiento para equipos, amplificadores, instrumentos y luces</t>
  </si>
  <si>
    <t>Festival Nacional de la Canción Unbosque</t>
  </si>
  <si>
    <t>Se propone la creación de un nuevo Festival Nacional de la Canción que pueda consolidarse  como uno de los eventos más importantes en el ambito cultural universitario del país, ofreciendo una verdadera alternativa de proyección de los talentos de l país  en un evento de alta calidad de producción y que además  pueda convertirse en una heramienta de proyección de marca de la universidad.</t>
  </si>
  <si>
    <t>Encuentro del Bajo</t>
  </si>
  <si>
    <t>Realización de un Show didáctico musical con 6 Bajistas de diversos estilos</t>
  </si>
  <si>
    <t>TOTAL ÁREA DE DEPORTES Y ACTIVIDAD FÍSICA 2018</t>
  </si>
  <si>
    <t>TOTAL ÁREA DE SALUD 2018</t>
  </si>
  <si>
    <t>FAMILIA</t>
  </si>
  <si>
    <t>La fase de articulación del Programa Oruga se encuentra dispuesta para que un docente ejecute cada fase (I, II y III) en el programa académico al que pertenece; estas fases se caracterizan por el número de sesiones de capacitación, tiempo de duración de las sesiones, tiempo administrativo y  reuniones y/o capacitaciones. Estas variables tienen asociado un valor monetario que se entiende como remuneración al docente por ejecutar el programa, las variables se discriminan de la siguiente manera:
N° Docentes 21 docentes + 2 administrativos
N° Programas 23
N° Sesiones 12
Valor x hora $21.000
Tiempo duración de cada sesión 2 horas
Tiempo de labor administrativa 1 hora
Reuniones 8 x semestre c/u 2 hrs</t>
  </si>
  <si>
    <t>TOTAL PRESUPUESTO GENERAL  BU 2017</t>
  </si>
  <si>
    <t>TOTAL PRESUPUESTO GENERAL  BU 2018</t>
  </si>
  <si>
    <t>E- Bienestar 2018</t>
  </si>
  <si>
    <t>V 5% 2018</t>
  </si>
  <si>
    <t>Foro Nacional Voluntariado</t>
  </si>
  <si>
    <t>Desarrollar un evento académico a traves del trabajo colaborativo con otras universidades</t>
  </si>
  <si>
    <t xml:space="preserve">OMRUN </t>
  </si>
  <si>
    <t xml:space="preserve">HSF-514C </t>
  </si>
  <si>
    <t>Dispositivo requerido para la evaluación durante la valoración de medicina del deporte.</t>
  </si>
  <si>
    <t>AWALA</t>
  </si>
  <si>
    <t>Actividades que promueven la adaptación a la vida universitaria a estudiantes foraneos</t>
  </si>
  <si>
    <t>Con este proyecto Bienestar asigna a estudiantes de semestres superiores el acompañamiento de estudiantes recien llegados a la ciudad y a la universidad para que provean un acompañamiento que facilite la adaptación a la ciudad y a la vida universitaria</t>
  </si>
  <si>
    <t>Nuevos Proyectos de Voluntariado</t>
  </si>
  <si>
    <t>El programa tiene indicadores de crecimiento que implican convocar mayor cantidad de voluntarios y abrir nuevos proyectos en la localidad</t>
  </si>
  <si>
    <t>Implementos necesario como mecanismo de identificación y de incentivo para la participación en el voluntariado, al irse posicionando el grupo. 
Actualmente se cuenta con 
30 chaquetas
9 morrales
40 camisetas
Sin embargo se proyecta una participación de mas 180 voluntarios que requeriran dichas entregas en el transcurso de 2018.</t>
  </si>
  <si>
    <t xml:space="preserve">TOTAL IMPLEMENTOS CHIA </t>
  </si>
  <si>
    <t>Cajas de Plástico para Luces</t>
  </si>
  <si>
    <t>Opción 1: Lade Latón</t>
  </si>
  <si>
    <t xml:space="preserve">Ante el aumento de integrantes de los grupos se requiere este instrumento, sólo se cuenta con un trombón y en regular estado en Bienestar </t>
  </si>
  <si>
    <t>Ante el aumento de integrantes de los grupos se requiere este instrumento ya que no se cuenta en Bienestar y que permitiría ampliar repertorio, en bienestar no se cuenta con saxofón Tenor</t>
  </si>
  <si>
    <t>Ferias de Bienestar (Rebusque 3,  Convenios 2)</t>
  </si>
  <si>
    <t>Participación de la universidad en este evento con sus 5 representantes
Participación en este evento que es considerado como uno de los festivales nacionales más importantes del país a nivel musical, cubriendo desplazamiento, alojamiento y alimentación de los participantes de la universidad en caso de ser elegidos en la preselección</t>
  </si>
  <si>
    <t>Plataforma olimpica</t>
  </si>
  <si>
    <t>Colchoneta de gimnasio</t>
  </si>
  <si>
    <t>Desechables 3 Paquete X 5 Unidades MEDIDAS DE CAMILLA!!!!</t>
  </si>
  <si>
    <t>Espéculos Desechables Conos Para Otoscopio</t>
  </si>
  <si>
    <t xml:space="preserve">Balanza de Composición corporal </t>
  </si>
  <si>
    <t>Calibración de equipos médicos</t>
  </si>
  <si>
    <t>Capacitación Personal de Bienestar (cursos, seminarios personales, plenos nacionales de Bienestar)</t>
  </si>
  <si>
    <t xml:space="preserve">Balón de Voleibol </t>
  </si>
  <si>
    <t>Mercado libre</t>
  </si>
  <si>
    <t xml:space="preserve">Juego cartas Uno </t>
  </si>
  <si>
    <t>Juegos de banderines</t>
  </si>
  <si>
    <t>X 4 unidades</t>
  </si>
  <si>
    <t xml:space="preserve">Malla para arcos cancha de fútbol x 2 </t>
  </si>
  <si>
    <t>par</t>
  </si>
  <si>
    <t xml:space="preserve">Malla para arcos cancha futsal x 2 </t>
  </si>
  <si>
    <t xml:space="preserve">Malla para aros baloncesto x 2 </t>
  </si>
  <si>
    <t xml:space="preserve">Malla y paral (tenis de mesa) </t>
  </si>
  <si>
    <t xml:space="preserve">Mechas para cancha de Mini Tejo </t>
  </si>
  <si>
    <t xml:space="preserve">Parques de madera  x 6 puestos </t>
  </si>
  <si>
    <t xml:space="preserve">Raquetas tenis mesa x 2 </t>
  </si>
  <si>
    <t>Rummy Q</t>
  </si>
  <si>
    <t xml:space="preserve">Twister </t>
  </si>
  <si>
    <t>http://www.nacionfutbol.co/c/complementos/entrenamiento/?p=2</t>
  </si>
  <si>
    <t>IMPLEMENTOS CHIA</t>
  </si>
  <si>
    <t>Astucia naval</t>
  </si>
  <si>
    <t>FIFA 18
CALL OF DUTY</t>
  </si>
  <si>
    <t>Frisbee discraft ultrastar</t>
  </si>
  <si>
    <t>Toda la comunidad universitaria.  Prevención de Cáncer de Cuello Uterino. Ofrecer a través de un convenio con la Clínica El Bosque la posibilidad de la realización de citologías cervicovaginales a las mujeres de la comunidad univeristaria.
El laboratorio clínico Analizar realiza la toma de las citologías a través de contrato suscrito con la Universidad con una tarifa de $ 21.000 por cada examen. 
Cada usuaria asume un valor de $12.000 y la Universidad subsidia el resto del costo ($ 9.000)
Se realizarán hasta 223 citologías en el año.</t>
  </si>
  <si>
    <t>Toda la comunidad universitaria.  Prevención de enfermedades cardiovasculares . Ofrecer a través de un convenio con un laboratorio Clinico  la posibilidad de la realización de examenes (Parcial de orina,Perfil lipidico, Glicemia en ayunas, cuadro hematico tipo IV)a la comunidad univeristaria.
El laboratorio clínico realiza la toma de las de examenes a través de contrato suscrito con la Universidad con la siguiente tarifa  por cada examen. 
Parecial de orina  $ 6.500. Perfil lipidico $24.000. Glicemia en ayunas$7.800. Cuadro Hematico tipo IV $13.500                                                                    
 la Universidad subsidia la mitad de cada examen. 
Se tiene programado realizar hasta 300 examenes en el año.</t>
  </si>
  <si>
    <t>UNIDAD</t>
  </si>
  <si>
    <t>II Festival de Musicas Colombianas "Colombia Entera"</t>
  </si>
  <si>
    <t>Rugby</t>
  </si>
  <si>
    <t>Balon Rugby</t>
  </si>
  <si>
    <t>Gilbert</t>
  </si>
  <si>
    <t>Yoga</t>
  </si>
  <si>
    <t>Colchonetas mat de yoga</t>
  </si>
  <si>
    <t>10mm</t>
  </si>
  <si>
    <t>Supremacy</t>
  </si>
  <si>
    <t>UNIFORMES  DE COMPETENECIA</t>
  </si>
  <si>
    <t>Importante para proteger discos barras y pisos del CAF</t>
  </si>
  <si>
    <t>Espuma con memoria de alta densidad 110 x 50 y 4cm grosor</t>
  </si>
  <si>
    <t>Brinda mejor soporte y comodidad al deportista durante la sesión de entrenamiento</t>
  </si>
  <si>
    <t xml:space="preserve">La nueva reglamentación en competencias oficiales requiere que los deportistas se preparaen con este material. El reglamento de ASCUN DEPORTES, es basado en la regla de la federación Internacional. </t>
  </si>
  <si>
    <t>Necesario para talleres formativos e iniciación de los interesados en grupo representativo</t>
  </si>
  <si>
    <t>Este implemento se entregará para contar con un uniforme alterno en las diferentes competencias  22 masculino A, 22 Masculino B, 22 Femenino</t>
  </si>
  <si>
    <t>Paquete x 100</t>
  </si>
  <si>
    <t>Actividad de reconocimiento  de los miembros de la corporación sindrome de down, vinculados con la Universidad El Bosque</t>
  </si>
  <si>
    <t>banderines para las esquinas de la cancha de fútbol.</t>
  </si>
  <si>
    <t>Desplazamiento delegaciones a Torneos Nacionales e Internacionales, incluye grupos representativos del área de Cultura y Recreación y Deportes y Actividad Física</t>
  </si>
  <si>
    <t>E BIENESTAR</t>
  </si>
  <si>
    <t>TOTAL ACTIVIDADES E BIENESTAR</t>
  </si>
  <si>
    <t>TOTAL E BIENESTAR</t>
  </si>
  <si>
    <t>TOTAL ÁREA DE CULTURA Y RECREACION 2018</t>
  </si>
  <si>
    <t>Comprende participación en encuentros interuniversitarios de ASCUN, fortalece el ambito representativo</t>
  </si>
  <si>
    <t>Comprende participación en encuentros interuniversitarios de OUN, fortalece el ambito representativo</t>
  </si>
  <si>
    <t>500 x 10 Jugadores</t>
  </si>
  <si>
    <t>500 x 15
Jugadoras</t>
  </si>
  <si>
    <t>Implementos necesarios para el prestamo de implementos en la cueva, se ha verificado inventario y se han corroborado implementos para dar baja</t>
  </si>
  <si>
    <t>Incluye hidratacion para los equipos de estudiantes y los de administrativos y docentes</t>
  </si>
  <si>
    <t>TOTAL ACTIVIDADES E BIENESTAR 2017</t>
  </si>
  <si>
    <t>TOTAL ACTIVIDADES E BIENESTAR 2018</t>
  </si>
  <si>
    <t>Es un proyecto transversal a todos los programas que componen la estrategia de Bienestar Universitario del Plan de Desarrollo Institucional 2016 - 2021. Busca fortalecer el impacto, y aumentar la cobertura y la participación de los diferentes públicos mediante una oferta virtual. Contempla la grabación de recursos audiovisuales como cursos, tutoriales y cápsulas informativas. Por otra parte, también servirá para hacerle mantenimiento a la plataforma y llevar a cabo desarrollos que la fortalezcan.</t>
  </si>
  <si>
    <t>Implementos necesarios para el servicio que se ofrece en chia en los escenarios deportivos y de prestamo</t>
  </si>
  <si>
    <t>V UNITARIO</t>
  </si>
  <si>
    <t>Hijos de comunidad universitaria</t>
  </si>
  <si>
    <t>Académicos y administrativos de la Universidad</t>
  </si>
  <si>
    <t>Estudiantes I semestre</t>
  </si>
  <si>
    <t>Grupo de apoyo</t>
  </si>
  <si>
    <t>Incentivos para Grupo de Apoyo proceso de inducción</t>
  </si>
  <si>
    <t xml:space="preserve">Evento  con el que se ofrece una atención a los integrantes de las selecciones deportivas, grupos culturales, voluntariado universitario, monitores y se hará reconocimiento a los Estudiantes destacados durante el año en representación de la Universidad. </t>
  </si>
  <si>
    <t>Participantes destacados Bienestar</t>
  </si>
  <si>
    <t>Colaboradores del Departamento</t>
  </si>
  <si>
    <t>Coordinadores de área y miembros participantes de redes interuniversitarias</t>
  </si>
  <si>
    <t>Miembros de Grupos representativos</t>
  </si>
  <si>
    <t>Programa Mobiendonos</t>
  </si>
  <si>
    <t>Plan de Comunicación</t>
  </si>
  <si>
    <t>POBLACION OBJETO</t>
  </si>
  <si>
    <t>A definir</t>
  </si>
  <si>
    <t>TOTAL ACTIVIDADES Y OTROS TRANSVERSALES DE BIENESTAR</t>
  </si>
  <si>
    <t>TRANSVERSALES A BIENESTAR</t>
  </si>
  <si>
    <t>ACTIVIDADES  TRANSVERSALES DE BIENESTAR</t>
  </si>
  <si>
    <t>Imprevistos</t>
  </si>
  <si>
    <t>TOTAL PRESUPUESTO TRANSVERSALES 2017</t>
  </si>
  <si>
    <t>TOTAL PRESUPUESTO TRANSVERSALES 2018</t>
  </si>
  <si>
    <t>TOTAL PRESUPUESTO TRANSVERSALES</t>
  </si>
  <si>
    <t xml:space="preserve">XT 4000 NO 5 </t>
  </si>
  <si>
    <t>Balones para presentaciones en paradas y torneos y entrenamientos en las selecciones de ruvby de la U</t>
  </si>
  <si>
    <t>Implementos necesarios para el desarrollo del taller formativo de la Universidad, los materiales actuales serán dados de baja</t>
  </si>
  <si>
    <t>Uniforme baloncesto masculino</t>
  </si>
  <si>
    <t xml:space="preserve">Conformación equipo administrativos y equipo docentes </t>
  </si>
  <si>
    <t>II Hexagonal Administrativo y Docente Inter Universitario</t>
  </si>
  <si>
    <t>Realizar competencias hexagonales para los Equipos Administrativos y docentes en disiplinas de conjunto e individuales ( Futbol, Baloncesto, Futbol Sala, Ajedrez y Tenis de mesa)</t>
  </si>
  <si>
    <t>TOTAL II HEXAGONAL</t>
  </si>
  <si>
    <t>Subtotal Material área</t>
  </si>
  <si>
    <r>
      <t>El grupo de danza de</t>
    </r>
    <r>
      <rPr>
        <sz val="11"/>
        <color indexed="10"/>
        <rFont val="Tahoma"/>
        <family val="2"/>
      </rPr>
      <t xml:space="preserve"> </t>
    </r>
    <r>
      <rPr>
        <sz val="11"/>
        <rFont val="Tahoma"/>
        <family val="2"/>
      </rPr>
      <t xml:space="preserve">administrativos </t>
    </r>
    <r>
      <rPr>
        <sz val="11"/>
        <color indexed="8"/>
        <rFont val="Tahoma"/>
        <family val="2"/>
      </rPr>
      <t>requiere diversos vestuarios que por su complejidad y costo s preferible alquilar eventualmente para las presentaciones</t>
    </r>
  </si>
  <si>
    <r>
      <t>El grupo de danza de</t>
    </r>
    <r>
      <rPr>
        <sz val="11"/>
        <color indexed="10"/>
        <rFont val="Tahoma"/>
        <family val="2"/>
      </rPr>
      <t xml:space="preserve"> </t>
    </r>
    <r>
      <rPr>
        <sz val="11"/>
        <rFont val="Tahoma"/>
        <family val="2"/>
      </rPr>
      <t xml:space="preserve">estudiantes </t>
    </r>
    <r>
      <rPr>
        <sz val="11"/>
        <color indexed="8"/>
        <rFont val="Tahoma"/>
        <family val="2"/>
      </rPr>
      <t>requiere diversos vestuarios que por su complejidad y costo s preferible alquilar eventualmente para las presentaciones</t>
    </r>
  </si>
  <si>
    <r>
      <t>El grupo de danza de</t>
    </r>
    <r>
      <rPr>
        <sz val="11"/>
        <color indexed="10"/>
        <rFont val="Tahoma"/>
        <family val="2"/>
      </rPr>
      <t xml:space="preserve"> </t>
    </r>
    <r>
      <rPr>
        <sz val="11"/>
        <rFont val="Tahoma"/>
        <family val="2"/>
      </rPr>
      <t xml:space="preserve">estudiantes </t>
    </r>
    <r>
      <rPr>
        <sz val="11"/>
        <color indexed="8"/>
        <rFont val="Tahoma"/>
        <family val="2"/>
      </rPr>
      <t>requiere diversos vestuarios que complementen el inventario existente</t>
    </r>
  </si>
  <si>
    <t>Matel</t>
  </si>
  <si>
    <t>Poste plástico ABS verde MIYAGI x 12</t>
  </si>
  <si>
    <t>El festival tiene como objetivo visibilizar el rumbo que viene tomando la musica colombiana y estimular dentro de las nuevas generaciones el interes por nuestros propios ritmos, abriendo ademas un espacio en la capital para el reconocimiento de nuestra propia identidad cultural</t>
  </si>
  <si>
    <t>Festivales Nacionales de la Canción (ASCUN y UNINORTE)</t>
  </si>
  <si>
    <t>Revision técnica para equipos en general de CAF y compra Repuestos</t>
  </si>
  <si>
    <t>Mano de obra para la revisión y mantenimiento preventivo de todos los equipos en el CAF y debido a la cantidad de usuarios del CAF se hace necesario tener una reserva para la compra de repuestos y materiares de refaccion para los equipos</t>
  </si>
  <si>
    <t>Realización de torneos  deportivos exclusivos para el personal administrativo y docente en modalidad  INTER UNIVERSITARIO  donde se incluya la participacion de 6 equipos en fúbol, voleibol mixto y baloncesto masculino y femenino  realizando encuentros alternados entre la cancha de las instalaciones de Usaquén y las instalaciones de Chía</t>
  </si>
  <si>
    <t>Organización con subsidio para los miembros de la comunidad de 2 caminatas ecológicas en el año.</t>
  </si>
  <si>
    <t>V/UNIDAD</t>
  </si>
  <si>
    <t>Actividades de Bienestar para académicos y administrativos</t>
  </si>
  <si>
    <t>El area de salud de BU requiere dar cumplimiebnto al proyecto de Universidad Saludable del PDI 2016 -2021 incidiendo en la calidad de vida de la población a través de la realización de proyectos articulados con las facultades de promoción y prevención que incidan en los habitos y estilos de vida</t>
  </si>
  <si>
    <t>Subtotal Semana de la Salud</t>
  </si>
  <si>
    <t>De acuerdo con la reglamentación establecido se debe hacer calibración anual a implementos medicos</t>
  </si>
  <si>
    <t>Fortalecer las competencias y habilidades de los voluntarios para enriquecer su labor y el trabajo con las comunidades. Debe incluir la contratacion de personal capacitado,  se hace con base en el plan de capacitación, que incluye los siguientes temas entre otros
Solución de conflictos, Expresión oral y manejo de voz, liderazgo y trabajo en equipo, herramientas didacticas para la infancia, Trabajo voluntario con adulto mayor, primeros auxilios psicológicos, Programas de entrenamiento de futbol, Derechos y ejercicio de ciudadania, Primeros Auxilios, Construccion del Clown
Accion sin daño, Educacion para la paz, Formulacion de proyectos sociales.</t>
  </si>
  <si>
    <t>Se ha hecho evidente la necesidad de mejoramiento de fortalecer las competencias y habilidades de los miembros del grupo de apoyo para enriquecer su labor, para ello se ha hecho un plan de capacitación que comprende temas como:
Primeros Auxilios Psicologicos, Coaching, Atención al cliente, Coordinacion de eventos, Atención al cliente, Liderazgo y trabajo en equipo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</si>
</sst>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5" formatCode="&quot;$&quot;\ #,##0_);\(&quot;$&quot;\ #,##0\)"/>
    <numFmt numFmtId="6" formatCode="&quot;$&quot;\ #,##0_);[Red]\(&quot;$&quot;\ #,##0\)"/>
    <numFmt numFmtId="42" formatCode="_(&quot;$&quot;\ * #,##0_);_(&quot;$&quot;\ * \(#,##0\);_(&quot;$&quot;\ * &quot;-&quot;_);_(@_)"/>
    <numFmt numFmtId="44" formatCode="_(&quot;$&quot;\ * #,##0.00_);_(&quot;$&quot;\ * \(#,##0.00\);_(&quot;$&quot;\ * &quot;-&quot;??_);_(@_)"/>
    <numFmt numFmtId="164" formatCode="&quot;$&quot;\ #,##0"/>
    <numFmt numFmtId="165" formatCode="_(&quot;$&quot;\ * #,##0_);_(&quot;$&quot;\ * \(#,##0\);_(&quot;$&quot;\ * &quot;-&quot;??_);_(@_)"/>
    <numFmt numFmtId="166" formatCode="0.0%"/>
    <numFmt numFmtId="167" formatCode="&quot;$&quot;\ #,##0;[Red]&quot;$&quot;\ \-#,##0"/>
    <numFmt numFmtId="168" formatCode="[$$-240A]\ #,##0"/>
    <numFmt numFmtId="169" formatCode="_ &quot;$&quot;\ * #,##0_ ;_ &quot;$&quot;\ * \-#,##0_ ;_ &quot;$&quot;\ * &quot;-&quot;??_ ;_ @_ "/>
  </numFmts>
  <fonts count="56" x14ac:knownFonts="1">
    <font>
      <sz val="11"/>
      <color theme="1"/>
      <name val="Calibri"/>
      <family val="2"/>
      <scheme val="minor"/>
    </font>
    <font>
      <sz val="11"/>
      <color theme="1"/>
      <name val="Calibri"/>
      <family val="2"/>
      <scheme val="minor"/>
    </font>
    <font>
      <b/>
      <sz val="24"/>
      <color rgb="FF000000"/>
      <name val="Tahoma"/>
      <family val="2"/>
    </font>
    <font>
      <u/>
      <sz val="10"/>
      <color theme="10"/>
      <name val="Arial"/>
      <family val="2"/>
    </font>
    <font>
      <b/>
      <sz val="28"/>
      <color rgb="FF000000"/>
      <name val="Tahoma"/>
      <family val="2"/>
    </font>
    <font>
      <b/>
      <sz val="22"/>
      <name val="Tahoma"/>
      <family val="2"/>
    </font>
    <font>
      <b/>
      <sz val="20"/>
      <name val="Tahoma"/>
      <family val="2"/>
    </font>
    <font>
      <b/>
      <sz val="18"/>
      <name val="Tahoma"/>
      <family val="2"/>
    </font>
    <font>
      <b/>
      <sz val="16"/>
      <name val="Tahoma"/>
      <family val="2"/>
    </font>
    <font>
      <b/>
      <sz val="12"/>
      <color rgb="FF000000"/>
      <name val="Tahoma"/>
      <family val="2"/>
    </font>
    <font>
      <b/>
      <sz val="18"/>
      <color rgb="FF000000"/>
      <name val="Tahoma"/>
      <family val="2"/>
    </font>
    <font>
      <b/>
      <sz val="20"/>
      <color rgb="FF000000"/>
      <name val="Tahoma"/>
      <family val="2"/>
    </font>
    <font>
      <b/>
      <sz val="22"/>
      <color rgb="FF000000"/>
      <name val="Tahoma"/>
      <family val="2"/>
    </font>
    <font>
      <b/>
      <sz val="12"/>
      <name val="Tahoma"/>
      <family val="2"/>
    </font>
    <font>
      <b/>
      <sz val="14"/>
      <name val="Tahoma"/>
      <family val="2"/>
    </font>
    <font>
      <b/>
      <sz val="20"/>
      <color theme="1"/>
      <name val="Tahoma"/>
      <family val="2"/>
    </font>
    <font>
      <b/>
      <sz val="28"/>
      <name val="Tahoma"/>
      <family val="2"/>
    </font>
    <font>
      <sz val="12"/>
      <name val="Tahoma"/>
      <family val="2"/>
    </font>
    <font>
      <b/>
      <sz val="11"/>
      <name val="Tahoma"/>
      <family val="2"/>
    </font>
    <font>
      <b/>
      <sz val="24"/>
      <name val="Tahoma"/>
      <family val="2"/>
    </font>
    <font>
      <b/>
      <sz val="36"/>
      <color rgb="FFFFFFFF"/>
      <name val="Tahoma"/>
      <family val="2"/>
    </font>
    <font>
      <b/>
      <sz val="28"/>
      <color indexed="8"/>
      <name val="Tahoma"/>
      <family val="2"/>
    </font>
    <font>
      <b/>
      <sz val="22"/>
      <color indexed="8"/>
      <name val="Tahoma"/>
      <family val="2"/>
    </font>
    <font>
      <b/>
      <sz val="18"/>
      <color indexed="8"/>
      <name val="Tahoma"/>
      <family val="2"/>
    </font>
    <font>
      <b/>
      <sz val="12"/>
      <color indexed="8"/>
      <name val="Tahoma"/>
      <family val="2"/>
    </font>
    <font>
      <b/>
      <sz val="20"/>
      <color indexed="8"/>
      <name val="Tahoma"/>
      <family val="2"/>
    </font>
    <font>
      <b/>
      <sz val="24"/>
      <color indexed="8"/>
      <name val="Tahoma"/>
      <family val="2"/>
    </font>
    <font>
      <b/>
      <sz val="9"/>
      <color indexed="81"/>
      <name val="Tahoma"/>
      <family val="2"/>
    </font>
    <font>
      <sz val="9"/>
      <color indexed="81"/>
      <name val="Tahoma"/>
      <family val="2"/>
    </font>
    <font>
      <b/>
      <sz val="26"/>
      <color rgb="FF000000"/>
      <name val="Tahoma"/>
      <family val="2"/>
    </font>
    <font>
      <b/>
      <sz val="26"/>
      <name val="Tahoma"/>
      <family val="2"/>
    </font>
    <font>
      <b/>
      <sz val="24"/>
      <color theme="0"/>
      <name val="Tahoma"/>
      <family val="2"/>
    </font>
    <font>
      <b/>
      <sz val="26"/>
      <color rgb="FFFFFFFF"/>
      <name val="Tahoma"/>
      <family val="2"/>
    </font>
    <font>
      <b/>
      <sz val="11"/>
      <color rgb="FF000000"/>
      <name val="Tahoma"/>
      <family val="2"/>
    </font>
    <font>
      <b/>
      <sz val="11"/>
      <color theme="1"/>
      <name val="Tahoma"/>
      <family val="2"/>
    </font>
    <font>
      <sz val="11"/>
      <color indexed="8"/>
      <name val="Tahoma"/>
      <family val="2"/>
    </font>
    <font>
      <sz val="11"/>
      <name val="Tahoma"/>
      <family val="2"/>
    </font>
    <font>
      <b/>
      <sz val="11"/>
      <color indexed="8"/>
      <name val="Tahoma"/>
      <family val="2"/>
    </font>
    <font>
      <sz val="11"/>
      <color rgb="FF333333"/>
      <name val="Tahoma"/>
      <family val="2"/>
    </font>
    <font>
      <sz val="11"/>
      <color theme="1"/>
      <name val="Tahoma"/>
      <family val="2"/>
    </font>
    <font>
      <sz val="12"/>
      <color rgb="FF000000"/>
      <name val="Tahoma"/>
      <family val="2"/>
    </font>
    <font>
      <sz val="11"/>
      <color indexed="10"/>
      <name val="Tahoma"/>
      <family val="2"/>
    </font>
    <font>
      <sz val="10"/>
      <name val="Tahoma"/>
      <family val="2"/>
    </font>
    <font>
      <u/>
      <sz val="10"/>
      <color rgb="FF0563C1"/>
      <name val="Tahoma"/>
      <family val="2"/>
    </font>
    <font>
      <sz val="11"/>
      <color rgb="FF000000"/>
      <name val="Tahoma"/>
      <family val="2"/>
    </font>
    <font>
      <u/>
      <sz val="10"/>
      <color theme="10"/>
      <name val="Tahoma"/>
      <family val="2"/>
    </font>
    <font>
      <sz val="11"/>
      <color rgb="FF548135"/>
      <name val="Tahoma"/>
      <family val="2"/>
    </font>
    <font>
      <b/>
      <sz val="14"/>
      <color rgb="FF000000"/>
      <name val="Tahoma"/>
      <family val="2"/>
    </font>
    <font>
      <b/>
      <sz val="10"/>
      <name val="Tahoma"/>
      <family val="2"/>
    </font>
    <font>
      <sz val="10"/>
      <color rgb="FF000000"/>
      <name val="Tahoma"/>
      <family val="2"/>
    </font>
    <font>
      <sz val="10"/>
      <color theme="1"/>
      <name val="Tahoma"/>
      <family val="2"/>
    </font>
    <font>
      <b/>
      <sz val="10"/>
      <color rgb="FF000000"/>
      <name val="Tahoma"/>
      <family val="2"/>
    </font>
    <font>
      <sz val="10"/>
      <color indexed="8"/>
      <name val="Tahoma"/>
      <family val="2"/>
    </font>
    <font>
      <b/>
      <sz val="14"/>
      <color theme="1"/>
      <name val="Tahoma"/>
      <family val="2"/>
    </font>
    <font>
      <b/>
      <i/>
      <sz val="36"/>
      <color rgb="FFFFFFFF"/>
      <name val="Tahoma"/>
      <family val="2"/>
    </font>
    <font>
      <sz val="26"/>
      <name val="Tahoma"/>
      <family val="2"/>
    </font>
  </fonts>
  <fills count="79">
    <fill>
      <patternFill patternType="none"/>
    </fill>
    <fill>
      <patternFill patternType="gray125"/>
    </fill>
    <fill>
      <patternFill patternType="solid">
        <fgColor rgb="FF8496B0"/>
        <bgColor rgb="FF8496B0"/>
      </patternFill>
    </fill>
    <fill>
      <patternFill patternType="solid">
        <fgColor rgb="FFFFFFFF"/>
        <bgColor rgb="FFFFFFFF"/>
      </patternFill>
    </fill>
    <fill>
      <patternFill patternType="solid">
        <fgColor rgb="FFD8D8D8"/>
        <bgColor rgb="FFD8D8D8"/>
      </patternFill>
    </fill>
    <fill>
      <patternFill patternType="solid">
        <fgColor rgb="FF385623"/>
        <bgColor rgb="FF385623"/>
      </patternFill>
    </fill>
    <fill>
      <patternFill patternType="solid">
        <fgColor rgb="FF548135"/>
        <bgColor rgb="FF548135"/>
      </patternFill>
    </fill>
    <fill>
      <patternFill patternType="solid">
        <fgColor rgb="FF92D050"/>
        <bgColor rgb="FF92D050"/>
      </patternFill>
    </fill>
    <fill>
      <patternFill patternType="solid">
        <fgColor rgb="FFA8D08D"/>
        <bgColor rgb="FFA8D08D"/>
      </patternFill>
    </fill>
    <fill>
      <patternFill patternType="solid">
        <fgColor rgb="FF70AD47"/>
        <bgColor rgb="FF70AD47"/>
      </patternFill>
    </fill>
    <fill>
      <patternFill patternType="solid">
        <fgColor rgb="FF76923C"/>
        <bgColor rgb="FF76923C"/>
      </patternFill>
    </fill>
    <fill>
      <patternFill patternType="solid">
        <fgColor rgb="FFC2D69B"/>
        <bgColor rgb="FFC2D69B"/>
      </patternFill>
    </fill>
    <fill>
      <patternFill patternType="solid">
        <fgColor theme="9" tint="-0.499984740745262"/>
        <bgColor indexed="64"/>
      </patternFill>
    </fill>
    <fill>
      <patternFill patternType="solid">
        <fgColor rgb="FFA50021"/>
        <bgColor rgb="FFA50021"/>
      </patternFill>
    </fill>
    <fill>
      <patternFill patternType="solid">
        <fgColor rgb="FFFF2F57"/>
        <bgColor rgb="FFFF2F57"/>
      </patternFill>
    </fill>
    <fill>
      <patternFill patternType="solid">
        <fgColor rgb="FFFF4367"/>
        <bgColor rgb="FFFF4367"/>
      </patternFill>
    </fill>
    <fill>
      <patternFill patternType="solid">
        <fgColor rgb="FFFF718C"/>
        <bgColor rgb="FFFF718C"/>
      </patternFill>
    </fill>
    <fill>
      <patternFill patternType="solid">
        <fgColor rgb="FFFF6699"/>
        <bgColor rgb="FFFF6699"/>
      </patternFill>
    </fill>
    <fill>
      <patternFill patternType="solid">
        <fgColor rgb="FFFFB3C1"/>
        <bgColor rgb="FFFFB3C1"/>
      </patternFill>
    </fill>
    <fill>
      <patternFill patternType="solid">
        <fgColor rgb="FFC55A11"/>
        <bgColor rgb="FFC55A11"/>
      </patternFill>
    </fill>
    <fill>
      <patternFill patternType="solid">
        <fgColor rgb="FFF4B083"/>
        <bgColor rgb="FFF4B083"/>
      </patternFill>
    </fill>
    <fill>
      <patternFill patternType="solid">
        <fgColor theme="0"/>
        <bgColor rgb="FFFFFFFF"/>
      </patternFill>
    </fill>
    <fill>
      <patternFill patternType="solid">
        <fgColor theme="0"/>
        <bgColor indexed="64"/>
      </patternFill>
    </fill>
    <fill>
      <patternFill patternType="solid">
        <fgColor theme="5" tint="0.39997558519241921"/>
        <bgColor indexed="64"/>
      </patternFill>
    </fill>
    <fill>
      <patternFill patternType="solid">
        <fgColor theme="5" tint="-0.249977111117893"/>
        <bgColor rgb="FFC55A11"/>
      </patternFill>
    </fill>
    <fill>
      <patternFill patternType="solid">
        <fgColor theme="0" tint="-0.14999847407452621"/>
        <bgColor indexed="64"/>
      </patternFill>
    </fill>
    <fill>
      <patternFill patternType="solid">
        <fgColor theme="5" tint="-0.249977111117893"/>
        <bgColor indexed="64"/>
      </patternFill>
    </fill>
    <fill>
      <patternFill patternType="solid">
        <fgColor rgb="FFFF25B6"/>
        <bgColor rgb="FFFF25B6"/>
      </patternFill>
    </fill>
    <fill>
      <patternFill patternType="solid">
        <fgColor rgb="FFFF66CC"/>
        <bgColor rgb="FFFF66CC"/>
      </patternFill>
    </fill>
    <fill>
      <patternFill patternType="solid">
        <fgColor rgb="FFFFAFE4"/>
        <bgColor rgb="FFFFAFE4"/>
      </patternFill>
    </fill>
    <fill>
      <patternFill patternType="solid">
        <fgColor rgb="FF1E4E79"/>
        <bgColor rgb="FF1E4E79"/>
      </patternFill>
    </fill>
    <fill>
      <patternFill patternType="solid">
        <fgColor rgb="FF833C0B"/>
        <bgColor rgb="FF833C0B"/>
      </patternFill>
    </fill>
    <fill>
      <patternFill patternType="solid">
        <fgColor theme="3"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0070C0"/>
        <bgColor indexed="64"/>
      </patternFill>
    </fill>
    <fill>
      <patternFill patternType="solid">
        <fgColor theme="0"/>
        <bgColor rgb="FF0070C0"/>
      </patternFill>
    </fill>
    <fill>
      <patternFill patternType="solid">
        <fgColor theme="0"/>
        <bgColor rgb="FFFF25B6"/>
      </patternFill>
    </fill>
    <fill>
      <patternFill patternType="solid">
        <fgColor theme="4" tint="-0.499984740745262"/>
        <bgColor rgb="FFBF9000"/>
      </patternFill>
    </fill>
    <fill>
      <patternFill patternType="solid">
        <fgColor theme="9" tint="-0.249977111117893"/>
        <bgColor rgb="FF70AD47"/>
      </patternFill>
    </fill>
    <fill>
      <patternFill patternType="solid">
        <fgColor rgb="FFFFD5FF"/>
        <bgColor rgb="FFFFFFFF"/>
      </patternFill>
    </fill>
    <fill>
      <patternFill patternType="solid">
        <fgColor rgb="FFFFD5FF"/>
        <bgColor indexed="64"/>
      </patternFill>
    </fill>
    <fill>
      <patternFill patternType="solid">
        <fgColor rgb="FF990033"/>
        <bgColor rgb="FFA50021"/>
      </patternFill>
    </fill>
    <fill>
      <patternFill patternType="solid">
        <fgColor rgb="FF990033"/>
        <bgColor indexed="64"/>
      </patternFill>
    </fill>
    <fill>
      <patternFill patternType="solid">
        <fgColor rgb="FFFF00FF"/>
        <bgColor rgb="FFFF25B6"/>
      </patternFill>
    </fill>
    <fill>
      <patternFill patternType="solid">
        <fgColor rgb="FFFF00FF"/>
        <bgColor indexed="64"/>
      </patternFill>
    </fill>
    <fill>
      <patternFill patternType="solid">
        <fgColor theme="0"/>
        <bgColor rgb="FFFFAFE4"/>
      </patternFill>
    </fill>
    <fill>
      <patternFill patternType="solid">
        <fgColor theme="0"/>
        <bgColor rgb="FFFFE1F5"/>
      </patternFill>
    </fill>
    <fill>
      <patternFill patternType="solid">
        <fgColor theme="0"/>
        <bgColor rgb="FFCCCCFF"/>
      </patternFill>
    </fill>
    <fill>
      <patternFill patternType="solid">
        <fgColor theme="0"/>
        <bgColor rgb="FFFF4367"/>
      </patternFill>
    </fill>
    <fill>
      <patternFill patternType="solid">
        <fgColor theme="7" tint="0.39997558519241921"/>
        <bgColor rgb="FFFF4367"/>
      </patternFill>
    </fill>
    <fill>
      <patternFill patternType="solid">
        <fgColor theme="7" tint="0.39997558519241921"/>
        <bgColor rgb="FFA50021"/>
      </patternFill>
    </fill>
    <fill>
      <patternFill patternType="solid">
        <fgColor theme="0"/>
        <bgColor rgb="FFD8D8D8"/>
      </patternFill>
    </fill>
    <fill>
      <patternFill patternType="solid">
        <fgColor theme="0"/>
        <bgColor rgb="FF70AD47"/>
      </patternFill>
    </fill>
    <fill>
      <patternFill patternType="solid">
        <fgColor theme="0"/>
        <bgColor rgb="FF76923C"/>
      </patternFill>
    </fill>
    <fill>
      <patternFill patternType="solid">
        <fgColor theme="0"/>
        <bgColor rgb="FF548135"/>
      </patternFill>
    </fill>
    <fill>
      <patternFill patternType="solid">
        <fgColor theme="0"/>
        <bgColor rgb="FFA8D08D"/>
      </patternFill>
    </fill>
    <fill>
      <patternFill patternType="solid">
        <fgColor theme="0"/>
        <bgColor rgb="FFD0CECE"/>
      </patternFill>
    </fill>
    <fill>
      <patternFill patternType="solid">
        <fgColor theme="0"/>
        <bgColor rgb="FFE2EFD9"/>
      </patternFill>
    </fill>
    <fill>
      <patternFill patternType="solid">
        <fgColor theme="0"/>
        <bgColor rgb="FFCC99FF"/>
      </patternFill>
    </fill>
    <fill>
      <patternFill patternType="solid">
        <fgColor theme="0"/>
        <bgColor rgb="FF385623"/>
      </patternFill>
    </fill>
    <fill>
      <patternFill patternType="solid">
        <fgColor theme="0"/>
        <bgColor rgb="FFA50021"/>
      </patternFill>
    </fill>
    <fill>
      <patternFill patternType="solid">
        <fgColor theme="0"/>
        <bgColor rgb="FFFF2F57"/>
      </patternFill>
    </fill>
    <fill>
      <patternFill patternType="solid">
        <fgColor theme="0"/>
        <bgColor rgb="FFFF718C"/>
      </patternFill>
    </fill>
    <fill>
      <patternFill patternType="solid">
        <fgColor theme="0"/>
        <bgColor rgb="FFFF6699"/>
      </patternFill>
    </fill>
    <fill>
      <patternFill patternType="solid">
        <fgColor theme="0"/>
        <bgColor rgb="FFFFB3C1"/>
      </patternFill>
    </fill>
    <fill>
      <patternFill patternType="solid">
        <fgColor rgb="FFFFD5FF"/>
        <bgColor rgb="FFE2EFD9"/>
      </patternFill>
    </fill>
    <fill>
      <patternFill patternType="solid">
        <fgColor theme="9" tint="-0.249977111117893"/>
        <bgColor indexed="64"/>
      </patternFill>
    </fill>
    <fill>
      <patternFill patternType="solid">
        <fgColor theme="0"/>
        <bgColor rgb="FFFFDDE3"/>
      </patternFill>
    </fill>
    <fill>
      <patternFill patternType="solid">
        <fgColor theme="0"/>
        <bgColor rgb="FFC55A11"/>
      </patternFill>
    </fill>
    <fill>
      <patternFill patternType="solid">
        <fgColor theme="0"/>
        <bgColor rgb="FFF4B083"/>
      </patternFill>
    </fill>
    <fill>
      <patternFill patternType="solid">
        <fgColor theme="7" tint="-0.249977111117893"/>
        <bgColor rgb="FFC55A11"/>
      </patternFill>
    </fill>
    <fill>
      <patternFill patternType="solid">
        <fgColor theme="7" tint="-0.249977111117893"/>
        <bgColor indexed="64"/>
      </patternFill>
    </fill>
    <fill>
      <patternFill patternType="solid">
        <fgColor theme="7" tint="-0.249977111117893"/>
        <bgColor rgb="FFFF4367"/>
      </patternFill>
    </fill>
    <fill>
      <patternFill patternType="solid">
        <fgColor theme="0"/>
        <bgColor rgb="FFFF66CC"/>
      </patternFill>
    </fill>
    <fill>
      <patternFill patternType="solid">
        <fgColor rgb="FFFFD5FF"/>
        <bgColor rgb="FFFFE1F5"/>
      </patternFill>
    </fill>
    <fill>
      <patternFill patternType="solid">
        <fgColor rgb="FFFF0000"/>
        <bgColor indexed="64"/>
      </patternFill>
    </fill>
  </fills>
  <borders count="26">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top/>
      <bottom style="thin">
        <color rgb="FF000000"/>
      </bottom>
      <diagonal/>
    </border>
    <border>
      <left/>
      <right/>
      <top/>
      <bottom style="thin">
        <color rgb="FF000000"/>
      </bottom>
      <diagonal/>
    </border>
  </borders>
  <cellStyleXfs count="4">
    <xf numFmtId="0" fontId="0" fillId="0" borderId="0"/>
    <xf numFmtId="0" fontId="3" fillId="0" borderId="0" applyNumberFormat="0" applyFill="0" applyBorder="0" applyAlignment="0" applyProtection="0"/>
    <xf numFmtId="0" fontId="1" fillId="0" borderId="0"/>
    <xf numFmtId="44" fontId="1" fillId="0" borderId="0" applyFont="0" applyFill="0" applyBorder="0" applyAlignment="0" applyProtection="0"/>
  </cellStyleXfs>
  <cellXfs count="468">
    <xf numFmtId="0" fontId="0" fillId="0" borderId="0" xfId="0"/>
    <xf numFmtId="0" fontId="0" fillId="0" borderId="0" xfId="0" applyAlignment="1">
      <alignment wrapText="1"/>
    </xf>
    <xf numFmtId="164" fontId="13" fillId="0" borderId="1" xfId="0" applyNumberFormat="1" applyFont="1" applyBorder="1" applyAlignment="1">
      <alignment vertical="top" wrapText="1"/>
    </xf>
    <xf numFmtId="0" fontId="24" fillId="25" borderId="6" xfId="2" applyFont="1" applyFill="1" applyBorder="1" applyAlignment="1">
      <alignment vertical="center" wrapText="1"/>
    </xf>
    <xf numFmtId="166" fontId="2" fillId="38" borderId="0" xfId="0" applyNumberFormat="1" applyFont="1" applyFill="1" applyBorder="1" applyAlignment="1">
      <alignment vertical="center" wrapText="1"/>
    </xf>
    <xf numFmtId="0" fontId="21" fillId="22" borderId="0" xfId="2" applyFont="1" applyFill="1" applyBorder="1" applyAlignment="1">
      <alignment horizontal="center" wrapText="1"/>
    </xf>
    <xf numFmtId="165" fontId="26" fillId="22" borderId="0" xfId="3" applyNumberFormat="1" applyFont="1" applyFill="1" applyBorder="1" applyAlignment="1">
      <alignment vertical="center" wrapText="1"/>
    </xf>
    <xf numFmtId="165" fontId="26" fillId="37" borderId="6" xfId="3" applyNumberFormat="1" applyFont="1" applyFill="1" applyBorder="1" applyAlignment="1">
      <alignment vertical="center" wrapText="1"/>
    </xf>
    <xf numFmtId="165" fontId="23" fillId="35" borderId="6" xfId="2" applyNumberFormat="1" applyFont="1" applyFill="1" applyBorder="1" applyAlignment="1">
      <alignment vertical="center" wrapText="1"/>
    </xf>
    <xf numFmtId="165" fontId="23" fillId="35" borderId="6" xfId="2" applyNumberFormat="1" applyFont="1" applyFill="1" applyBorder="1" applyAlignment="1">
      <alignment horizontal="center" vertical="center" wrapText="1"/>
    </xf>
    <xf numFmtId="165" fontId="22" fillId="36" borderId="6" xfId="3" applyNumberFormat="1" applyFont="1" applyFill="1" applyBorder="1" applyAlignment="1">
      <alignment vertical="center" wrapText="1"/>
    </xf>
    <xf numFmtId="165" fontId="25" fillId="36" borderId="6" xfId="3" applyNumberFormat="1" applyFont="1" applyFill="1" applyBorder="1" applyAlignment="1">
      <alignment vertical="center" wrapText="1"/>
    </xf>
    <xf numFmtId="165" fontId="25" fillId="34" borderId="6" xfId="3" applyNumberFormat="1" applyFont="1" applyFill="1" applyBorder="1" applyAlignment="1">
      <alignment vertical="center" wrapText="1"/>
    </xf>
    <xf numFmtId="166" fontId="26" fillId="37" borderId="6" xfId="3" applyNumberFormat="1" applyFont="1" applyFill="1" applyBorder="1" applyAlignment="1">
      <alignment horizontal="center" vertical="center" wrapText="1"/>
    </xf>
    <xf numFmtId="9" fontId="9" fillId="4" borderId="6" xfId="0" applyNumberFormat="1" applyFont="1" applyFill="1" applyBorder="1" applyAlignment="1">
      <alignment horizontal="center" vertical="center" wrapText="1"/>
    </xf>
    <xf numFmtId="164" fontId="6" fillId="9" borderId="6" xfId="0" applyNumberFormat="1" applyFont="1" applyFill="1" applyBorder="1" applyAlignment="1">
      <alignment horizontal="center" vertical="center" wrapText="1"/>
    </xf>
    <xf numFmtId="164" fontId="5" fillId="10" borderId="6" xfId="0" applyNumberFormat="1" applyFont="1" applyFill="1" applyBorder="1" applyAlignment="1">
      <alignment horizontal="center" vertical="center" wrapText="1"/>
    </xf>
    <xf numFmtId="168" fontId="7" fillId="10" borderId="6" xfId="0" applyNumberFormat="1" applyFont="1" applyFill="1" applyBorder="1" applyAlignment="1">
      <alignment horizontal="center" vertical="center" wrapText="1"/>
    </xf>
    <xf numFmtId="168" fontId="12" fillId="10" borderId="6" xfId="0" applyNumberFormat="1" applyFont="1" applyFill="1" applyBorder="1" applyAlignment="1">
      <alignment horizontal="center" vertical="center" wrapText="1"/>
    </xf>
    <xf numFmtId="0" fontId="13" fillId="4" borderId="6" xfId="0" applyFont="1" applyFill="1" applyBorder="1" applyAlignment="1">
      <alignment vertical="center" wrapText="1"/>
    </xf>
    <xf numFmtId="168" fontId="6" fillId="9" borderId="6" xfId="0" applyNumberFormat="1" applyFont="1" applyFill="1" applyBorder="1" applyAlignment="1">
      <alignment horizontal="center" vertical="center" wrapText="1"/>
    </xf>
    <xf numFmtId="165" fontId="11" fillId="19" borderId="6" xfId="0" applyNumberFormat="1" applyFont="1" applyFill="1" applyBorder="1" applyAlignment="1">
      <alignment horizontal="center" vertical="center"/>
    </xf>
    <xf numFmtId="0" fontId="9" fillId="4" borderId="6" xfId="0" applyFont="1" applyFill="1" applyBorder="1" applyAlignment="1">
      <alignment vertical="center" wrapText="1"/>
    </xf>
    <xf numFmtId="167" fontId="7" fillId="29" borderId="6" xfId="0" applyNumberFormat="1" applyFont="1" applyFill="1" applyBorder="1" applyAlignment="1">
      <alignment horizontal="center" vertical="center" wrapText="1"/>
    </xf>
    <xf numFmtId="164" fontId="19" fillId="39" borderId="0" xfId="0" applyNumberFormat="1" applyFont="1" applyFill="1" applyAlignment="1">
      <alignment horizontal="center" vertical="center" wrapText="1"/>
    </xf>
    <xf numFmtId="42" fontId="15" fillId="26" borderId="6" xfId="0" applyNumberFormat="1" applyFont="1" applyFill="1" applyBorder="1" applyAlignment="1">
      <alignment horizontal="center" vertical="center"/>
    </xf>
    <xf numFmtId="0" fontId="18" fillId="4" borderId="6" xfId="0" applyFont="1" applyFill="1" applyBorder="1" applyAlignment="1">
      <alignment horizontal="center" vertical="center" wrapText="1"/>
    </xf>
    <xf numFmtId="166" fontId="5" fillId="51" borderId="0" xfId="0" applyNumberFormat="1" applyFont="1" applyFill="1" applyBorder="1" applyAlignment="1">
      <alignment vertical="center"/>
    </xf>
    <xf numFmtId="0" fontId="5" fillId="51" borderId="0" xfId="0" applyFont="1" applyFill="1" applyBorder="1" applyAlignment="1">
      <alignment horizontal="center" vertical="center"/>
    </xf>
    <xf numFmtId="164" fontId="5" fillId="51" borderId="0" xfId="0" applyNumberFormat="1" applyFont="1" applyFill="1" applyBorder="1" applyAlignment="1">
      <alignment horizontal="center" vertical="center"/>
    </xf>
    <xf numFmtId="164" fontId="5" fillId="52" borderId="6" xfId="0" applyNumberFormat="1" applyFont="1" applyFill="1" applyBorder="1" applyAlignment="1">
      <alignment vertical="center"/>
    </xf>
    <xf numFmtId="166" fontId="31" fillId="40" borderId="3" xfId="0" applyNumberFormat="1" applyFont="1" applyFill="1" applyBorder="1" applyAlignment="1">
      <alignment horizontal="center" vertical="center" wrapText="1"/>
    </xf>
    <xf numFmtId="0" fontId="13" fillId="4" borderId="6"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24" fillId="25" borderId="6" xfId="2" applyFont="1" applyFill="1" applyBorder="1" applyAlignment="1">
      <alignment horizontal="center" vertical="center" wrapText="1"/>
    </xf>
    <xf numFmtId="0" fontId="13" fillId="54" borderId="0" xfId="0" applyFont="1" applyFill="1" applyBorder="1" applyAlignment="1">
      <alignment horizontal="center" vertical="center" wrapText="1"/>
    </xf>
    <xf numFmtId="164" fontId="6" fillId="55" borderId="0" xfId="0" applyNumberFormat="1" applyFont="1" applyFill="1" applyBorder="1" applyAlignment="1">
      <alignment horizontal="center" vertical="center" wrapText="1"/>
    </xf>
    <xf numFmtId="165" fontId="25" fillId="36" borderId="6" xfId="3" applyNumberFormat="1" applyFont="1" applyFill="1" applyBorder="1" applyAlignment="1">
      <alignment horizontal="center" vertical="center" wrapText="1"/>
    </xf>
    <xf numFmtId="164" fontId="7" fillId="55" borderId="0" xfId="0" applyNumberFormat="1" applyFont="1" applyFill="1" applyBorder="1" applyAlignment="1">
      <alignment horizontal="center" vertical="center" wrapText="1"/>
    </xf>
    <xf numFmtId="164" fontId="5" fillId="56" borderId="0" xfId="0" applyNumberFormat="1" applyFont="1" applyFill="1" applyBorder="1" applyAlignment="1">
      <alignment horizontal="center" vertical="center" wrapText="1"/>
    </xf>
    <xf numFmtId="0" fontId="5" fillId="57" borderId="0" xfId="0" applyFont="1" applyFill="1" applyBorder="1" applyAlignment="1">
      <alignment vertical="center" wrapText="1"/>
    </xf>
    <xf numFmtId="0" fontId="7" fillId="58" borderId="0" xfId="0" applyFont="1" applyFill="1" applyBorder="1" applyAlignment="1">
      <alignment vertical="center" wrapText="1"/>
    </xf>
    <xf numFmtId="164" fontId="8" fillId="22" borderId="0" xfId="0" applyNumberFormat="1" applyFont="1" applyFill="1" applyBorder="1" applyAlignment="1">
      <alignment horizontal="center" wrapText="1"/>
    </xf>
    <xf numFmtId="6" fontId="12" fillId="56" borderId="0" xfId="0" applyNumberFormat="1" applyFont="1" applyFill="1" applyBorder="1" applyAlignment="1">
      <alignment vertical="center" wrapText="1"/>
    </xf>
    <xf numFmtId="164" fontId="7" fillId="9" borderId="6" xfId="0" applyNumberFormat="1" applyFont="1" applyFill="1" applyBorder="1" applyAlignment="1">
      <alignment horizontal="center" vertical="center" wrapText="1"/>
    </xf>
    <xf numFmtId="0" fontId="33" fillId="4" borderId="6" xfId="0" applyFont="1" applyFill="1" applyBorder="1" applyAlignment="1">
      <alignment horizontal="center" vertical="center" wrapText="1"/>
    </xf>
    <xf numFmtId="6" fontId="12" fillId="10" borderId="6" xfId="0" applyNumberFormat="1" applyFont="1" applyFill="1" applyBorder="1" applyAlignment="1">
      <alignment horizontal="center" vertical="center" wrapText="1"/>
    </xf>
    <xf numFmtId="168" fontId="7" fillId="56" borderId="0" xfId="0" applyNumberFormat="1" applyFont="1" applyFill="1" applyBorder="1" applyAlignment="1">
      <alignment horizontal="center" vertical="center" wrapText="1"/>
    </xf>
    <xf numFmtId="168" fontId="12" fillId="56" borderId="0" xfId="0" applyNumberFormat="1" applyFont="1" applyFill="1" applyBorder="1" applyAlignment="1">
      <alignment horizontal="center" vertical="center" wrapText="1"/>
    </xf>
    <xf numFmtId="168" fontId="6" fillId="55" borderId="0" xfId="0" applyNumberFormat="1" applyFont="1" applyFill="1" applyBorder="1" applyAlignment="1">
      <alignment horizontal="center" vertical="center" wrapText="1"/>
    </xf>
    <xf numFmtId="0" fontId="7" fillId="0" borderId="0" xfId="0" applyFont="1" applyBorder="1" applyAlignment="1">
      <alignment vertical="center" wrapText="1"/>
    </xf>
    <xf numFmtId="0" fontId="5" fillId="63" borderId="0" xfId="0" applyFont="1" applyFill="1" applyBorder="1" applyAlignment="1">
      <alignment vertical="center" wrapText="1"/>
    </xf>
    <xf numFmtId="0" fontId="6" fillId="64" borderId="0" xfId="0" applyFont="1" applyFill="1" applyBorder="1" applyAlignment="1">
      <alignment vertical="center" wrapText="1"/>
    </xf>
    <xf numFmtId="0" fontId="7" fillId="51" borderId="0" xfId="0" applyFont="1" applyFill="1" applyBorder="1" applyAlignment="1">
      <alignment vertical="center" wrapText="1"/>
    </xf>
    <xf numFmtId="0" fontId="8" fillId="65" borderId="0" xfId="0" applyFont="1" applyFill="1" applyBorder="1" applyAlignment="1">
      <alignment vertical="center" wrapText="1"/>
    </xf>
    <xf numFmtId="0" fontId="9" fillId="54" borderId="0" xfId="0" applyFont="1" applyFill="1" applyBorder="1" applyAlignment="1">
      <alignment horizontal="center" vertical="center" wrapText="1"/>
    </xf>
    <xf numFmtId="5" fontId="10" fillId="67" borderId="0" xfId="0" applyNumberFormat="1" applyFont="1" applyFill="1" applyBorder="1" applyAlignment="1">
      <alignment horizontal="center" vertical="center" wrapText="1"/>
    </xf>
    <xf numFmtId="164" fontId="8" fillId="69" borderId="6" xfId="0" applyNumberFormat="1" applyFont="1" applyFill="1" applyBorder="1" applyAlignment="1">
      <alignment horizontal="center" wrapText="1"/>
    </xf>
    <xf numFmtId="0" fontId="7" fillId="64" borderId="0" xfId="0" applyFont="1" applyFill="1" applyBorder="1" applyAlignment="1">
      <alignment vertical="center" wrapText="1"/>
    </xf>
    <xf numFmtId="5" fontId="11" fillId="67" borderId="0" xfId="0" applyNumberFormat="1" applyFont="1" applyFill="1" applyBorder="1" applyAlignment="1">
      <alignment horizontal="center" vertical="center" wrapText="1"/>
    </xf>
    <xf numFmtId="5" fontId="12" fillId="51" borderId="0" xfId="0" applyNumberFormat="1" applyFont="1" applyFill="1" applyBorder="1" applyAlignment="1">
      <alignment horizontal="center" vertical="center" wrapText="1"/>
    </xf>
    <xf numFmtId="164" fontId="7" fillId="67" borderId="0" xfId="0" applyNumberFormat="1" applyFont="1" applyFill="1" applyBorder="1" applyAlignment="1">
      <alignment horizontal="center" vertical="center" wrapText="1"/>
    </xf>
    <xf numFmtId="166" fontId="4" fillId="15" borderId="0" xfId="0" applyNumberFormat="1" applyFont="1" applyFill="1" applyBorder="1" applyAlignment="1">
      <alignment vertical="center" wrapText="1"/>
    </xf>
    <xf numFmtId="0" fontId="4" fillId="71" borderId="0" xfId="0" applyFont="1" applyFill="1" applyBorder="1" applyAlignment="1">
      <alignment wrapText="1"/>
    </xf>
    <xf numFmtId="0" fontId="7" fillId="72" borderId="0" xfId="0" applyFont="1" applyFill="1" applyBorder="1" applyAlignment="1">
      <alignment vertical="top" wrapText="1"/>
    </xf>
    <xf numFmtId="0" fontId="7" fillId="71" borderId="0" xfId="0" applyFont="1" applyFill="1" applyBorder="1" applyAlignment="1">
      <alignment vertical="top" wrapText="1"/>
    </xf>
    <xf numFmtId="0" fontId="14" fillId="72" borderId="0" xfId="0" applyFont="1" applyFill="1" applyBorder="1" applyAlignment="1">
      <alignment vertical="top" wrapText="1"/>
    </xf>
    <xf numFmtId="0" fontId="14" fillId="71" borderId="0" xfId="0" applyFont="1" applyFill="1" applyBorder="1" applyAlignment="1">
      <alignment vertical="top" wrapText="1"/>
    </xf>
    <xf numFmtId="0" fontId="14" fillId="71" borderId="0" xfId="0" applyFont="1" applyFill="1" applyBorder="1" applyAlignment="1">
      <alignment vertical="center" wrapText="1"/>
    </xf>
    <xf numFmtId="169" fontId="14" fillId="71" borderId="0" xfId="0" applyNumberFormat="1" applyFont="1" applyFill="1" applyBorder="1" applyAlignment="1">
      <alignment horizontal="left" vertical="center" wrapText="1"/>
    </xf>
    <xf numFmtId="0" fontId="14" fillId="72" borderId="0" xfId="0" applyFont="1" applyFill="1" applyBorder="1" applyAlignment="1">
      <alignment vertical="center" wrapText="1"/>
    </xf>
    <xf numFmtId="169" fontId="14" fillId="71" borderId="0" xfId="0" applyNumberFormat="1" applyFont="1" applyFill="1" applyBorder="1" applyAlignment="1">
      <alignment horizontal="right" vertical="center" wrapText="1"/>
    </xf>
    <xf numFmtId="165" fontId="11" fillId="71" borderId="0" xfId="0" applyNumberFormat="1" applyFont="1" applyFill="1" applyBorder="1" applyAlignment="1">
      <alignment horizontal="center" vertical="center"/>
    </xf>
    <xf numFmtId="169" fontId="14" fillId="19" borderId="6" xfId="0" applyNumberFormat="1" applyFont="1" applyFill="1" applyBorder="1" applyAlignment="1">
      <alignment horizontal="left" vertical="center" wrapText="1"/>
    </xf>
    <xf numFmtId="169" fontId="14" fillId="19" borderId="6" xfId="0" applyNumberFormat="1" applyFont="1" applyFill="1" applyBorder="1" applyAlignment="1">
      <alignment horizontal="right" vertical="center" wrapText="1"/>
    </xf>
    <xf numFmtId="9" fontId="15" fillId="26" borderId="0" xfId="0" applyNumberFormat="1" applyFont="1" applyFill="1" applyBorder="1" applyAlignment="1">
      <alignment horizontal="center" vertical="center"/>
    </xf>
    <xf numFmtId="0" fontId="5" fillId="51" borderId="0" xfId="0" applyFont="1" applyFill="1" applyBorder="1" applyAlignment="1">
      <alignment vertical="center"/>
    </xf>
    <xf numFmtId="164" fontId="5" fillId="51" borderId="0" xfId="0" applyNumberFormat="1" applyFont="1" applyFill="1" applyBorder="1" applyAlignment="1">
      <alignment vertical="center"/>
    </xf>
    <xf numFmtId="0" fontId="5" fillId="51" borderId="7" xfId="0" applyFont="1" applyFill="1" applyBorder="1" applyAlignment="1">
      <alignment horizontal="center" vertical="center"/>
    </xf>
    <xf numFmtId="0" fontId="5" fillId="51" borderId="10" xfId="0" applyFont="1" applyFill="1" applyBorder="1" applyAlignment="1">
      <alignment horizontal="center" vertical="center"/>
    </xf>
    <xf numFmtId="164" fontId="5" fillId="51" borderId="10" xfId="0" applyNumberFormat="1" applyFont="1" applyFill="1" applyBorder="1" applyAlignment="1">
      <alignment vertical="center"/>
    </xf>
    <xf numFmtId="164" fontId="15" fillId="74" borderId="6" xfId="0" applyNumberFormat="1" applyFont="1" applyFill="1" applyBorder="1" applyAlignment="1">
      <alignment horizontal="center" vertical="center"/>
    </xf>
    <xf numFmtId="9" fontId="15" fillId="74" borderId="6" xfId="0" applyNumberFormat="1" applyFont="1" applyFill="1" applyBorder="1" applyAlignment="1">
      <alignment horizontal="center" vertical="center"/>
    </xf>
    <xf numFmtId="0" fontId="16" fillId="39" borderId="0" xfId="0" applyFont="1" applyFill="1" applyBorder="1" applyAlignment="1">
      <alignment vertical="center" wrapText="1"/>
    </xf>
    <xf numFmtId="0" fontId="5" fillId="76" borderId="0" xfId="0" applyFont="1" applyFill="1" applyBorder="1" applyAlignment="1">
      <alignment vertical="center" wrapText="1"/>
    </xf>
    <xf numFmtId="167" fontId="7" fillId="48" borderId="0" xfId="0" applyNumberFormat="1" applyFont="1" applyFill="1" applyBorder="1" applyAlignment="1">
      <alignment horizontal="center" vertical="center" wrapText="1"/>
    </xf>
    <xf numFmtId="0" fontId="17" fillId="0" borderId="6" xfId="0" applyFont="1" applyBorder="1" applyAlignment="1">
      <alignment horizontal="center" vertical="center" wrapText="1"/>
    </xf>
    <xf numFmtId="164" fontId="5" fillId="28" borderId="6" xfId="0" applyNumberFormat="1" applyFont="1" applyFill="1" applyBorder="1" applyAlignment="1">
      <alignment horizontal="center" vertical="center" wrapText="1"/>
    </xf>
    <xf numFmtId="166" fontId="19" fillId="27" borderId="2" xfId="0" applyNumberFormat="1" applyFont="1" applyFill="1" applyBorder="1" applyAlignment="1">
      <alignment horizontal="center" vertical="center" wrapText="1"/>
    </xf>
    <xf numFmtId="9" fontId="4" fillId="15" borderId="3" xfId="0" applyNumberFormat="1" applyFont="1" applyFill="1" applyBorder="1" applyAlignment="1">
      <alignment horizontal="center" vertical="center" wrapText="1"/>
    </xf>
    <xf numFmtId="164" fontId="7" fillId="18" borderId="6" xfId="0" applyNumberFormat="1" applyFont="1" applyFill="1" applyBorder="1" applyAlignment="1">
      <alignment horizontal="center" vertical="center" wrapText="1"/>
    </xf>
    <xf numFmtId="5" fontId="11" fillId="18" borderId="6" xfId="0" applyNumberFormat="1" applyFont="1" applyFill="1" applyBorder="1" applyAlignment="1">
      <alignment horizontal="center" vertical="center" wrapText="1"/>
    </xf>
    <xf numFmtId="5" fontId="12" fillId="15" borderId="6" xfId="0" applyNumberFormat="1" applyFont="1" applyFill="1" applyBorder="1" applyAlignment="1">
      <alignment horizontal="center" vertical="center" wrapText="1"/>
    </xf>
    <xf numFmtId="5" fontId="4" fillId="15" borderId="6" xfId="0" applyNumberFormat="1" applyFont="1" applyFill="1" applyBorder="1" applyAlignment="1">
      <alignment vertical="center" wrapText="1"/>
    </xf>
    <xf numFmtId="5" fontId="10" fillId="18" borderId="6" xfId="0" applyNumberFormat="1" applyFont="1" applyFill="1" applyBorder="1" applyAlignment="1">
      <alignment horizontal="center" vertical="center" wrapText="1"/>
    </xf>
    <xf numFmtId="0" fontId="17" fillId="22" borderId="0" xfId="0" applyFont="1" applyFill="1" applyBorder="1" applyAlignment="1">
      <alignment vertical="center" wrapText="1"/>
    </xf>
    <xf numFmtId="0" fontId="17" fillId="21" borderId="0" xfId="0" applyFont="1" applyFill="1" applyBorder="1" applyAlignment="1">
      <alignment vertical="center" wrapText="1"/>
    </xf>
    <xf numFmtId="0" fontId="34" fillId="22" borderId="6" xfId="2" applyFont="1" applyFill="1" applyBorder="1" applyAlignment="1">
      <alignment horizontal="left" vertical="center" wrapText="1"/>
    </xf>
    <xf numFmtId="0" fontId="35" fillId="22" borderId="6" xfId="2" applyFont="1" applyFill="1" applyBorder="1" applyAlignment="1">
      <alignment horizontal="center" vertical="center" wrapText="1"/>
    </xf>
    <xf numFmtId="164" fontId="36" fillId="21" borderId="6" xfId="0" applyNumberFormat="1" applyFont="1" applyFill="1" applyBorder="1" applyAlignment="1">
      <alignment horizontal="center" vertical="center" wrapText="1"/>
    </xf>
    <xf numFmtId="0" fontId="37" fillId="22" borderId="6" xfId="2" applyFont="1" applyFill="1" applyBorder="1" applyAlignment="1">
      <alignment vertical="center" wrapText="1"/>
    </xf>
    <xf numFmtId="3" fontId="17" fillId="22" borderId="0" xfId="0" applyNumberFormat="1" applyFont="1" applyFill="1" applyBorder="1" applyAlignment="1">
      <alignment vertical="center" wrapText="1"/>
    </xf>
    <xf numFmtId="0" fontId="38" fillId="22" borderId="6" xfId="0" applyFont="1" applyFill="1" applyBorder="1" applyAlignment="1">
      <alignment horizontal="center" vertical="center" wrapText="1"/>
    </xf>
    <xf numFmtId="0" fontId="39" fillId="22" borderId="6" xfId="2" applyFont="1" applyFill="1" applyBorder="1" applyAlignment="1">
      <alignment horizontal="center" vertical="center" wrapText="1"/>
    </xf>
    <xf numFmtId="0" fontId="40" fillId="22" borderId="0" xfId="0" applyFont="1" applyFill="1" applyBorder="1" applyAlignment="1">
      <alignment vertical="center" wrapText="1"/>
    </xf>
    <xf numFmtId="0" fontId="18" fillId="22" borderId="6" xfId="2" applyFont="1" applyFill="1" applyBorder="1" applyAlignment="1">
      <alignment horizontal="left" vertical="center" wrapText="1"/>
    </xf>
    <xf numFmtId="0" fontId="36" fillId="22" borderId="6" xfId="2" applyFont="1" applyFill="1" applyBorder="1" applyAlignment="1">
      <alignment horizontal="center" vertical="center" wrapText="1"/>
    </xf>
    <xf numFmtId="0" fontId="40" fillId="21" borderId="0" xfId="0" applyFont="1" applyFill="1" applyBorder="1" applyAlignment="1">
      <alignment vertical="center" wrapText="1"/>
    </xf>
    <xf numFmtId="0" fontId="37" fillId="22" borderId="6" xfId="2" applyFont="1" applyFill="1" applyBorder="1" applyAlignment="1">
      <alignment horizontal="left" vertical="center" wrapText="1"/>
    </xf>
    <xf numFmtId="0" fontId="35" fillId="22" borderId="6" xfId="2" applyFont="1" applyFill="1" applyBorder="1" applyAlignment="1">
      <alignment vertical="center" wrapText="1"/>
    </xf>
    <xf numFmtId="164" fontId="36" fillId="22" borderId="6" xfId="0" applyNumberFormat="1" applyFont="1" applyFill="1" applyBorder="1" applyAlignment="1">
      <alignment horizontal="center" vertical="center" wrapText="1"/>
    </xf>
    <xf numFmtId="0" fontId="36" fillId="22" borderId="6" xfId="2" applyFont="1" applyFill="1" applyBorder="1" applyAlignment="1">
      <alignment horizontal="left" vertical="center" wrapText="1"/>
    </xf>
    <xf numFmtId="0" fontId="35" fillId="22" borderId="6" xfId="2" applyFont="1" applyFill="1" applyBorder="1" applyAlignment="1">
      <alignment wrapText="1"/>
    </xf>
    <xf numFmtId="0" fontId="35" fillId="43" borderId="6" xfId="2" applyFont="1" applyFill="1" applyBorder="1" applyAlignment="1">
      <alignment horizontal="center" vertical="center" wrapText="1"/>
    </xf>
    <xf numFmtId="164" fontId="36" fillId="42" borderId="6" xfId="0" applyNumberFormat="1" applyFont="1" applyFill="1" applyBorder="1" applyAlignment="1">
      <alignment horizontal="center" vertical="center" wrapText="1"/>
    </xf>
    <xf numFmtId="164" fontId="36" fillId="43" borderId="6" xfId="0" applyNumberFormat="1" applyFont="1" applyFill="1" applyBorder="1" applyAlignment="1">
      <alignment horizontal="center" vertical="center" wrapText="1"/>
    </xf>
    <xf numFmtId="10" fontId="17" fillId="22" borderId="0" xfId="0" applyNumberFormat="1" applyFont="1" applyFill="1" applyBorder="1" applyAlignment="1">
      <alignment vertical="center" wrapText="1"/>
    </xf>
    <xf numFmtId="9" fontId="17" fillId="22" borderId="0" xfId="0" applyNumberFormat="1" applyFont="1" applyFill="1" applyBorder="1" applyAlignment="1">
      <alignment vertical="center" wrapText="1"/>
    </xf>
    <xf numFmtId="0" fontId="17" fillId="0" borderId="0" xfId="0" applyFont="1" applyAlignment="1">
      <alignment vertical="center" wrapText="1"/>
    </xf>
    <xf numFmtId="0" fontId="42" fillId="0" borderId="0" xfId="0" applyFont="1" applyBorder="1" applyAlignment="1">
      <alignment wrapText="1"/>
    </xf>
    <xf numFmtId="0" fontId="33" fillId="60" borderId="6" xfId="0" applyFont="1" applyFill="1" applyBorder="1" applyAlignment="1">
      <alignment vertical="center" wrapText="1"/>
    </xf>
    <xf numFmtId="0" fontId="43" fillId="21" borderId="6" xfId="0" applyFont="1" applyFill="1" applyBorder="1" applyAlignment="1">
      <alignment horizontal="center" vertical="center" wrapText="1"/>
    </xf>
    <xf numFmtId="0" fontId="44" fillId="21" borderId="6" xfId="0" applyFont="1" applyFill="1" applyBorder="1" applyAlignment="1">
      <alignment horizontal="center" vertical="center" wrapText="1"/>
    </xf>
    <xf numFmtId="164" fontId="36" fillId="21" borderId="0" xfId="0" applyNumberFormat="1" applyFont="1" applyFill="1" applyBorder="1" applyAlignment="1">
      <alignment horizontal="center" vertical="center" wrapText="1"/>
    </xf>
    <xf numFmtId="0" fontId="42" fillId="22" borderId="0" xfId="0" applyFont="1" applyFill="1" applyBorder="1" applyAlignment="1">
      <alignment wrapText="1"/>
    </xf>
    <xf numFmtId="0" fontId="18" fillId="60" borderId="6" xfId="0" applyFont="1" applyFill="1" applyBorder="1" applyAlignment="1">
      <alignment vertical="center" wrapText="1"/>
    </xf>
    <xf numFmtId="0" fontId="44" fillId="60" borderId="6" xfId="0" applyFont="1" applyFill="1" applyBorder="1" applyAlignment="1">
      <alignment horizontal="center" vertical="center" wrapText="1"/>
    </xf>
    <xf numFmtId="0" fontId="36" fillId="60" borderId="6" xfId="0" applyFont="1" applyFill="1" applyBorder="1" applyAlignment="1">
      <alignment horizontal="center" vertical="center" wrapText="1"/>
    </xf>
    <xf numFmtId="164" fontId="36" fillId="60" borderId="6" xfId="0" applyNumberFormat="1" applyFont="1" applyFill="1" applyBorder="1" applyAlignment="1">
      <alignment horizontal="center" vertical="center" wrapText="1"/>
    </xf>
    <xf numFmtId="0" fontId="45" fillId="60" borderId="6" xfId="1" applyFont="1" applyFill="1" applyBorder="1" applyAlignment="1">
      <alignment horizontal="center" vertical="center" wrapText="1"/>
    </xf>
    <xf numFmtId="0" fontId="18" fillId="68" borderId="6" xfId="0" applyFont="1" applyFill="1" applyBorder="1" applyAlignment="1">
      <alignment vertical="center" wrapText="1"/>
    </xf>
    <xf numFmtId="0" fontId="44" fillId="42" borderId="6" xfId="0" applyFont="1" applyFill="1" applyBorder="1" applyAlignment="1">
      <alignment horizontal="center" vertical="center" wrapText="1"/>
    </xf>
    <xf numFmtId="0" fontId="42" fillId="0" borderId="5" xfId="0" applyFont="1" applyBorder="1" applyAlignment="1">
      <alignment wrapText="1"/>
    </xf>
    <xf numFmtId="0" fontId="18" fillId="60" borderId="6" xfId="0" applyFont="1" applyFill="1" applyBorder="1" applyAlignment="1">
      <alignment horizontal="left" vertical="center" wrapText="1"/>
    </xf>
    <xf numFmtId="0" fontId="44" fillId="22" borderId="6" xfId="0" applyFont="1" applyFill="1" applyBorder="1" applyAlignment="1">
      <alignment horizontal="center" vertical="center" wrapText="1"/>
    </xf>
    <xf numFmtId="0" fontId="18" fillId="68" borderId="6" xfId="0" applyFont="1" applyFill="1" applyBorder="1" applyAlignment="1">
      <alignment horizontal="left" vertical="center" wrapText="1"/>
    </xf>
    <xf numFmtId="0" fontId="38" fillId="43" borderId="6" xfId="0" applyFont="1" applyFill="1" applyBorder="1" applyAlignment="1">
      <alignment horizontal="center" vertical="center" wrapText="1"/>
    </xf>
    <xf numFmtId="0" fontId="44" fillId="43" borderId="6" xfId="0" applyFont="1" applyFill="1" applyBorder="1" applyAlignment="1">
      <alignment horizontal="center" vertical="center" wrapText="1"/>
    </xf>
    <xf numFmtId="0" fontId="38" fillId="21" borderId="6" xfId="0" applyFont="1" applyFill="1" applyBorder="1" applyAlignment="1">
      <alignment horizontal="center" vertical="center" wrapText="1"/>
    </xf>
    <xf numFmtId="0" fontId="44" fillId="60" borderId="6" xfId="0" applyFont="1" applyFill="1" applyBorder="1" applyAlignment="1">
      <alignment wrapText="1"/>
    </xf>
    <xf numFmtId="0" fontId="44" fillId="60" borderId="6" xfId="0" applyFont="1" applyFill="1" applyBorder="1" applyAlignment="1">
      <alignment vertical="center" wrapText="1"/>
    </xf>
    <xf numFmtId="0" fontId="44" fillId="60" borderId="6" xfId="0" applyFont="1" applyFill="1" applyBorder="1" applyAlignment="1">
      <alignment horizontal="left" vertical="center" wrapText="1"/>
    </xf>
    <xf numFmtId="0" fontId="36" fillId="60" borderId="6" xfId="0" applyFont="1" applyFill="1" applyBorder="1" applyAlignment="1">
      <alignment horizontal="center" vertical="top" wrapText="1"/>
    </xf>
    <xf numFmtId="0" fontId="39" fillId="0" borderId="0" xfId="0" applyFont="1" applyAlignment="1">
      <alignment wrapText="1"/>
    </xf>
    <xf numFmtId="0" fontId="36" fillId="21" borderId="6" xfId="0" applyFont="1" applyFill="1" applyBorder="1" applyAlignment="1">
      <alignment horizontal="center" vertical="center" wrapText="1"/>
    </xf>
    <xf numFmtId="0" fontId="46" fillId="60" borderId="6" xfId="0" applyFont="1" applyFill="1" applyBorder="1" applyAlignment="1">
      <alignment horizontal="center" vertical="center" wrapText="1"/>
    </xf>
    <xf numFmtId="0" fontId="44" fillId="60" borderId="6" xfId="0" applyFont="1" applyFill="1" applyBorder="1" applyAlignment="1">
      <alignment horizontal="center" vertical="center" wrapText="1"/>
    </xf>
    <xf numFmtId="0" fontId="33" fillId="60" borderId="6" xfId="0" applyFont="1" applyFill="1" applyBorder="1" applyAlignment="1">
      <alignment horizontal="left" vertical="center" wrapText="1"/>
    </xf>
    <xf numFmtId="164" fontId="47" fillId="59" borderId="0" xfId="0" applyNumberFormat="1" applyFont="1" applyFill="1" applyBorder="1" applyAlignment="1">
      <alignment horizontal="center" wrapText="1"/>
    </xf>
    <xf numFmtId="0" fontId="33" fillId="60" borderId="6" xfId="0" applyFont="1" applyFill="1" applyBorder="1" applyAlignment="1">
      <alignment wrapText="1"/>
    </xf>
    <xf numFmtId="0" fontId="36" fillId="60" borderId="6" xfId="0" applyFont="1" applyFill="1" applyBorder="1" applyAlignment="1">
      <alignment horizontal="center" vertical="center" wrapText="1"/>
    </xf>
    <xf numFmtId="0" fontId="36" fillId="3" borderId="6" xfId="0" applyFont="1" applyFill="1" applyBorder="1" applyAlignment="1">
      <alignment horizontal="center" vertical="top" wrapText="1"/>
    </xf>
    <xf numFmtId="0" fontId="36" fillId="3" borderId="6" xfId="0" applyFont="1" applyFill="1" applyBorder="1" applyAlignment="1">
      <alignment horizontal="center" vertical="center" wrapText="1"/>
    </xf>
    <xf numFmtId="164" fontId="36" fillId="3" borderId="6" xfId="0" applyNumberFormat="1" applyFont="1" applyFill="1" applyBorder="1" applyAlignment="1">
      <alignment horizontal="center" vertical="center" wrapText="1"/>
    </xf>
    <xf numFmtId="6" fontId="44" fillId="21" borderId="0" xfId="0" applyNumberFormat="1" applyFont="1" applyFill="1" applyBorder="1" applyAlignment="1">
      <alignment horizontal="center" vertical="center" wrapText="1"/>
    </xf>
    <xf numFmtId="6" fontId="17" fillId="21" borderId="0" xfId="0" applyNumberFormat="1" applyFont="1" applyFill="1" applyBorder="1" applyAlignment="1">
      <alignment horizontal="center" vertical="center" wrapText="1"/>
    </xf>
    <xf numFmtId="0" fontId="18" fillId="61" borderId="6" xfId="0" applyFont="1" applyFill="1" applyBorder="1" applyAlignment="1">
      <alignment vertical="center" wrapText="1"/>
    </xf>
    <xf numFmtId="0" fontId="36" fillId="61" borderId="6" xfId="0" applyFont="1" applyFill="1" applyBorder="1" applyAlignment="1">
      <alignment horizontal="center" vertical="center" wrapText="1"/>
    </xf>
    <xf numFmtId="0" fontId="42" fillId="0" borderId="8" xfId="0" applyFont="1" applyBorder="1" applyAlignment="1">
      <alignment wrapText="1"/>
    </xf>
    <xf numFmtId="0" fontId="42" fillId="22" borderId="6" xfId="0" applyFont="1" applyFill="1" applyBorder="1" applyAlignment="1">
      <alignment horizontal="center" vertical="center" wrapText="1"/>
    </xf>
    <xf numFmtId="165" fontId="2" fillId="5" borderId="6" xfId="0" applyNumberFormat="1" applyFont="1" applyFill="1" applyBorder="1" applyAlignment="1">
      <alignment vertical="center" wrapText="1"/>
    </xf>
    <xf numFmtId="165" fontId="2" fillId="62" borderId="0" xfId="0" applyNumberFormat="1" applyFont="1" applyFill="1" applyBorder="1" applyAlignment="1">
      <alignment vertical="center" wrapText="1"/>
    </xf>
    <xf numFmtId="166" fontId="6" fillId="12" borderId="6" xfId="0" applyNumberFormat="1" applyFont="1" applyFill="1" applyBorder="1" applyAlignment="1">
      <alignment horizontal="center" vertical="center" wrapText="1"/>
    </xf>
    <xf numFmtId="0" fontId="42" fillId="0" borderId="0" xfId="0" applyFont="1" applyAlignment="1">
      <alignment wrapText="1"/>
    </xf>
    <xf numFmtId="0" fontId="9" fillId="60" borderId="6" xfId="0" applyFont="1" applyFill="1" applyBorder="1" applyAlignment="1">
      <alignment horizontal="center" vertical="center" wrapText="1"/>
    </xf>
    <xf numFmtId="0" fontId="40" fillId="3" borderId="6" xfId="0" applyFont="1" applyFill="1" applyBorder="1" applyAlignment="1">
      <alignment horizontal="center" vertical="center" wrapText="1"/>
    </xf>
    <xf numFmtId="0" fontId="44" fillId="3" borderId="6" xfId="0" applyFont="1" applyFill="1" applyBorder="1" applyAlignment="1">
      <alignment horizontal="center" vertical="center" wrapText="1"/>
    </xf>
    <xf numFmtId="164" fontId="44" fillId="3" borderId="6" xfId="0" applyNumberFormat="1" applyFont="1" applyFill="1" applyBorder="1" applyAlignment="1">
      <alignment horizontal="center" vertical="center" wrapText="1"/>
    </xf>
    <xf numFmtId="164" fontId="42" fillId="22" borderId="0" xfId="0" applyNumberFormat="1" applyFont="1" applyFill="1" applyBorder="1" applyAlignment="1">
      <alignment horizontal="center" wrapText="1"/>
    </xf>
    <xf numFmtId="164" fontId="47" fillId="17" borderId="6" xfId="0" applyNumberFormat="1" applyFont="1" applyFill="1" applyBorder="1" applyAlignment="1">
      <alignment horizontal="center" wrapText="1"/>
    </xf>
    <xf numFmtId="164" fontId="47" fillId="66" borderId="0" xfId="0" applyNumberFormat="1" applyFont="1" applyFill="1" applyBorder="1" applyAlignment="1">
      <alignment horizontal="center" wrapText="1"/>
    </xf>
    <xf numFmtId="164" fontId="47" fillId="17" borderId="6" xfId="0" applyNumberFormat="1" applyFont="1" applyFill="1" applyBorder="1" applyAlignment="1">
      <alignment horizontal="center" vertical="center" wrapText="1"/>
    </xf>
    <xf numFmtId="164" fontId="47" fillId="66" borderId="0" xfId="0" applyNumberFormat="1" applyFont="1" applyFill="1" applyBorder="1" applyAlignment="1">
      <alignment horizontal="center" vertical="center" wrapText="1"/>
    </xf>
    <xf numFmtId="0" fontId="9" fillId="70" borderId="6" xfId="0" applyFont="1" applyFill="1" applyBorder="1" applyAlignment="1">
      <alignment horizontal="center" vertical="center" wrapText="1"/>
    </xf>
    <xf numFmtId="0" fontId="40" fillId="21" borderId="6" xfId="0" applyFont="1" applyFill="1" applyBorder="1" applyAlignment="1">
      <alignment horizontal="center" vertical="center" wrapText="1"/>
    </xf>
    <xf numFmtId="0" fontId="42" fillId="22" borderId="6" xfId="0" applyFont="1" applyFill="1" applyBorder="1" applyAlignment="1">
      <alignment horizontal="center" vertical="center" wrapText="1"/>
    </xf>
    <xf numFmtId="164" fontId="44" fillId="21" borderId="6" xfId="0" applyNumberFormat="1" applyFont="1" applyFill="1" applyBorder="1" applyAlignment="1">
      <alignment horizontal="center" vertical="center" wrapText="1"/>
    </xf>
    <xf numFmtId="164" fontId="42" fillId="22" borderId="0" xfId="0" applyNumberFormat="1" applyFont="1" applyFill="1" applyBorder="1" applyAlignment="1">
      <alignment horizontal="center" vertical="center" wrapText="1"/>
    </xf>
    <xf numFmtId="0" fontId="13" fillId="70" borderId="6" xfId="0" applyFont="1" applyFill="1" applyBorder="1" applyAlignment="1">
      <alignment horizontal="center" vertical="center" wrapText="1"/>
    </xf>
    <xf numFmtId="0" fontId="17" fillId="21" borderId="6" xfId="0" applyFont="1" applyFill="1" applyBorder="1" applyAlignment="1">
      <alignment horizontal="center" vertical="center" wrapText="1"/>
    </xf>
    <xf numFmtId="0" fontId="33" fillId="60" borderId="6" xfId="0" applyFont="1" applyFill="1" applyBorder="1" applyAlignment="1">
      <alignment horizontal="center" vertical="center" wrapText="1"/>
    </xf>
    <xf numFmtId="0" fontId="42" fillId="3" borderId="6"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3" fillId="3" borderId="6" xfId="0" applyFont="1" applyFill="1" applyBorder="1" applyAlignment="1">
      <alignment horizontal="left" vertical="center" wrapText="1"/>
    </xf>
    <xf numFmtId="0" fontId="13" fillId="42" borderId="6" xfId="0" applyFont="1" applyFill="1" applyBorder="1" applyAlignment="1">
      <alignment horizontal="left" vertical="center" wrapText="1"/>
    </xf>
    <xf numFmtId="164" fontId="44" fillId="42" borderId="6" xfId="0" applyNumberFormat="1" applyFont="1" applyFill="1" applyBorder="1" applyAlignment="1">
      <alignment horizontal="center" vertical="center" wrapText="1"/>
    </xf>
    <xf numFmtId="0" fontId="13" fillId="42" borderId="6" xfId="0" applyFont="1" applyFill="1" applyBorder="1" applyAlignment="1">
      <alignment vertical="center" wrapText="1"/>
    </xf>
    <xf numFmtId="0" fontId="13" fillId="3" borderId="6" xfId="0" applyFont="1" applyFill="1" applyBorder="1" applyAlignment="1">
      <alignment horizontal="center" vertical="center" wrapText="1"/>
    </xf>
    <xf numFmtId="0" fontId="13" fillId="3" borderId="6" xfId="0" applyFont="1" applyFill="1" applyBorder="1" applyAlignment="1">
      <alignment vertical="center" wrapText="1"/>
    </xf>
    <xf numFmtId="0" fontId="39" fillId="0" borderId="0" xfId="0" applyFont="1"/>
    <xf numFmtId="0" fontId="48" fillId="21" borderId="6" xfId="0" applyFont="1" applyFill="1" applyBorder="1" applyAlignment="1">
      <alignment vertical="center" wrapText="1"/>
    </xf>
    <xf numFmtId="0" fontId="49" fillId="21" borderId="6" xfId="0" applyFont="1" applyFill="1" applyBorder="1" applyAlignment="1">
      <alignment horizontal="left" vertical="center" wrapText="1"/>
    </xf>
    <xf numFmtId="0" fontId="42" fillId="21" borderId="6" xfId="0" applyFont="1" applyFill="1" applyBorder="1" applyAlignment="1">
      <alignment horizontal="center" vertical="center" wrapText="1"/>
    </xf>
    <xf numFmtId="6" fontId="42" fillId="21" borderId="6" xfId="0" applyNumberFormat="1" applyFont="1" applyFill="1" applyBorder="1" applyAlignment="1">
      <alignment horizontal="center" vertical="center" wrapText="1"/>
    </xf>
    <xf numFmtId="164" fontId="42" fillId="0" borderId="6" xfId="0" applyNumberFormat="1" applyFont="1" applyBorder="1" applyAlignment="1">
      <alignment horizontal="center" vertical="center" wrapText="1"/>
    </xf>
    <xf numFmtId="5" fontId="50" fillId="22" borderId="0" xfId="0" applyNumberFormat="1" applyFont="1" applyFill="1" applyBorder="1" applyAlignment="1">
      <alignment horizontal="center" vertical="center"/>
    </xf>
    <xf numFmtId="0" fontId="42" fillId="21" borderId="6" xfId="0" applyFont="1" applyFill="1" applyBorder="1" applyAlignment="1">
      <alignment horizontal="left" vertical="center" wrapText="1"/>
    </xf>
    <xf numFmtId="0" fontId="48" fillId="21" borderId="6" xfId="0" applyFont="1" applyFill="1" applyBorder="1" applyAlignment="1">
      <alignment horizontal="left" vertical="center" wrapText="1"/>
    </xf>
    <xf numFmtId="0" fontId="51" fillId="21" borderId="6" xfId="0" applyFont="1" applyFill="1" applyBorder="1" applyAlignment="1">
      <alignment horizontal="left" vertical="center" wrapText="1"/>
    </xf>
    <xf numFmtId="0" fontId="42" fillId="21" borderId="6" xfId="0" applyFont="1" applyFill="1" applyBorder="1" applyAlignment="1">
      <alignment vertical="center"/>
    </xf>
    <xf numFmtId="0" fontId="52" fillId="22" borderId="6" xfId="0" applyFont="1" applyFill="1" applyBorder="1" applyAlignment="1">
      <alignment horizontal="left" vertical="center" wrapText="1"/>
    </xf>
    <xf numFmtId="0" fontId="50" fillId="22" borderId="6" xfId="0" applyFont="1" applyFill="1" applyBorder="1" applyAlignment="1">
      <alignment horizontal="center" vertical="center" wrapText="1"/>
    </xf>
    <xf numFmtId="6" fontId="50" fillId="22" borderId="6" xfId="0" applyNumberFormat="1" applyFont="1" applyFill="1" applyBorder="1" applyAlignment="1">
      <alignment horizontal="center" vertical="center" wrapText="1"/>
    </xf>
    <xf numFmtId="44" fontId="53" fillId="23" borderId="6" xfId="0" applyNumberFormat="1" applyFont="1" applyFill="1" applyBorder="1" applyAlignment="1">
      <alignment horizontal="right" vertical="center"/>
    </xf>
    <xf numFmtId="44" fontId="53" fillId="22" borderId="0" xfId="0" applyNumberFormat="1" applyFont="1" applyFill="1" applyBorder="1" applyAlignment="1">
      <alignment horizontal="right" vertical="center"/>
    </xf>
    <xf numFmtId="169" fontId="14" fillId="20" borderId="6" xfId="0" applyNumberFormat="1" applyFont="1" applyFill="1" applyBorder="1" applyAlignment="1">
      <alignment horizontal="center" vertical="center" wrapText="1"/>
    </xf>
    <xf numFmtId="44" fontId="53" fillId="22" borderId="0" xfId="0" applyNumberFormat="1" applyFont="1" applyFill="1" applyBorder="1" applyAlignment="1">
      <alignment vertical="center"/>
    </xf>
    <xf numFmtId="44" fontId="53" fillId="23" borderId="6" xfId="0" applyNumberFormat="1" applyFont="1" applyFill="1" applyBorder="1" applyAlignment="1">
      <alignment vertical="center"/>
    </xf>
    <xf numFmtId="44" fontId="14" fillId="22" borderId="0" xfId="0" applyNumberFormat="1" applyFont="1" applyFill="1" applyBorder="1" applyAlignment="1">
      <alignment vertical="center"/>
    </xf>
    <xf numFmtId="5" fontId="42" fillId="22" borderId="0" xfId="0" applyNumberFormat="1" applyFont="1" applyFill="1" applyBorder="1" applyAlignment="1">
      <alignment horizontal="center" vertical="center"/>
    </xf>
    <xf numFmtId="44" fontId="53" fillId="23" borderId="6" xfId="0" applyNumberFormat="1" applyFont="1" applyFill="1" applyBorder="1" applyAlignment="1">
      <alignment horizontal="center" vertical="center"/>
    </xf>
    <xf numFmtId="169" fontId="14" fillId="20" borderId="6" xfId="0" applyNumberFormat="1" applyFont="1" applyFill="1" applyBorder="1" applyAlignment="1">
      <alignment horizontal="left" vertical="center" wrapText="1"/>
    </xf>
    <xf numFmtId="164" fontId="42" fillId="43" borderId="6" xfId="0" applyNumberFormat="1" applyFont="1" applyFill="1" applyBorder="1" applyAlignment="1">
      <alignment horizontal="center" vertical="center" wrapText="1"/>
    </xf>
    <xf numFmtId="44" fontId="53" fillId="22" borderId="0" xfId="0" applyNumberFormat="1" applyFont="1" applyFill="1" applyBorder="1"/>
    <xf numFmtId="0" fontId="13" fillId="21" borderId="6" xfId="0" applyFont="1" applyFill="1" applyBorder="1" applyAlignment="1">
      <alignment horizontal="center" vertical="center" wrapText="1"/>
    </xf>
    <xf numFmtId="6" fontId="42" fillId="21" borderId="6" xfId="0" applyNumberFormat="1" applyFont="1" applyFill="1" applyBorder="1" applyAlignment="1">
      <alignment horizontal="center" vertical="center" wrapText="1"/>
    </xf>
    <xf numFmtId="169" fontId="14" fillId="72" borderId="0" xfId="0" applyNumberFormat="1" applyFont="1" applyFill="1" applyBorder="1" applyAlignment="1">
      <alignment horizontal="left" vertical="center" wrapText="1"/>
    </xf>
    <xf numFmtId="0" fontId="42" fillId="0" borderId="0" xfId="0" applyFont="1"/>
    <xf numFmtId="0" fontId="17" fillId="22" borderId="0" xfId="0" applyFont="1" applyFill="1" applyBorder="1" applyAlignment="1">
      <alignment vertical="center"/>
    </xf>
    <xf numFmtId="0" fontId="42" fillId="22" borderId="0" xfId="0" applyFont="1" applyFill="1" applyBorder="1"/>
    <xf numFmtId="0" fontId="17" fillId="22" borderId="6" xfId="0" applyFont="1" applyFill="1" applyBorder="1" applyAlignment="1">
      <alignment horizontal="center" vertical="center"/>
    </xf>
    <xf numFmtId="0" fontId="36" fillId="0" borderId="6" xfId="0" applyFont="1" applyBorder="1" applyAlignment="1">
      <alignment horizontal="center" vertical="center" wrapText="1"/>
    </xf>
    <xf numFmtId="0" fontId="36" fillId="0" borderId="6" xfId="0" applyFont="1" applyBorder="1" applyAlignment="1">
      <alignment horizontal="center"/>
    </xf>
    <xf numFmtId="0" fontId="17" fillId="0" borderId="6" xfId="0" applyFont="1" applyBorder="1" applyAlignment="1">
      <alignment horizontal="center" vertical="center"/>
    </xf>
    <xf numFmtId="164" fontId="42" fillId="0" borderId="6" xfId="0" applyNumberFormat="1" applyFont="1" applyBorder="1" applyAlignment="1">
      <alignment horizontal="center" wrapText="1"/>
    </xf>
    <xf numFmtId="0" fontId="17" fillId="22" borderId="6" xfId="0" applyFont="1" applyFill="1" applyBorder="1" applyAlignment="1">
      <alignment horizontal="center" vertical="center" wrapText="1"/>
    </xf>
    <xf numFmtId="0" fontId="36" fillId="0" borderId="6" xfId="0" applyFont="1" applyBorder="1" applyAlignment="1">
      <alignment horizontal="center" vertical="center"/>
    </xf>
    <xf numFmtId="0" fontId="42" fillId="0" borderId="6" xfId="0" applyFont="1" applyBorder="1" applyAlignment="1">
      <alignment horizontal="center"/>
    </xf>
    <xf numFmtId="0" fontId="36" fillId="50" borderId="6" xfId="0" applyFont="1" applyFill="1" applyBorder="1" applyAlignment="1">
      <alignment horizontal="center" vertical="center" wrapText="1"/>
    </xf>
    <xf numFmtId="0" fontId="36" fillId="22" borderId="6" xfId="0" applyFont="1" applyFill="1" applyBorder="1" applyAlignment="1">
      <alignment horizontal="center" vertical="center" wrapText="1"/>
    </xf>
    <xf numFmtId="164" fontId="36" fillId="21" borderId="6" xfId="0" applyNumberFormat="1" applyFont="1" applyFill="1" applyBorder="1" applyAlignment="1">
      <alignment horizontal="center" vertical="center" wrapText="1"/>
    </xf>
    <xf numFmtId="0" fontId="36" fillId="49" borderId="6" xfId="0" applyFont="1" applyFill="1" applyBorder="1" applyAlignment="1">
      <alignment horizontal="center" vertical="center" wrapText="1"/>
    </xf>
    <xf numFmtId="0" fontId="36" fillId="77" borderId="6" xfId="0" applyFont="1" applyFill="1" applyBorder="1" applyAlignment="1">
      <alignment horizontal="center" vertical="center" wrapText="1"/>
    </xf>
    <xf numFmtId="0" fontId="36" fillId="42" borderId="6" xfId="0" applyFont="1" applyFill="1" applyBorder="1" applyAlignment="1">
      <alignment horizontal="center" vertical="center" wrapText="1"/>
    </xf>
    <xf numFmtId="0" fontId="44" fillId="0" borderId="0" xfId="0" applyFont="1"/>
    <xf numFmtId="164" fontId="44" fillId="0" borderId="0" xfId="0" applyNumberFormat="1" applyFont="1"/>
    <xf numFmtId="0" fontId="42" fillId="0" borderId="6" xfId="1" applyFont="1" applyBorder="1" applyAlignment="1">
      <alignment horizontal="center"/>
    </xf>
    <xf numFmtId="0" fontId="42" fillId="0" borderId="6" xfId="1" applyFont="1" applyBorder="1" applyAlignment="1">
      <alignment horizontal="center" vertical="center" wrapText="1"/>
    </xf>
    <xf numFmtId="0" fontId="0" fillId="78" borderId="0" xfId="0" applyFill="1"/>
    <xf numFmtId="164" fontId="42" fillId="22" borderId="6" xfId="0" applyNumberFormat="1" applyFont="1" applyFill="1" applyBorder="1" applyAlignment="1">
      <alignment horizontal="center" vertical="center" wrapText="1"/>
    </xf>
    <xf numFmtId="0" fontId="17" fillId="22" borderId="9" xfId="0" applyFont="1" applyFill="1" applyBorder="1" applyAlignment="1">
      <alignment horizontal="center" vertical="center" wrapText="1"/>
    </xf>
    <xf numFmtId="164" fontId="44" fillId="21" borderId="9" xfId="0" applyNumberFormat="1" applyFont="1" applyFill="1" applyBorder="1" applyAlignment="1">
      <alignment horizontal="center" vertical="center" wrapText="1"/>
    </xf>
    <xf numFmtId="0" fontId="13" fillId="54" borderId="6" xfId="0" applyFont="1" applyFill="1" applyBorder="1" applyAlignment="1">
      <alignment vertical="center" wrapText="1"/>
    </xf>
    <xf numFmtId="0" fontId="13" fillId="54" borderId="6" xfId="0" applyFont="1" applyFill="1" applyBorder="1" applyAlignment="1">
      <alignment horizontal="center" vertical="center" wrapText="1"/>
    </xf>
    <xf numFmtId="0" fontId="42" fillId="21" borderId="6" xfId="0" applyFont="1" applyFill="1" applyBorder="1" applyAlignment="1">
      <alignment horizontal="left" vertical="center"/>
    </xf>
    <xf numFmtId="0" fontId="13" fillId="0" borderId="24" xfId="0" applyFont="1" applyBorder="1" applyAlignment="1">
      <alignment horizontal="right" vertical="top" wrapText="1"/>
    </xf>
    <xf numFmtId="0" fontId="13" fillId="0" borderId="25" xfId="0" applyFont="1" applyBorder="1" applyAlignment="1">
      <alignment horizontal="right" vertical="top" wrapText="1"/>
    </xf>
    <xf numFmtId="0" fontId="11" fillId="19" borderId="7" xfId="0" applyFont="1" applyFill="1" applyBorder="1" applyAlignment="1">
      <alignment horizontal="center" vertical="center"/>
    </xf>
    <xf numFmtId="0" fontId="11" fillId="19" borderId="10" xfId="0" applyFont="1" applyFill="1" applyBorder="1" applyAlignment="1">
      <alignment horizontal="center" vertical="center"/>
    </xf>
    <xf numFmtId="0" fontId="11" fillId="19" borderId="11" xfId="0" applyFont="1" applyFill="1" applyBorder="1" applyAlignment="1">
      <alignment horizontal="center" vertical="center"/>
    </xf>
    <xf numFmtId="0" fontId="16" fillId="27" borderId="2" xfId="0" applyFont="1" applyFill="1" applyBorder="1" applyAlignment="1">
      <alignment horizontal="center" vertical="center" wrapText="1"/>
    </xf>
    <xf numFmtId="0" fontId="42" fillId="0" borderId="3" xfId="0" applyFont="1" applyBorder="1"/>
    <xf numFmtId="0" fontId="36" fillId="0" borderId="6" xfId="0" applyFont="1" applyBorder="1" applyAlignment="1">
      <alignment horizontal="center" vertical="center" wrapText="1"/>
    </xf>
    <xf numFmtId="0" fontId="30" fillId="53" borderId="7" xfId="0" applyFont="1" applyFill="1" applyBorder="1" applyAlignment="1">
      <alignment horizontal="center"/>
    </xf>
    <xf numFmtId="0" fontId="30" fillId="53" borderId="10" xfId="0" applyFont="1" applyFill="1" applyBorder="1" applyAlignment="1">
      <alignment horizontal="center"/>
    </xf>
    <xf numFmtId="0" fontId="30" fillId="53" borderId="11" xfId="0" applyFont="1" applyFill="1" applyBorder="1" applyAlignment="1">
      <alignment horizontal="center"/>
    </xf>
    <xf numFmtId="164" fontId="19" fillId="27" borderId="2" xfId="0" applyNumberFormat="1" applyFont="1" applyFill="1" applyBorder="1" applyAlignment="1">
      <alignment horizontal="center" vertical="center" wrapText="1"/>
    </xf>
    <xf numFmtId="0" fontId="42" fillId="0" borderId="4" xfId="0" applyFont="1" applyBorder="1"/>
    <xf numFmtId="0" fontId="18" fillId="21" borderId="6" xfId="0" applyFont="1" applyFill="1" applyBorder="1" applyAlignment="1">
      <alignment horizontal="center" vertical="center" wrapText="1"/>
    </xf>
    <xf numFmtId="0" fontId="18" fillId="42" borderId="6" xfId="0" applyFont="1" applyFill="1" applyBorder="1" applyAlignment="1">
      <alignment horizontal="center" vertical="center" wrapText="1"/>
    </xf>
    <xf numFmtId="0" fontId="18" fillId="49" borderId="6" xfId="0" applyFont="1" applyFill="1" applyBorder="1" applyAlignment="1">
      <alignment horizontal="center" vertical="center" wrapText="1"/>
    </xf>
    <xf numFmtId="0" fontId="5" fillId="52" borderId="6" xfId="0" applyFont="1" applyFill="1" applyBorder="1" applyAlignment="1">
      <alignment horizontal="center" vertical="center"/>
    </xf>
    <xf numFmtId="0" fontId="17" fillId="3" borderId="6" xfId="0" applyFont="1" applyFill="1" applyBorder="1" applyAlignment="1">
      <alignment horizontal="center" vertical="center" wrapText="1"/>
    </xf>
    <xf numFmtId="0" fontId="11" fillId="73" borderId="15" xfId="0" applyFont="1" applyFill="1" applyBorder="1" applyAlignment="1">
      <alignment horizontal="center" vertical="center"/>
    </xf>
    <xf numFmtId="0" fontId="11" fillId="73" borderId="14" xfId="0" applyFont="1" applyFill="1" applyBorder="1" applyAlignment="1">
      <alignment horizontal="center" vertical="center"/>
    </xf>
    <xf numFmtId="0" fontId="11" fillId="73" borderId="18" xfId="0" applyFont="1" applyFill="1" applyBorder="1" applyAlignment="1">
      <alignment horizontal="center" vertical="center"/>
    </xf>
    <xf numFmtId="0" fontId="11" fillId="73" borderId="6" xfId="0" applyFont="1" applyFill="1" applyBorder="1" applyAlignment="1">
      <alignment horizontal="center" vertical="center"/>
    </xf>
    <xf numFmtId="6" fontId="42" fillId="21" borderId="6" xfId="0" applyNumberFormat="1" applyFont="1" applyFill="1" applyBorder="1" applyAlignment="1">
      <alignment horizontal="center" vertical="center" wrapText="1"/>
    </xf>
    <xf numFmtId="0" fontId="16" fillId="27" borderId="6" xfId="0" applyFont="1" applyFill="1" applyBorder="1" applyAlignment="1">
      <alignment horizontal="center" vertical="center" wrapText="1"/>
    </xf>
    <xf numFmtId="0" fontId="5" fillId="28" borderId="6" xfId="0" applyFont="1" applyFill="1" applyBorder="1" applyAlignment="1">
      <alignment horizontal="center" vertical="center" wrapText="1"/>
    </xf>
    <xf numFmtId="0" fontId="7" fillId="29" borderId="6"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4" fillId="3" borderId="1" xfId="0" applyFont="1" applyFill="1" applyBorder="1" applyAlignment="1">
      <alignment horizontal="center" vertical="top" wrapText="1"/>
    </xf>
    <xf numFmtId="0" fontId="14" fillId="3" borderId="0" xfId="0" applyFont="1" applyFill="1" applyBorder="1" applyAlignment="1">
      <alignment horizontal="center" vertical="top" wrapText="1"/>
    </xf>
    <xf numFmtId="0" fontId="42" fillId="42" borderId="6" xfId="0" applyFont="1" applyFill="1" applyBorder="1" applyAlignment="1">
      <alignment horizontal="left" vertical="center" wrapText="1"/>
    </xf>
    <xf numFmtId="0" fontId="9" fillId="4" borderId="6" xfId="0" applyFont="1" applyFill="1" applyBorder="1" applyAlignment="1">
      <alignment horizontal="center" vertical="center" wrapText="1"/>
    </xf>
    <xf numFmtId="0" fontId="42" fillId="0" borderId="6" xfId="0" applyFont="1" applyBorder="1" applyAlignment="1">
      <alignment wrapText="1"/>
    </xf>
    <xf numFmtId="0" fontId="42" fillId="3" borderId="6" xfId="0" applyFont="1" applyFill="1" applyBorder="1" applyAlignment="1">
      <alignment horizontal="left" vertical="center" wrapText="1"/>
    </xf>
    <xf numFmtId="0" fontId="42" fillId="0" borderId="6" xfId="0" applyFont="1" applyBorder="1" applyAlignment="1">
      <alignment horizontal="left" wrapText="1"/>
    </xf>
    <xf numFmtId="0" fontId="13" fillId="42" borderId="6" xfId="0" applyFont="1" applyFill="1" applyBorder="1" applyAlignment="1">
      <alignment horizontal="center" vertical="center" wrapText="1"/>
    </xf>
    <xf numFmtId="0" fontId="42" fillId="43" borderId="6" xfId="0" applyFont="1" applyFill="1" applyBorder="1" applyAlignment="1">
      <alignment horizontal="center" vertical="center" wrapText="1"/>
    </xf>
    <xf numFmtId="0" fontId="13" fillId="20" borderId="6" xfId="0" applyFont="1" applyFill="1" applyBorder="1" applyAlignment="1">
      <alignment horizontal="right" vertical="center" wrapText="1"/>
    </xf>
    <xf numFmtId="0" fontId="42" fillId="0" borderId="6" xfId="0" applyFont="1" applyBorder="1"/>
    <xf numFmtId="0" fontId="14" fillId="19" borderId="6" xfId="0" applyFont="1" applyFill="1" applyBorder="1" applyAlignment="1">
      <alignment horizontal="center" vertical="center" wrapText="1"/>
    </xf>
    <xf numFmtId="0" fontId="36" fillId="3" borderId="6" xfId="0" applyFont="1" applyFill="1" applyBorder="1" applyAlignment="1">
      <alignment horizontal="center" vertical="center" wrapText="1"/>
    </xf>
    <xf numFmtId="0" fontId="13" fillId="20" borderId="6" xfId="0" applyFont="1" applyFill="1" applyBorder="1" applyAlignment="1">
      <alignment horizontal="center" vertical="center" wrapText="1"/>
    </xf>
    <xf numFmtId="0" fontId="42" fillId="0" borderId="6" xfId="0" applyFont="1" applyBorder="1" applyAlignment="1">
      <alignment horizontal="center" vertical="center"/>
    </xf>
    <xf numFmtId="0" fontId="14" fillId="19" borderId="6" xfId="0" applyFont="1" applyFill="1" applyBorder="1" applyAlignment="1">
      <alignment horizontal="right" vertical="center" wrapText="1"/>
    </xf>
    <xf numFmtId="0" fontId="36" fillId="21" borderId="6" xfId="0" applyFont="1" applyFill="1" applyBorder="1" applyAlignment="1">
      <alignment horizontal="center" vertical="center" wrapText="1"/>
    </xf>
    <xf numFmtId="0" fontId="7" fillId="19" borderId="6" xfId="0" applyFont="1" applyFill="1" applyBorder="1" applyAlignment="1">
      <alignment horizontal="center" vertical="center" wrapText="1"/>
    </xf>
    <xf numFmtId="6" fontId="44" fillId="21" borderId="0" xfId="0" applyNumberFormat="1" applyFont="1" applyFill="1" applyBorder="1" applyAlignment="1">
      <alignment horizontal="center" vertical="center" wrapText="1"/>
    </xf>
    <xf numFmtId="0" fontId="42" fillId="22" borderId="0" xfId="0" applyFont="1" applyFill="1" applyBorder="1" applyAlignment="1">
      <alignment wrapText="1"/>
    </xf>
    <xf numFmtId="0" fontId="18" fillId="0" borderId="6" xfId="0" applyFont="1" applyBorder="1" applyAlignment="1">
      <alignment horizontal="center" vertical="top" wrapText="1"/>
    </xf>
    <xf numFmtId="0" fontId="42" fillId="0" borderId="6" xfId="0" applyFont="1" applyBorder="1" applyAlignment="1">
      <alignment vertical="center" wrapText="1"/>
    </xf>
    <xf numFmtId="164" fontId="36" fillId="3" borderId="6" xfId="0" applyNumberFormat="1" applyFont="1" applyFill="1" applyBorder="1" applyAlignment="1">
      <alignment horizontal="center" vertical="center" wrapText="1"/>
    </xf>
    <xf numFmtId="0" fontId="36" fillId="11" borderId="6" xfId="0" applyFont="1" applyFill="1" applyBorder="1" applyAlignment="1">
      <alignment horizontal="center" vertical="top" wrapText="1"/>
    </xf>
    <xf numFmtId="0" fontId="36" fillId="3" borderId="6" xfId="0" applyFont="1" applyFill="1" applyBorder="1" applyAlignment="1">
      <alignment horizontal="center" wrapText="1"/>
    </xf>
    <xf numFmtId="0" fontId="18" fillId="3" borderId="6" xfId="0" applyFont="1" applyFill="1" applyBorder="1" applyAlignment="1">
      <alignment horizontal="center" vertical="top" wrapText="1"/>
    </xf>
    <xf numFmtId="0" fontId="23" fillId="35" borderId="6" xfId="2" applyFont="1" applyFill="1" applyBorder="1" applyAlignment="1">
      <alignment horizontal="right" vertical="center" wrapText="1"/>
    </xf>
    <xf numFmtId="0" fontId="32" fillId="30" borderId="6" xfId="0" applyFont="1" applyFill="1" applyBorder="1" applyAlignment="1">
      <alignment horizontal="center" vertical="center"/>
    </xf>
    <xf numFmtId="0" fontId="55" fillId="0" borderId="6" xfId="0" applyFont="1" applyBorder="1"/>
    <xf numFmtId="165" fontId="20" fillId="30" borderId="6" xfId="0" applyNumberFormat="1" applyFont="1" applyFill="1" applyBorder="1" applyAlignment="1">
      <alignment horizontal="center" vertical="center"/>
    </xf>
    <xf numFmtId="0" fontId="42" fillId="0" borderId="6" xfId="0" applyFont="1" applyBorder="1" applyAlignment="1">
      <alignment horizontal="center"/>
    </xf>
    <xf numFmtId="164" fontId="29" fillId="2" borderId="6" xfId="0" applyNumberFormat="1" applyFont="1" applyFill="1" applyBorder="1" applyAlignment="1">
      <alignment horizontal="center" wrapText="1"/>
    </xf>
    <xf numFmtId="164" fontId="55" fillId="0" borderId="6" xfId="0" applyNumberFormat="1" applyFont="1" applyBorder="1"/>
    <xf numFmtId="0" fontId="29" fillId="5" borderId="6" xfId="0" applyFont="1" applyFill="1" applyBorder="1" applyAlignment="1">
      <alignment horizontal="center" vertical="center"/>
    </xf>
    <xf numFmtId="164" fontId="29" fillId="5" borderId="6" xfId="0" applyNumberFormat="1" applyFont="1" applyFill="1" applyBorder="1" applyAlignment="1">
      <alignment horizontal="center" vertical="center"/>
    </xf>
    <xf numFmtId="0" fontId="29" fillId="31" borderId="6" xfId="0" applyFont="1" applyFill="1" applyBorder="1" applyAlignment="1">
      <alignment horizontal="center" vertical="center"/>
    </xf>
    <xf numFmtId="164" fontId="29" fillId="31" borderId="6" xfId="0" applyNumberFormat="1" applyFont="1" applyFill="1" applyBorder="1" applyAlignment="1">
      <alignment horizontal="center" vertical="center"/>
    </xf>
    <xf numFmtId="0" fontId="30" fillId="44" borderId="7" xfId="0" applyFont="1" applyFill="1" applyBorder="1" applyAlignment="1">
      <alignment horizontal="center"/>
    </xf>
    <xf numFmtId="0" fontId="30" fillId="44" borderId="10" xfId="0" applyFont="1" applyFill="1" applyBorder="1" applyAlignment="1">
      <alignment horizontal="center"/>
    </xf>
    <xf numFmtId="0" fontId="30" fillId="44" borderId="11" xfId="0" applyFont="1" applyFill="1" applyBorder="1" applyAlignment="1">
      <alignment horizontal="center"/>
    </xf>
    <xf numFmtId="164" fontId="30" fillId="44" borderId="6" xfId="0" applyNumberFormat="1" applyFont="1" applyFill="1" applyBorder="1" applyAlignment="1">
      <alignment horizontal="center"/>
    </xf>
    <xf numFmtId="164" fontId="55" fillId="45" borderId="6" xfId="0" applyNumberFormat="1" applyFont="1" applyFill="1" applyBorder="1"/>
    <xf numFmtId="164" fontId="30" fillId="53" borderId="7" xfId="0" applyNumberFormat="1" applyFont="1" applyFill="1" applyBorder="1" applyAlignment="1">
      <alignment horizontal="center"/>
    </xf>
    <xf numFmtId="164" fontId="30" fillId="53" borderId="11" xfId="0" applyNumberFormat="1" applyFont="1" applyFill="1" applyBorder="1" applyAlignment="1">
      <alignment horizontal="center"/>
    </xf>
    <xf numFmtId="0" fontId="30" fillId="46" borderId="6" xfId="0" applyFont="1" applyFill="1" applyBorder="1" applyAlignment="1">
      <alignment horizontal="center" vertical="center" wrapText="1"/>
    </xf>
    <xf numFmtId="0" fontId="55" fillId="47" borderId="6" xfId="0" applyFont="1" applyFill="1" applyBorder="1"/>
    <xf numFmtId="164" fontId="19" fillId="46" borderId="6" xfId="0" applyNumberFormat="1" applyFont="1" applyFill="1" applyBorder="1" applyAlignment="1">
      <alignment horizontal="center" vertical="center" wrapText="1"/>
    </xf>
    <xf numFmtId="0" fontId="39" fillId="47" borderId="6" xfId="0" applyFont="1" applyFill="1" applyBorder="1" applyAlignment="1">
      <alignment horizontal="center"/>
    </xf>
    <xf numFmtId="0" fontId="54" fillId="30" borderId="0" xfId="0" applyFont="1" applyFill="1" applyBorder="1" applyAlignment="1">
      <alignment horizontal="center"/>
    </xf>
    <xf numFmtId="0" fontId="42" fillId="0" borderId="0" xfId="0" applyFont="1" applyBorder="1"/>
    <xf numFmtId="0" fontId="29" fillId="2" borderId="6" xfId="0" applyFont="1" applyFill="1" applyBorder="1" applyAlignment="1">
      <alignment horizontal="center" wrapText="1"/>
    </xf>
    <xf numFmtId="0" fontId="39" fillId="22" borderId="6" xfId="2" applyFont="1" applyFill="1" applyBorder="1" applyAlignment="1">
      <alignment horizontal="center" vertical="center" wrapText="1"/>
    </xf>
    <xf numFmtId="0" fontId="37" fillId="22" borderId="7" xfId="2" applyFont="1" applyFill="1" applyBorder="1" applyAlignment="1">
      <alignment horizontal="left" vertical="top" wrapText="1"/>
    </xf>
    <xf numFmtId="0" fontId="37" fillId="22" borderId="11" xfId="2" applyFont="1" applyFill="1" applyBorder="1" applyAlignment="1">
      <alignment horizontal="left" vertical="top" wrapText="1"/>
    </xf>
    <xf numFmtId="0" fontId="37" fillId="22" borderId="7" xfId="2" applyFont="1" applyFill="1" applyBorder="1" applyAlignment="1">
      <alignment horizontal="left" vertical="center" wrapText="1"/>
    </xf>
    <xf numFmtId="0" fontId="37" fillId="22" borderId="11" xfId="2" applyFont="1" applyFill="1" applyBorder="1" applyAlignment="1">
      <alignment horizontal="left" vertical="center" wrapText="1"/>
    </xf>
    <xf numFmtId="0" fontId="24" fillId="25" borderId="6" xfId="2" applyFont="1" applyFill="1" applyBorder="1" applyAlignment="1">
      <alignment horizontal="center" vertical="center" wrapText="1"/>
    </xf>
    <xf numFmtId="0" fontId="22" fillId="36" borderId="6" xfId="2" applyFont="1" applyFill="1" applyBorder="1" applyAlignment="1">
      <alignment horizontal="right" vertical="center" wrapText="1"/>
    </xf>
    <xf numFmtId="0" fontId="23" fillId="33" borderId="6" xfId="2" applyFont="1" applyFill="1" applyBorder="1" applyAlignment="1">
      <alignment horizontal="center" vertical="center" wrapText="1"/>
    </xf>
    <xf numFmtId="0" fontId="37" fillId="22" borderId="6" xfId="2" applyFont="1" applyFill="1" applyBorder="1" applyAlignment="1">
      <alignment horizontal="left" vertical="center" wrapText="1"/>
    </xf>
    <xf numFmtId="0" fontId="22" fillId="33" borderId="6" xfId="2" applyFont="1" applyFill="1" applyBorder="1" applyAlignment="1">
      <alignment horizontal="center" vertical="center" wrapText="1"/>
    </xf>
    <xf numFmtId="0" fontId="25" fillId="0" borderId="15" xfId="2" applyFont="1" applyFill="1" applyBorder="1" applyAlignment="1">
      <alignment horizontal="center" vertical="center" wrapText="1"/>
    </xf>
    <xf numFmtId="0" fontId="25" fillId="0" borderId="14" xfId="2" applyFont="1" applyFill="1" applyBorder="1" applyAlignment="1">
      <alignment horizontal="center" vertical="center" wrapText="1"/>
    </xf>
    <xf numFmtId="0" fontId="21" fillId="37" borderId="6" xfId="2" applyFont="1" applyFill="1" applyBorder="1" applyAlignment="1">
      <alignment horizontal="center" wrapText="1"/>
    </xf>
    <xf numFmtId="0" fontId="25" fillId="34" borderId="6" xfId="2" applyFont="1" applyFill="1" applyBorder="1" applyAlignment="1">
      <alignment horizontal="right" vertical="center" wrapText="1"/>
    </xf>
    <xf numFmtId="0" fontId="6" fillId="7" borderId="6"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14" fillId="20" borderId="6" xfId="0" applyFont="1" applyFill="1" applyBorder="1" applyAlignment="1">
      <alignment horizontal="center" vertical="center" wrapText="1"/>
    </xf>
    <xf numFmtId="0" fontId="13" fillId="42" borderId="7" xfId="0" applyFont="1" applyFill="1" applyBorder="1" applyAlignment="1">
      <alignment horizontal="center" vertical="center" wrapText="1"/>
    </xf>
    <xf numFmtId="0" fontId="13" fillId="42" borderId="11" xfId="0" applyFont="1" applyFill="1" applyBorder="1" applyAlignment="1">
      <alignment horizontal="center" vertical="center" wrapText="1"/>
    </xf>
    <xf numFmtId="0" fontId="36" fillId="43" borderId="7" xfId="0" applyFont="1" applyFill="1" applyBorder="1" applyAlignment="1">
      <alignment horizontal="center" vertical="center" wrapText="1"/>
    </xf>
    <xf numFmtId="0" fontId="36" fillId="43" borderId="10" xfId="0" applyFont="1" applyFill="1" applyBorder="1" applyAlignment="1">
      <alignment horizontal="center" vertical="center" wrapText="1"/>
    </xf>
    <xf numFmtId="0" fontId="36" fillId="43" borderId="11"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13" fillId="21" borderId="7" xfId="0" applyFont="1" applyFill="1" applyBorder="1" applyAlignment="1">
      <alignment horizontal="left" vertical="center" wrapText="1"/>
    </xf>
    <xf numFmtId="0" fontId="13" fillId="21" borderId="11" xfId="0" applyFont="1" applyFill="1" applyBorder="1" applyAlignment="1">
      <alignment horizontal="left" vertical="center" wrapText="1"/>
    </xf>
    <xf numFmtId="0" fontId="13" fillId="22" borderId="7" xfId="0" applyFont="1" applyFill="1" applyBorder="1" applyAlignment="1">
      <alignment horizontal="left" vertical="center" wrapText="1"/>
    </xf>
    <xf numFmtId="0" fontId="13" fillId="22" borderId="11" xfId="0" applyFont="1" applyFill="1" applyBorder="1" applyAlignment="1">
      <alignment horizontal="left" vertical="center" wrapText="1"/>
    </xf>
    <xf numFmtId="0" fontId="13" fillId="4" borderId="10" xfId="0" applyFont="1" applyFill="1" applyBorder="1" applyAlignment="1">
      <alignment horizontal="center" vertical="center" wrapText="1"/>
    </xf>
    <xf numFmtId="0" fontId="36" fillId="21" borderId="7" xfId="0" applyFont="1" applyFill="1" applyBorder="1" applyAlignment="1">
      <alignment horizontal="center" vertical="center" wrapText="1"/>
    </xf>
    <xf numFmtId="0" fontId="36" fillId="21" borderId="10" xfId="0" applyFont="1" applyFill="1" applyBorder="1" applyAlignment="1">
      <alignment horizontal="center" vertical="center" wrapText="1"/>
    </xf>
    <xf numFmtId="0" fontId="36" fillId="21" borderId="11" xfId="0" applyFont="1" applyFill="1" applyBorder="1" applyAlignment="1">
      <alignment horizontal="center" vertical="center" wrapText="1"/>
    </xf>
    <xf numFmtId="0" fontId="36" fillId="22" borderId="7" xfId="0" applyFont="1" applyFill="1" applyBorder="1" applyAlignment="1">
      <alignment horizontal="center" vertical="top" wrapText="1"/>
    </xf>
    <xf numFmtId="0" fontId="36" fillId="22" borderId="10" xfId="0" applyFont="1" applyFill="1" applyBorder="1" applyAlignment="1">
      <alignment horizontal="center" vertical="top" wrapText="1"/>
    </xf>
    <xf numFmtId="0" fontId="36" fillId="22" borderId="11" xfId="0" applyFont="1" applyFill="1" applyBorder="1" applyAlignment="1">
      <alignment horizontal="center" vertical="top" wrapText="1"/>
    </xf>
    <xf numFmtId="0" fontId="7" fillId="19" borderId="6" xfId="0" applyFont="1" applyFill="1" applyBorder="1" applyAlignment="1">
      <alignment horizontal="center" vertical="top" wrapText="1"/>
    </xf>
    <xf numFmtId="0" fontId="13" fillId="21" borderId="7" xfId="0" applyFont="1" applyFill="1" applyBorder="1" applyAlignment="1">
      <alignment horizontal="center" vertical="center" wrapText="1"/>
    </xf>
    <xf numFmtId="0" fontId="13" fillId="21" borderId="11"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36" fillId="3" borderId="7" xfId="0" applyFont="1" applyFill="1" applyBorder="1" applyAlignment="1">
      <alignment horizontal="center" vertical="center" wrapText="1"/>
    </xf>
    <xf numFmtId="0" fontId="36" fillId="3" borderId="10" xfId="0" applyFont="1" applyFill="1" applyBorder="1" applyAlignment="1">
      <alignment horizontal="center" vertical="center" wrapText="1"/>
    </xf>
    <xf numFmtId="0" fontId="36" fillId="3" borderId="11" xfId="0" applyFont="1" applyFill="1" applyBorder="1" applyAlignment="1">
      <alignment horizontal="center" vertical="center" wrapText="1"/>
    </xf>
    <xf numFmtId="0" fontId="8" fillId="16" borderId="6" xfId="0" applyFont="1" applyFill="1" applyBorder="1" applyAlignment="1">
      <alignment horizontal="center" vertical="center" wrapText="1"/>
    </xf>
    <xf numFmtId="0" fontId="7" fillId="18" borderId="6" xfId="0" applyFont="1" applyFill="1" applyBorder="1" applyAlignment="1">
      <alignment horizontal="center" vertical="center" wrapText="1"/>
    </xf>
    <xf numFmtId="0" fontId="7" fillId="15" borderId="6"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42" fillId="43" borderId="6" xfId="0" applyFont="1" applyFill="1" applyBorder="1" applyAlignment="1">
      <alignment wrapText="1"/>
    </xf>
    <xf numFmtId="0" fontId="36" fillId="42" borderId="6" xfId="0" applyFont="1" applyFill="1" applyBorder="1" applyAlignment="1">
      <alignment horizontal="center" vertical="center" wrapText="1"/>
    </xf>
    <xf numFmtId="0" fontId="44" fillId="3" borderId="6" xfId="0" applyFont="1" applyFill="1" applyBorder="1" applyAlignment="1">
      <alignment horizontal="left" vertical="center" wrapText="1"/>
    </xf>
    <xf numFmtId="0" fontId="36" fillId="3" borderId="6" xfId="0" applyFont="1" applyFill="1" applyBorder="1" applyAlignment="1">
      <alignment horizontal="left" vertical="center" wrapText="1"/>
    </xf>
    <xf numFmtId="0" fontId="7" fillId="14" borderId="6" xfId="0" applyFont="1" applyFill="1" applyBorder="1" applyAlignment="1">
      <alignment horizontal="center" vertical="center" wrapText="1"/>
    </xf>
    <xf numFmtId="0" fontId="42" fillId="22" borderId="6" xfId="0" applyFont="1" applyFill="1" applyBorder="1" applyAlignment="1">
      <alignment horizontal="center" vertical="center" wrapText="1"/>
    </xf>
    <xf numFmtId="0" fontId="44" fillId="3" borderId="6" xfId="0" applyFont="1" applyFill="1" applyBorder="1" applyAlignment="1">
      <alignment horizontal="center" vertical="center" wrapText="1"/>
    </xf>
    <xf numFmtId="0" fontId="42" fillId="3" borderId="6" xfId="0" applyFont="1" applyFill="1" applyBorder="1" applyAlignment="1">
      <alignment horizontal="center" vertical="center" wrapText="1"/>
    </xf>
    <xf numFmtId="0" fontId="42" fillId="0" borderId="6" xfId="0" applyFont="1" applyBorder="1" applyAlignment="1">
      <alignment horizontal="center" wrapText="1"/>
    </xf>
    <xf numFmtId="0" fontId="47" fillId="17" borderId="6" xfId="0" applyFont="1" applyFill="1" applyBorder="1" applyAlignment="1">
      <alignment horizontal="center" wrapText="1"/>
    </xf>
    <xf numFmtId="0" fontId="47" fillId="17" borderId="6" xfId="0" applyFont="1" applyFill="1" applyBorder="1" applyAlignment="1">
      <alignment horizontal="center" vertical="center" wrapText="1"/>
    </xf>
    <xf numFmtId="0" fontId="6" fillId="14" borderId="6" xfId="0" applyFont="1" applyFill="1" applyBorder="1" applyAlignment="1">
      <alignment horizontal="center" vertical="center" wrapText="1"/>
    </xf>
    <xf numFmtId="0" fontId="36" fillId="61" borderId="7" xfId="0" applyFont="1" applyFill="1" applyBorder="1" applyAlignment="1">
      <alignment horizontal="center" vertical="center" wrapText="1"/>
    </xf>
    <xf numFmtId="0" fontId="36" fillId="61" borderId="10" xfId="0" applyFont="1" applyFill="1" applyBorder="1" applyAlignment="1">
      <alignment horizontal="center" vertical="center" wrapText="1"/>
    </xf>
    <xf numFmtId="0" fontId="36" fillId="61" borderId="11"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11" xfId="0" applyFont="1" applyFill="1" applyBorder="1" applyAlignment="1">
      <alignment horizontal="center" vertical="center" wrapText="1"/>
    </xf>
    <xf numFmtId="0" fontId="5" fillId="0" borderId="1" xfId="0" applyFont="1" applyBorder="1" applyAlignment="1">
      <alignment horizontal="right" vertical="center" wrapText="1"/>
    </xf>
    <xf numFmtId="0" fontId="42" fillId="0" borderId="0" xfId="0" applyFont="1" applyBorder="1" applyAlignment="1">
      <alignment wrapText="1"/>
    </xf>
    <xf numFmtId="0" fontId="7" fillId="8" borderId="7"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7" fillId="8" borderId="11" xfId="0" applyFont="1" applyFill="1" applyBorder="1" applyAlignment="1">
      <alignment horizontal="center" vertical="center" wrapText="1"/>
    </xf>
    <xf numFmtId="0" fontId="5" fillId="10" borderId="7" xfId="0" applyFont="1" applyFill="1" applyBorder="1" applyAlignment="1">
      <alignment horizontal="center" vertical="center" wrapText="1"/>
    </xf>
    <xf numFmtId="0" fontId="5" fillId="10" borderId="10" xfId="0" applyFont="1" applyFill="1" applyBorder="1" applyAlignment="1">
      <alignment horizontal="center" vertical="center" wrapText="1"/>
    </xf>
    <xf numFmtId="0" fontId="5" fillId="10" borderId="11" xfId="0" applyFont="1" applyFill="1" applyBorder="1" applyAlignment="1">
      <alignment horizontal="center" vertical="center" wrapText="1"/>
    </xf>
    <xf numFmtId="2" fontId="36" fillId="0" borderId="7" xfId="0" applyNumberFormat="1" applyFont="1" applyBorder="1" applyAlignment="1">
      <alignment horizontal="center" vertical="center" wrapText="1"/>
    </xf>
    <xf numFmtId="2" fontId="36" fillId="0" borderId="10" xfId="0" applyNumberFormat="1" applyFont="1" applyBorder="1" applyAlignment="1">
      <alignment horizontal="center" vertical="center" wrapText="1"/>
    </xf>
    <xf numFmtId="2" fontId="36" fillId="0" borderId="11" xfId="0" applyNumberFormat="1" applyFont="1" applyBorder="1" applyAlignment="1">
      <alignment horizontal="center" vertical="center" wrapText="1"/>
    </xf>
    <xf numFmtId="0" fontId="36" fillId="0" borderId="7" xfId="0" applyFont="1" applyBorder="1" applyAlignment="1">
      <alignment horizontal="center" vertical="center" wrapText="1"/>
    </xf>
    <xf numFmtId="0" fontId="36" fillId="0" borderId="10" xfId="0" applyFont="1" applyBorder="1" applyAlignment="1">
      <alignment horizontal="center" vertical="center" wrapText="1"/>
    </xf>
    <xf numFmtId="0" fontId="36" fillId="0" borderId="11" xfId="0" applyFont="1" applyBorder="1" applyAlignment="1">
      <alignment horizontal="center" vertical="center" wrapText="1"/>
    </xf>
    <xf numFmtId="0" fontId="36" fillId="22" borderId="7" xfId="0" applyFont="1" applyFill="1" applyBorder="1" applyAlignment="1">
      <alignment horizontal="center" vertical="center" wrapText="1"/>
    </xf>
    <xf numFmtId="0" fontId="36" fillId="22" borderId="10" xfId="0" applyFont="1" applyFill="1" applyBorder="1" applyAlignment="1">
      <alignment horizontal="center" vertical="center" wrapText="1"/>
    </xf>
    <xf numFmtId="0" fontId="36" fillId="22" borderId="11" xfId="0" applyFont="1" applyFill="1" applyBorder="1" applyAlignment="1">
      <alignment horizontal="center" vertical="center" wrapText="1"/>
    </xf>
    <xf numFmtId="44" fontId="36" fillId="3" borderId="6" xfId="0" applyNumberFormat="1" applyFont="1" applyFill="1" applyBorder="1" applyAlignment="1">
      <alignment horizontal="center" vertical="center" wrapText="1"/>
    </xf>
    <xf numFmtId="0" fontId="36" fillId="61"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5" fillId="10" borderId="6" xfId="0" applyFont="1" applyFill="1" applyBorder="1" applyAlignment="1">
      <alignment horizontal="center" vertical="center" wrapText="1"/>
    </xf>
    <xf numFmtId="0" fontId="13" fillId="54" borderId="6" xfId="0" applyFont="1" applyFill="1" applyBorder="1" applyAlignment="1">
      <alignment horizontal="center" vertical="center" wrapText="1"/>
    </xf>
    <xf numFmtId="0" fontId="44" fillId="60" borderId="6" xfId="0" applyFont="1" applyFill="1" applyBorder="1" applyAlignment="1">
      <alignment horizontal="center" vertical="center" wrapText="1"/>
    </xf>
    <xf numFmtId="0" fontId="17" fillId="60" borderId="6" xfId="0" applyFont="1" applyFill="1" applyBorder="1" applyAlignment="1">
      <alignment horizontal="center" vertical="center" wrapText="1"/>
    </xf>
    <xf numFmtId="0" fontId="37" fillId="43" borderId="6" xfId="2" applyFont="1" applyFill="1" applyBorder="1" applyAlignment="1">
      <alignment horizontal="left" vertical="center" wrapText="1"/>
    </xf>
    <xf numFmtId="0" fontId="39" fillId="43" borderId="6" xfId="2" applyFont="1" applyFill="1" applyBorder="1" applyAlignment="1">
      <alignment horizontal="center" vertical="center" wrapText="1"/>
    </xf>
    <xf numFmtId="0" fontId="23" fillId="34" borderId="6" xfId="2" applyFont="1" applyFill="1" applyBorder="1" applyAlignment="1">
      <alignment horizontal="center" vertical="center" wrapText="1"/>
    </xf>
    <xf numFmtId="0" fontId="37" fillId="43" borderId="7" xfId="2" applyFont="1" applyFill="1" applyBorder="1" applyAlignment="1">
      <alignment horizontal="left" vertical="center" wrapText="1"/>
    </xf>
    <xf numFmtId="0" fontId="37" fillId="43" borderId="11" xfId="2" applyFont="1" applyFill="1" applyBorder="1" applyAlignment="1">
      <alignment horizontal="left" vertical="center" wrapText="1"/>
    </xf>
    <xf numFmtId="0" fontId="39" fillId="43" borderId="7" xfId="2" applyFont="1" applyFill="1" applyBorder="1" applyAlignment="1">
      <alignment horizontal="center" vertical="center" wrapText="1"/>
    </xf>
    <xf numFmtId="0" fontId="39" fillId="43" borderId="11" xfId="2" applyFont="1" applyFill="1" applyBorder="1" applyAlignment="1">
      <alignment horizontal="center" vertical="center" wrapText="1"/>
    </xf>
    <xf numFmtId="0" fontId="21" fillId="32" borderId="6" xfId="2" applyFont="1" applyFill="1" applyBorder="1" applyAlignment="1">
      <alignment horizontal="center" wrapText="1"/>
    </xf>
    <xf numFmtId="0" fontId="39" fillId="22" borderId="6" xfId="2" applyFont="1" applyFill="1" applyBorder="1" applyAlignment="1">
      <alignment horizontal="center" wrapText="1"/>
    </xf>
    <xf numFmtId="0" fontId="34" fillId="22" borderId="6" xfId="2" applyFont="1" applyFill="1" applyBorder="1" applyAlignment="1">
      <alignment horizontal="left" vertical="center" wrapText="1"/>
    </xf>
    <xf numFmtId="0" fontId="6" fillId="41" borderId="6" xfId="0" applyFont="1" applyFill="1" applyBorder="1" applyAlignment="1">
      <alignment horizontal="center" vertical="center" wrapText="1"/>
    </xf>
    <xf numFmtId="0" fontId="36" fillId="60" borderId="6" xfId="0" applyFont="1" applyFill="1" applyBorder="1" applyAlignment="1">
      <alignment horizontal="center" vertical="center" wrapText="1"/>
    </xf>
    <xf numFmtId="0" fontId="6" fillId="15" borderId="6" xfId="0" applyFont="1" applyFill="1" applyBorder="1" applyAlignment="1">
      <alignment horizontal="center" vertical="center" wrapText="1"/>
    </xf>
    <xf numFmtId="0" fontId="4" fillId="19" borderId="6" xfId="0" applyFont="1" applyFill="1" applyBorder="1" applyAlignment="1">
      <alignment horizontal="center" wrapText="1"/>
    </xf>
    <xf numFmtId="0" fontId="7" fillId="20" borderId="6" xfId="0" applyFont="1" applyFill="1" applyBorder="1" applyAlignment="1">
      <alignment horizontal="center" vertical="top" wrapText="1"/>
    </xf>
    <xf numFmtId="0" fontId="7" fillId="24" borderId="6" xfId="0" applyFont="1" applyFill="1" applyBorder="1" applyAlignment="1">
      <alignment horizontal="center" vertical="top" wrapText="1"/>
    </xf>
    <xf numFmtId="0" fontId="13" fillId="3" borderId="6" xfId="0" applyFont="1" applyFill="1" applyBorder="1" applyAlignment="1">
      <alignment horizontal="left" vertical="center" wrapText="1"/>
    </xf>
    <xf numFmtId="0" fontId="14" fillId="19" borderId="7" xfId="0" applyFont="1" applyFill="1" applyBorder="1" applyAlignment="1">
      <alignment horizontal="center" vertical="center" wrapText="1"/>
    </xf>
    <xf numFmtId="0" fontId="14" fillId="19" borderId="10" xfId="0" applyFont="1" applyFill="1" applyBorder="1" applyAlignment="1">
      <alignment horizontal="center" vertical="center" wrapText="1"/>
    </xf>
    <xf numFmtId="0" fontId="14" fillId="19" borderId="11" xfId="0" applyFont="1" applyFill="1" applyBorder="1" applyAlignment="1">
      <alignment horizontal="center" vertical="center" wrapText="1"/>
    </xf>
    <xf numFmtId="0" fontId="14" fillId="19" borderId="7" xfId="0" applyFont="1" applyFill="1" applyBorder="1" applyAlignment="1">
      <alignment horizontal="center" vertical="top" wrapText="1"/>
    </xf>
    <xf numFmtId="0" fontId="14" fillId="19" borderId="10" xfId="0" applyFont="1" applyFill="1" applyBorder="1" applyAlignment="1">
      <alignment horizontal="center" vertical="top" wrapText="1"/>
    </xf>
    <xf numFmtId="0" fontId="14" fillId="19" borderId="11" xfId="0" applyFont="1" applyFill="1" applyBorder="1" applyAlignment="1">
      <alignment horizontal="center" vertical="top" wrapText="1"/>
    </xf>
    <xf numFmtId="0" fontId="7" fillId="19" borderId="7" xfId="0" applyFont="1" applyFill="1" applyBorder="1" applyAlignment="1">
      <alignment horizontal="center" vertical="top" wrapText="1"/>
    </xf>
    <xf numFmtId="0" fontId="7" fillId="19" borderId="10" xfId="0" applyFont="1" applyFill="1" applyBorder="1" applyAlignment="1">
      <alignment horizontal="center" vertical="top" wrapText="1"/>
    </xf>
    <xf numFmtId="0" fontId="7" fillId="19" borderId="11" xfId="0" applyFont="1" applyFill="1" applyBorder="1" applyAlignment="1">
      <alignment horizontal="center" vertical="top" wrapText="1"/>
    </xf>
    <xf numFmtId="0" fontId="14" fillId="20" borderId="7" xfId="0" applyFont="1" applyFill="1" applyBorder="1" applyAlignment="1">
      <alignment horizontal="center" vertical="top" wrapText="1"/>
    </xf>
    <xf numFmtId="0" fontId="14" fillId="20" borderId="10" xfId="0" applyFont="1" applyFill="1" applyBorder="1" applyAlignment="1">
      <alignment horizontal="center" vertical="top" wrapText="1"/>
    </xf>
    <xf numFmtId="0" fontId="14" fillId="20" borderId="11" xfId="0" applyFont="1" applyFill="1" applyBorder="1" applyAlignment="1">
      <alignment horizontal="center" vertical="top" wrapText="1"/>
    </xf>
    <xf numFmtId="0" fontId="5" fillId="75" borderId="6" xfId="0" applyFont="1" applyFill="1" applyBorder="1" applyAlignment="1">
      <alignment horizontal="center" vertical="center"/>
    </xf>
    <xf numFmtId="0" fontId="13" fillId="3" borderId="15"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42" fillId="22" borderId="7" xfId="0" applyFont="1" applyFill="1" applyBorder="1" applyAlignment="1">
      <alignment horizontal="center" wrapText="1"/>
    </xf>
    <xf numFmtId="0" fontId="42" fillId="22" borderId="10" xfId="0" applyFont="1" applyFill="1" applyBorder="1" applyAlignment="1">
      <alignment horizontal="center" wrapText="1"/>
    </xf>
    <xf numFmtId="0" fontId="42" fillId="22" borderId="11" xfId="0" applyFont="1" applyFill="1" applyBorder="1" applyAlignment="1">
      <alignment horizontal="center" wrapText="1"/>
    </xf>
    <xf numFmtId="164" fontId="36" fillId="21" borderId="6" xfId="0" applyNumberFormat="1" applyFont="1" applyFill="1" applyBorder="1" applyAlignment="1">
      <alignment horizontal="center" vertical="center" wrapText="1"/>
    </xf>
    <xf numFmtId="6" fontId="44" fillId="50" borderId="6" xfId="0" applyNumberFormat="1" applyFont="1" applyFill="1" applyBorder="1" applyAlignment="1">
      <alignment horizontal="center" vertical="center"/>
    </xf>
    <xf numFmtId="6" fontId="44" fillId="21" borderId="12" xfId="0" applyNumberFormat="1" applyFont="1" applyFill="1" applyBorder="1" applyAlignment="1">
      <alignment horizontal="center" vertical="center"/>
    </xf>
    <xf numFmtId="6" fontId="44" fillId="21" borderId="13" xfId="0" applyNumberFormat="1" applyFont="1" applyFill="1" applyBorder="1" applyAlignment="1">
      <alignment horizontal="center" vertical="center"/>
    </xf>
    <xf numFmtId="6" fontId="44" fillId="21" borderId="22" xfId="0" applyNumberFormat="1" applyFont="1" applyFill="1" applyBorder="1" applyAlignment="1">
      <alignment horizontal="center" vertical="center"/>
    </xf>
    <xf numFmtId="6" fontId="44" fillId="21" borderId="23" xfId="0" applyNumberFormat="1" applyFont="1" applyFill="1" applyBorder="1" applyAlignment="1">
      <alignment horizontal="center" vertical="center"/>
    </xf>
    <xf numFmtId="6" fontId="44" fillId="42" borderId="7" xfId="0" applyNumberFormat="1" applyFont="1" applyFill="1" applyBorder="1" applyAlignment="1">
      <alignment horizontal="center" vertical="center"/>
    </xf>
    <xf numFmtId="6" fontId="44" fillId="42" borderId="11" xfId="0" applyNumberFormat="1" applyFont="1" applyFill="1" applyBorder="1" applyAlignment="1">
      <alignment horizontal="center" vertical="center"/>
    </xf>
    <xf numFmtId="164" fontId="36" fillId="21" borderId="9" xfId="0" applyNumberFormat="1" applyFont="1" applyFill="1" applyBorder="1" applyAlignment="1">
      <alignment horizontal="center" vertical="center" wrapText="1"/>
    </xf>
    <xf numFmtId="6" fontId="44" fillId="21" borderId="21" xfId="0" applyNumberFormat="1" applyFont="1" applyFill="1" applyBorder="1" applyAlignment="1">
      <alignment horizontal="center" vertical="center"/>
    </xf>
    <xf numFmtId="6" fontId="44" fillId="21" borderId="20" xfId="0" applyNumberFormat="1" applyFont="1" applyFill="1" applyBorder="1" applyAlignment="1">
      <alignment horizontal="center" vertical="center"/>
    </xf>
    <xf numFmtId="0" fontId="42" fillId="21" borderId="7" xfId="0" applyFont="1" applyFill="1" applyBorder="1" applyAlignment="1">
      <alignment horizontal="center" vertical="center" wrapText="1"/>
    </xf>
    <xf numFmtId="0" fontId="42" fillId="21" borderId="11" xfId="0" applyFont="1" applyFill="1" applyBorder="1" applyAlignment="1">
      <alignment horizontal="center" vertical="center" wrapText="1"/>
    </xf>
    <xf numFmtId="0" fontId="17" fillId="21" borderId="7" xfId="0" applyFont="1" applyFill="1" applyBorder="1" applyAlignment="1">
      <alignment horizontal="center" vertical="center" wrapText="1"/>
    </xf>
    <xf numFmtId="164" fontId="36" fillId="3" borderId="11" xfId="0" applyNumberFormat="1" applyFont="1" applyFill="1" applyBorder="1" applyAlignment="1">
      <alignment horizontal="center" vertical="center" wrapText="1"/>
    </xf>
  </cellXfs>
  <cellStyles count="4">
    <cellStyle name="Hipervínculo" xfId="1" builtinId="8"/>
    <cellStyle name="Moneda 4" xfId="3"/>
    <cellStyle name="Normal" xfId="0" builtinId="0"/>
    <cellStyle name="Normal 4" xfId="2"/>
  </cellStyles>
  <dxfs count="0"/>
  <tableStyles count="0" defaultTableStyle="TableStyleMedium2" defaultPivotStyle="PivotStyleLight16"/>
  <colors>
    <mruColors>
      <color rgb="FFFFD5FF"/>
      <color rgb="FFF1ADE4"/>
      <color rgb="FFFF00FF"/>
      <color rgb="FF990033"/>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1495425</xdr:colOff>
      <xdr:row>14</xdr:row>
      <xdr:rowOff>495300</xdr:rowOff>
    </xdr:to>
    <xdr:sp macro="" textlink="">
      <xdr:nvSpPr>
        <xdr:cNvPr id="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3"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4"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6"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7"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8"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9"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10"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11"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1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1495425</xdr:colOff>
      <xdr:row>14</xdr:row>
      <xdr:rowOff>495300</xdr:rowOff>
    </xdr:to>
    <xdr:sp macro="" textlink="">
      <xdr:nvSpPr>
        <xdr:cNvPr id="13"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rticulo.mercadolibre.com.co/MCO-452741694-discraft-ultra-star-175g-ultimate-disco-verde-_JM" TargetMode="External"/><Relationship Id="rId7" Type="http://schemas.openxmlformats.org/officeDocument/2006/relationships/printerSettings" Target="../printerSettings/printerSettings1.bin"/><Relationship Id="rId2" Type="http://schemas.openxmlformats.org/officeDocument/2006/relationships/hyperlink" Target="https://www.linio.com.co/p/juego-de-cartas-uno-entretenimiento-juegos-de-azar-juego-de-mesa-juego-al-aire-libre-jtjtja?gclid=EAIaIQobChMI2a3GmqmE1gIVT0sNCh1pLAyVEAYYASABEgJxX_D_BwE" TargetMode="External"/><Relationship Id="rId1" Type="http://schemas.openxmlformats.org/officeDocument/2006/relationships/hyperlink" Target="http://articulo.mercadolibre.com.co/MCO-446081729-organizador-rack-para-body-pump-sport-fitness-_JM" TargetMode="External"/><Relationship Id="rId6" Type="http://schemas.openxmlformats.org/officeDocument/2006/relationships/hyperlink" Target="https://articulo.mercadolibre.com.co/MCO-453795014-jugueteria-twister-juegos-de-mesa-familiar-r98831-medidas-d-_JM" TargetMode="External"/><Relationship Id="rId5" Type="http://schemas.openxmlformats.org/officeDocument/2006/relationships/hyperlink" Target="https://articulo.mercadolibre.com.co/MCO-451248979-rummy-q-caja-de-fichas-juego-de-mesa-rummi-_JM" TargetMode="External"/><Relationship Id="rId10" Type="http://schemas.openxmlformats.org/officeDocument/2006/relationships/comments" Target="../comments1.xml"/><Relationship Id="rId4" Type="http://schemas.openxmlformats.org/officeDocument/2006/relationships/hyperlink" Target="http://www.nacionfutbol.co/c/complementos/entrenamiento/?p=2"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7"/>
  <sheetViews>
    <sheetView tabSelected="1" view="pageBreakPreview" topLeftCell="A326" zoomScale="90" zoomScaleNormal="70" zoomScaleSheetLayoutView="90" workbookViewId="0">
      <selection activeCell="B328" sqref="B328"/>
    </sheetView>
  </sheetViews>
  <sheetFormatPr baseColWidth="10" defaultRowHeight="15" x14ac:dyDescent="0.25"/>
  <cols>
    <col min="1" max="1" width="38.7109375" customWidth="1"/>
    <col min="2" max="2" width="35" customWidth="1"/>
    <col min="3" max="3" width="32.85546875" customWidth="1"/>
    <col min="4" max="4" width="32.5703125" customWidth="1"/>
    <col min="5" max="5" width="19.5703125" customWidth="1"/>
    <col min="6" max="6" width="27.140625" customWidth="1"/>
    <col min="7" max="7" width="41.140625" bestFit="1" customWidth="1"/>
    <col min="8" max="8" width="17.5703125" bestFit="1" customWidth="1"/>
  </cols>
  <sheetData>
    <row r="1" spans="1:8" s="1" customFormat="1" ht="35.25" customHeight="1" x14ac:dyDescent="0.45">
      <c r="A1" s="421" t="s">
        <v>0</v>
      </c>
      <c r="B1" s="421"/>
      <c r="C1" s="421"/>
      <c r="D1" s="421"/>
      <c r="E1" s="421"/>
      <c r="F1" s="421"/>
      <c r="G1" s="421"/>
      <c r="H1" s="95"/>
    </row>
    <row r="2" spans="1:8" s="1" customFormat="1" ht="25.5" customHeight="1" x14ac:dyDescent="0.25">
      <c r="A2" s="332" t="s">
        <v>1</v>
      </c>
      <c r="B2" s="332"/>
      <c r="C2" s="332"/>
      <c r="D2" s="332"/>
      <c r="E2" s="332"/>
      <c r="F2" s="332"/>
      <c r="G2" s="332"/>
      <c r="H2" s="96"/>
    </row>
    <row r="3" spans="1:8" s="1" customFormat="1" ht="23.25" customHeight="1" x14ac:dyDescent="0.25">
      <c r="A3" s="416" t="s">
        <v>2</v>
      </c>
      <c r="B3" s="416"/>
      <c r="C3" s="416"/>
      <c r="D3" s="416"/>
      <c r="E3" s="416"/>
      <c r="F3" s="416"/>
      <c r="G3" s="416"/>
      <c r="H3" s="95"/>
    </row>
    <row r="4" spans="1:8" s="1" customFormat="1" x14ac:dyDescent="0.25">
      <c r="A4" s="34" t="s">
        <v>3</v>
      </c>
      <c r="B4" s="34" t="s">
        <v>4</v>
      </c>
      <c r="C4" s="34" t="s">
        <v>5</v>
      </c>
      <c r="D4" s="34" t="s">
        <v>6</v>
      </c>
      <c r="E4" s="34" t="s">
        <v>7</v>
      </c>
      <c r="F4" s="34" t="s">
        <v>8</v>
      </c>
      <c r="G4" s="34" t="s">
        <v>9</v>
      </c>
      <c r="H4" s="95"/>
    </row>
    <row r="5" spans="1:8" s="1" customFormat="1" ht="85.5" x14ac:dyDescent="0.25">
      <c r="A5" s="97" t="s">
        <v>565</v>
      </c>
      <c r="B5" s="98" t="s">
        <v>566</v>
      </c>
      <c r="C5" s="98" t="s">
        <v>567</v>
      </c>
      <c r="D5" s="98" t="s">
        <v>568</v>
      </c>
      <c r="E5" s="98">
        <v>1</v>
      </c>
      <c r="F5" s="99">
        <v>800000</v>
      </c>
      <c r="G5" s="99">
        <f>F5*E5</f>
        <v>800000</v>
      </c>
      <c r="H5" s="95"/>
    </row>
    <row r="6" spans="1:8" s="1" customFormat="1" ht="99.75" x14ac:dyDescent="0.25">
      <c r="A6" s="100" t="s">
        <v>10</v>
      </c>
      <c r="B6" s="98" t="s">
        <v>11</v>
      </c>
      <c r="C6" s="98" t="s">
        <v>12</v>
      </c>
      <c r="D6" s="98" t="s">
        <v>13</v>
      </c>
      <c r="E6" s="98">
        <v>2</v>
      </c>
      <c r="F6" s="99">
        <v>2200000</v>
      </c>
      <c r="G6" s="99">
        <f t="shared" ref="G6:G7" si="0">F6*E6</f>
        <v>4400000</v>
      </c>
      <c r="H6" s="95"/>
    </row>
    <row r="7" spans="1:8" s="1" customFormat="1" ht="128.25" x14ac:dyDescent="0.25">
      <c r="A7" s="100" t="s">
        <v>635</v>
      </c>
      <c r="B7" s="98" t="s">
        <v>14</v>
      </c>
      <c r="C7" s="98" t="s">
        <v>15</v>
      </c>
      <c r="D7" s="98" t="s">
        <v>16</v>
      </c>
      <c r="E7" s="98">
        <v>4</v>
      </c>
      <c r="F7" s="99">
        <v>115000</v>
      </c>
      <c r="G7" s="99">
        <f t="shared" si="0"/>
        <v>460000</v>
      </c>
      <c r="H7" s="95"/>
    </row>
    <row r="8" spans="1:8" s="1" customFormat="1" ht="22.5" customHeight="1" x14ac:dyDescent="0.25">
      <c r="A8" s="298" t="s">
        <v>17</v>
      </c>
      <c r="B8" s="298"/>
      <c r="C8" s="298"/>
      <c r="D8" s="298"/>
      <c r="E8" s="298"/>
      <c r="F8" s="298"/>
      <c r="G8" s="9">
        <f>SUM(G5:G7)</f>
        <v>5660000</v>
      </c>
      <c r="H8" s="101"/>
    </row>
    <row r="9" spans="1:8" s="1" customFormat="1" ht="15" customHeight="1" x14ac:dyDescent="0.25">
      <c r="A9" s="416" t="s">
        <v>18</v>
      </c>
      <c r="B9" s="416"/>
      <c r="C9" s="416"/>
      <c r="D9" s="416"/>
      <c r="E9" s="416"/>
      <c r="F9" s="416"/>
      <c r="G9" s="416"/>
      <c r="H9" s="95"/>
    </row>
    <row r="10" spans="1:8" s="1" customFormat="1" x14ac:dyDescent="0.25">
      <c r="A10" s="34" t="s">
        <v>3</v>
      </c>
      <c r="B10" s="34" t="s">
        <v>4</v>
      </c>
      <c r="C10" s="34" t="s">
        <v>5</v>
      </c>
      <c r="D10" s="34" t="s">
        <v>6</v>
      </c>
      <c r="E10" s="34" t="s">
        <v>7</v>
      </c>
      <c r="F10" s="34" t="s">
        <v>8</v>
      </c>
      <c r="G10" s="34" t="s">
        <v>9</v>
      </c>
      <c r="H10" s="95"/>
    </row>
    <row r="11" spans="1:8" s="1" customFormat="1" ht="71.25" x14ac:dyDescent="0.25">
      <c r="A11" s="100" t="s">
        <v>569</v>
      </c>
      <c r="B11" s="98" t="s">
        <v>570</v>
      </c>
      <c r="C11" s="98" t="s">
        <v>571</v>
      </c>
      <c r="D11" s="98" t="s">
        <v>572</v>
      </c>
      <c r="E11" s="98">
        <v>1</v>
      </c>
      <c r="F11" s="99">
        <v>3700000</v>
      </c>
      <c r="G11" s="99">
        <f>F11*E11</f>
        <v>3700000</v>
      </c>
      <c r="H11" s="95"/>
    </row>
    <row r="12" spans="1:8" s="1" customFormat="1" ht="85.5" x14ac:dyDescent="0.25">
      <c r="A12" s="100" t="s">
        <v>573</v>
      </c>
      <c r="B12" s="98" t="s">
        <v>574</v>
      </c>
      <c r="C12" s="98" t="s">
        <v>575</v>
      </c>
      <c r="D12" s="98" t="s">
        <v>576</v>
      </c>
      <c r="E12" s="98">
        <v>1</v>
      </c>
      <c r="F12" s="99">
        <v>350000</v>
      </c>
      <c r="G12" s="99">
        <f t="shared" ref="G12:G27" si="1">F12*E12</f>
        <v>350000</v>
      </c>
      <c r="H12" s="95"/>
    </row>
    <row r="13" spans="1:8" s="1" customFormat="1" ht="85.5" x14ac:dyDescent="0.25">
      <c r="A13" s="100" t="s">
        <v>577</v>
      </c>
      <c r="B13" s="98" t="s">
        <v>636</v>
      </c>
      <c r="C13" s="102" t="s">
        <v>578</v>
      </c>
      <c r="D13" s="98" t="s">
        <v>638</v>
      </c>
      <c r="E13" s="98">
        <v>1</v>
      </c>
      <c r="F13" s="99">
        <v>1800000</v>
      </c>
      <c r="G13" s="99">
        <f t="shared" si="1"/>
        <v>1800000</v>
      </c>
      <c r="H13" s="95"/>
    </row>
    <row r="14" spans="1:8" s="1" customFormat="1" ht="71.25" x14ac:dyDescent="0.25">
      <c r="A14" s="100" t="s">
        <v>579</v>
      </c>
      <c r="B14" s="98" t="s">
        <v>580</v>
      </c>
      <c r="C14" s="102" t="s">
        <v>581</v>
      </c>
      <c r="D14" s="98" t="s">
        <v>637</v>
      </c>
      <c r="E14" s="98">
        <v>1</v>
      </c>
      <c r="F14" s="99">
        <v>1800000</v>
      </c>
      <c r="G14" s="99">
        <f t="shared" si="1"/>
        <v>1800000</v>
      </c>
      <c r="H14" s="95"/>
    </row>
    <row r="15" spans="1:8" s="1" customFormat="1" ht="71.25" x14ac:dyDescent="0.25">
      <c r="A15" s="97" t="s">
        <v>582</v>
      </c>
      <c r="B15" s="98" t="s">
        <v>583</v>
      </c>
      <c r="C15" s="98" t="s">
        <v>584</v>
      </c>
      <c r="D15" s="98" t="s">
        <v>585</v>
      </c>
      <c r="E15" s="98">
        <v>2</v>
      </c>
      <c r="F15" s="99">
        <v>2400000</v>
      </c>
      <c r="G15" s="99">
        <f t="shared" si="1"/>
        <v>4800000</v>
      </c>
      <c r="H15" s="95"/>
    </row>
    <row r="16" spans="1:8" s="1" customFormat="1" ht="57" x14ac:dyDescent="0.25">
      <c r="A16" s="97" t="s">
        <v>586</v>
      </c>
      <c r="B16" s="98" t="s">
        <v>587</v>
      </c>
      <c r="C16" s="98"/>
      <c r="D16" s="98" t="s">
        <v>588</v>
      </c>
      <c r="E16" s="103">
        <v>1</v>
      </c>
      <c r="F16" s="99">
        <v>300000</v>
      </c>
      <c r="G16" s="99">
        <f t="shared" si="1"/>
        <v>300000</v>
      </c>
      <c r="H16" s="95"/>
    </row>
    <row r="17" spans="1:8" s="1" customFormat="1" ht="57" x14ac:dyDescent="0.25">
      <c r="A17" s="97" t="s">
        <v>19</v>
      </c>
      <c r="B17" s="98" t="s">
        <v>20</v>
      </c>
      <c r="C17" s="98" t="s">
        <v>21</v>
      </c>
      <c r="D17" s="103" t="s">
        <v>22</v>
      </c>
      <c r="E17" s="103">
        <v>12</v>
      </c>
      <c r="F17" s="99">
        <v>17100</v>
      </c>
      <c r="G17" s="99">
        <f t="shared" si="1"/>
        <v>205200</v>
      </c>
      <c r="H17" s="95"/>
    </row>
    <row r="18" spans="1:8" s="1" customFormat="1" ht="57" x14ac:dyDescent="0.25">
      <c r="A18" s="97" t="s">
        <v>23</v>
      </c>
      <c r="B18" s="98" t="s">
        <v>24</v>
      </c>
      <c r="C18" s="98" t="s">
        <v>25</v>
      </c>
      <c r="D18" s="103" t="s">
        <v>22</v>
      </c>
      <c r="E18" s="103">
        <v>20</v>
      </c>
      <c r="F18" s="99">
        <v>14250</v>
      </c>
      <c r="G18" s="99">
        <f t="shared" si="1"/>
        <v>285000</v>
      </c>
      <c r="H18" s="95"/>
    </row>
    <row r="19" spans="1:8" s="1" customFormat="1" ht="71.25" x14ac:dyDescent="0.25">
      <c r="A19" s="97" t="s">
        <v>589</v>
      </c>
      <c r="B19" s="98" t="s">
        <v>590</v>
      </c>
      <c r="C19" s="98" t="s">
        <v>591</v>
      </c>
      <c r="D19" s="103" t="s">
        <v>592</v>
      </c>
      <c r="E19" s="103">
        <v>1</v>
      </c>
      <c r="F19" s="99">
        <v>1400000</v>
      </c>
      <c r="G19" s="99">
        <f t="shared" si="1"/>
        <v>1400000</v>
      </c>
      <c r="H19" s="95"/>
    </row>
    <row r="20" spans="1:8" s="1" customFormat="1" ht="42.75" x14ac:dyDescent="0.25">
      <c r="A20" s="97" t="s">
        <v>26</v>
      </c>
      <c r="B20" s="98" t="s">
        <v>27</v>
      </c>
      <c r="C20" s="98" t="s">
        <v>28</v>
      </c>
      <c r="D20" s="103" t="s">
        <v>29</v>
      </c>
      <c r="E20" s="103">
        <v>12</v>
      </c>
      <c r="F20" s="99">
        <v>29000</v>
      </c>
      <c r="G20" s="99">
        <f t="shared" si="1"/>
        <v>348000</v>
      </c>
      <c r="H20" s="104"/>
    </row>
    <row r="21" spans="1:8" s="1" customFormat="1" ht="57" x14ac:dyDescent="0.25">
      <c r="A21" s="97" t="s">
        <v>593</v>
      </c>
      <c r="B21" s="98" t="s">
        <v>594</v>
      </c>
      <c r="C21" s="98" t="s">
        <v>595</v>
      </c>
      <c r="D21" s="103" t="s">
        <v>596</v>
      </c>
      <c r="E21" s="103">
        <v>2</v>
      </c>
      <c r="F21" s="99">
        <v>250000</v>
      </c>
      <c r="G21" s="99">
        <f t="shared" si="1"/>
        <v>500000</v>
      </c>
      <c r="H21" s="95"/>
    </row>
    <row r="22" spans="1:8" s="1" customFormat="1" ht="28.5" x14ac:dyDescent="0.25">
      <c r="A22" s="105" t="s">
        <v>30</v>
      </c>
      <c r="B22" s="98" t="s">
        <v>31</v>
      </c>
      <c r="C22" s="106" t="s">
        <v>32</v>
      </c>
      <c r="D22" s="106" t="s">
        <v>33</v>
      </c>
      <c r="E22" s="106">
        <v>6</v>
      </c>
      <c r="F22" s="99">
        <v>35000</v>
      </c>
      <c r="G22" s="99">
        <f t="shared" si="1"/>
        <v>210000</v>
      </c>
      <c r="H22" s="95"/>
    </row>
    <row r="23" spans="1:8" s="1" customFormat="1" ht="71.25" x14ac:dyDescent="0.25">
      <c r="A23" s="97" t="s">
        <v>34</v>
      </c>
      <c r="B23" s="98" t="s">
        <v>35</v>
      </c>
      <c r="C23" s="98" t="s">
        <v>36</v>
      </c>
      <c r="D23" s="103" t="s">
        <v>37</v>
      </c>
      <c r="E23" s="103">
        <v>10</v>
      </c>
      <c r="F23" s="99">
        <v>5000</v>
      </c>
      <c r="G23" s="99">
        <f t="shared" si="1"/>
        <v>50000</v>
      </c>
      <c r="H23" s="104"/>
    </row>
    <row r="24" spans="1:8" s="1" customFormat="1" ht="71.25" x14ac:dyDescent="0.25">
      <c r="A24" s="97" t="s">
        <v>38</v>
      </c>
      <c r="B24" s="98" t="s">
        <v>39</v>
      </c>
      <c r="C24" s="98" t="s">
        <v>40</v>
      </c>
      <c r="D24" s="103" t="s">
        <v>41</v>
      </c>
      <c r="E24" s="103">
        <v>4</v>
      </c>
      <c r="F24" s="99">
        <v>38000</v>
      </c>
      <c r="G24" s="99">
        <f t="shared" si="1"/>
        <v>152000</v>
      </c>
      <c r="H24" s="107"/>
    </row>
    <row r="25" spans="1:8" s="1" customFormat="1" ht="128.25" x14ac:dyDescent="0.25">
      <c r="A25" s="97" t="s">
        <v>42</v>
      </c>
      <c r="B25" s="98" t="s">
        <v>43</v>
      </c>
      <c r="C25" s="98" t="s">
        <v>44</v>
      </c>
      <c r="D25" s="103" t="s">
        <v>45</v>
      </c>
      <c r="E25" s="103">
        <v>10</v>
      </c>
      <c r="F25" s="99">
        <v>14250</v>
      </c>
      <c r="G25" s="99">
        <f t="shared" si="1"/>
        <v>142500</v>
      </c>
      <c r="H25" s="107"/>
    </row>
    <row r="26" spans="1:8" s="1" customFormat="1" ht="57" x14ac:dyDescent="0.25">
      <c r="A26" s="97" t="s">
        <v>46</v>
      </c>
      <c r="B26" s="98" t="s">
        <v>47</v>
      </c>
      <c r="C26" s="98" t="s">
        <v>48</v>
      </c>
      <c r="D26" s="103" t="s">
        <v>49</v>
      </c>
      <c r="E26" s="103">
        <v>4</v>
      </c>
      <c r="F26" s="99">
        <v>38000</v>
      </c>
      <c r="G26" s="99">
        <f t="shared" si="1"/>
        <v>152000</v>
      </c>
      <c r="H26" s="107"/>
    </row>
    <row r="27" spans="1:8" s="1" customFormat="1" ht="57" x14ac:dyDescent="0.25">
      <c r="A27" s="97" t="s">
        <v>597</v>
      </c>
      <c r="B27" s="98" t="s">
        <v>47</v>
      </c>
      <c r="C27" s="98" t="s">
        <v>48</v>
      </c>
      <c r="D27" s="103" t="s">
        <v>49</v>
      </c>
      <c r="E27" s="103">
        <v>10</v>
      </c>
      <c r="F27" s="99">
        <v>38000</v>
      </c>
      <c r="G27" s="99">
        <f t="shared" si="1"/>
        <v>380000</v>
      </c>
      <c r="H27" s="95"/>
    </row>
    <row r="28" spans="1:8" s="1" customFormat="1" ht="22.5" x14ac:dyDescent="0.25">
      <c r="A28" s="298" t="s">
        <v>50</v>
      </c>
      <c r="B28" s="298"/>
      <c r="C28" s="298"/>
      <c r="D28" s="298"/>
      <c r="E28" s="298"/>
      <c r="F28" s="298"/>
      <c r="G28" s="9">
        <f>SUM(G11:G27)</f>
        <v>16574700</v>
      </c>
      <c r="H28" s="95"/>
    </row>
    <row r="29" spans="1:8" s="1" customFormat="1" ht="22.5" x14ac:dyDescent="0.25">
      <c r="A29" s="416" t="s">
        <v>51</v>
      </c>
      <c r="B29" s="416"/>
      <c r="C29" s="416"/>
      <c r="D29" s="416"/>
      <c r="E29" s="416"/>
      <c r="F29" s="416"/>
      <c r="G29" s="416"/>
      <c r="H29" s="104"/>
    </row>
    <row r="30" spans="1:8" s="1" customFormat="1" ht="22.5" customHeight="1" x14ac:dyDescent="0.25">
      <c r="A30" s="34" t="s">
        <v>3</v>
      </c>
      <c r="B30" s="34" t="s">
        <v>4</v>
      </c>
      <c r="C30" s="34" t="s">
        <v>5</v>
      </c>
      <c r="D30" s="34" t="s">
        <v>6</v>
      </c>
      <c r="E30" s="34" t="s">
        <v>7</v>
      </c>
      <c r="F30" s="34" t="s">
        <v>8</v>
      </c>
      <c r="G30" s="34" t="s">
        <v>9</v>
      </c>
      <c r="H30" s="101"/>
    </row>
    <row r="31" spans="1:8" s="1" customFormat="1" ht="51.75" customHeight="1" x14ac:dyDescent="0.25">
      <c r="A31" s="108" t="s">
        <v>52</v>
      </c>
      <c r="B31" s="98" t="s">
        <v>53</v>
      </c>
      <c r="C31" s="109" t="s">
        <v>54</v>
      </c>
      <c r="D31" s="98" t="s">
        <v>735</v>
      </c>
      <c r="E31" s="98">
        <v>60</v>
      </c>
      <c r="F31" s="99">
        <v>20000</v>
      </c>
      <c r="G31" s="110">
        <f>E31*F31</f>
        <v>1200000</v>
      </c>
      <c r="H31" s="104"/>
    </row>
    <row r="32" spans="1:8" s="1" customFormat="1" ht="71.25" x14ac:dyDescent="0.25">
      <c r="A32" s="108" t="s">
        <v>55</v>
      </c>
      <c r="B32" s="98" t="s">
        <v>53</v>
      </c>
      <c r="C32" s="109" t="s">
        <v>54</v>
      </c>
      <c r="D32" s="98" t="s">
        <v>736</v>
      </c>
      <c r="E32" s="98">
        <v>60</v>
      </c>
      <c r="F32" s="99">
        <v>20000</v>
      </c>
      <c r="G32" s="110">
        <f t="shared" ref="G32:G37" si="2">E32*F32</f>
        <v>1200000</v>
      </c>
      <c r="H32" s="95"/>
    </row>
    <row r="33" spans="1:8" s="1" customFormat="1" ht="42.75" x14ac:dyDescent="0.25">
      <c r="A33" s="100" t="s">
        <v>598</v>
      </c>
      <c r="B33" s="103" t="s">
        <v>599</v>
      </c>
      <c r="C33" s="98" t="s">
        <v>600</v>
      </c>
      <c r="D33" s="98" t="s">
        <v>601</v>
      </c>
      <c r="E33" s="98">
        <v>16</v>
      </c>
      <c r="F33" s="110">
        <v>85000</v>
      </c>
      <c r="G33" s="110">
        <f t="shared" si="2"/>
        <v>1360000</v>
      </c>
      <c r="H33" s="95"/>
    </row>
    <row r="34" spans="1:8" s="1" customFormat="1" ht="57" x14ac:dyDescent="0.25">
      <c r="A34" s="100" t="s">
        <v>56</v>
      </c>
      <c r="B34" s="98" t="s">
        <v>53</v>
      </c>
      <c r="C34" s="109" t="s">
        <v>54</v>
      </c>
      <c r="D34" s="98" t="s">
        <v>737</v>
      </c>
      <c r="E34" s="98">
        <v>20</v>
      </c>
      <c r="F34" s="110">
        <v>50000</v>
      </c>
      <c r="G34" s="110">
        <f t="shared" si="2"/>
        <v>1000000</v>
      </c>
      <c r="H34" s="95"/>
    </row>
    <row r="35" spans="1:8" s="1" customFormat="1" ht="42.75" x14ac:dyDescent="0.25">
      <c r="A35" s="108" t="s">
        <v>57</v>
      </c>
      <c r="B35" s="98" t="s">
        <v>58</v>
      </c>
      <c r="C35" s="109" t="s">
        <v>59</v>
      </c>
      <c r="D35" s="98" t="s">
        <v>60</v>
      </c>
      <c r="E35" s="98">
        <v>6</v>
      </c>
      <c r="F35" s="99">
        <v>7000</v>
      </c>
      <c r="G35" s="110">
        <f t="shared" si="2"/>
        <v>42000</v>
      </c>
      <c r="H35" s="104"/>
    </row>
    <row r="36" spans="1:8" s="1" customFormat="1" ht="57" x14ac:dyDescent="0.25">
      <c r="A36" s="108" t="s">
        <v>602</v>
      </c>
      <c r="B36" s="98" t="s">
        <v>603</v>
      </c>
      <c r="C36" s="111" t="s">
        <v>604</v>
      </c>
      <c r="D36" s="98" t="s">
        <v>605</v>
      </c>
      <c r="E36" s="98">
        <v>10</v>
      </c>
      <c r="F36" s="99">
        <v>65000</v>
      </c>
      <c r="G36" s="110">
        <f t="shared" si="2"/>
        <v>650000</v>
      </c>
      <c r="H36" s="95"/>
    </row>
    <row r="37" spans="1:8" s="1" customFormat="1" ht="42.75" x14ac:dyDescent="0.25">
      <c r="A37" s="108" t="s">
        <v>606</v>
      </c>
      <c r="B37" s="98" t="s">
        <v>607</v>
      </c>
      <c r="C37" s="109" t="s">
        <v>608</v>
      </c>
      <c r="D37" s="98" t="s">
        <v>609</v>
      </c>
      <c r="E37" s="98">
        <v>12</v>
      </c>
      <c r="F37" s="99">
        <v>65000</v>
      </c>
      <c r="G37" s="110">
        <f t="shared" si="2"/>
        <v>780000</v>
      </c>
      <c r="H37" s="95"/>
    </row>
    <row r="38" spans="1:8" s="1" customFormat="1" ht="25.5" customHeight="1" x14ac:dyDescent="0.25">
      <c r="A38" s="298" t="s">
        <v>61</v>
      </c>
      <c r="B38" s="298"/>
      <c r="C38" s="298"/>
      <c r="D38" s="298"/>
      <c r="E38" s="298"/>
      <c r="F38" s="298"/>
      <c r="G38" s="8">
        <f>SUM(G31:G37)</f>
        <v>6232000</v>
      </c>
      <c r="H38" s="101"/>
    </row>
    <row r="39" spans="1:8" s="1" customFormat="1" ht="15.75" customHeight="1" x14ac:dyDescent="0.25">
      <c r="A39" s="416" t="s">
        <v>62</v>
      </c>
      <c r="B39" s="416"/>
      <c r="C39" s="416"/>
      <c r="D39" s="416"/>
      <c r="E39" s="416"/>
      <c r="F39" s="416"/>
      <c r="G39" s="416"/>
      <c r="H39" s="104"/>
    </row>
    <row r="40" spans="1:8" s="1" customFormat="1" x14ac:dyDescent="0.25">
      <c r="A40" s="34" t="s">
        <v>3</v>
      </c>
      <c r="B40" s="34" t="s">
        <v>4</v>
      </c>
      <c r="C40" s="34" t="s">
        <v>5</v>
      </c>
      <c r="D40" s="34" t="s">
        <v>6</v>
      </c>
      <c r="E40" s="34" t="s">
        <v>7</v>
      </c>
      <c r="F40" s="34" t="s">
        <v>8</v>
      </c>
      <c r="G40" s="34" t="s">
        <v>9</v>
      </c>
      <c r="H40" s="104"/>
    </row>
    <row r="41" spans="1:8" s="1" customFormat="1" ht="28.5" x14ac:dyDescent="0.25">
      <c r="A41" s="97" t="s">
        <v>63</v>
      </c>
      <c r="B41" s="109"/>
      <c r="C41" s="98"/>
      <c r="D41" s="103"/>
      <c r="E41" s="103">
        <v>1</v>
      </c>
      <c r="F41" s="99">
        <v>7500000</v>
      </c>
      <c r="G41" s="99">
        <f>E41*F41</f>
        <v>7500000</v>
      </c>
      <c r="H41" s="95"/>
    </row>
    <row r="42" spans="1:8" s="1" customFormat="1" ht="85.5" x14ac:dyDescent="0.25">
      <c r="A42" s="97" t="s">
        <v>65</v>
      </c>
      <c r="B42" s="98" t="s">
        <v>66</v>
      </c>
      <c r="C42" s="98" t="s">
        <v>67</v>
      </c>
      <c r="D42" s="103" t="s">
        <v>68</v>
      </c>
      <c r="E42" s="103">
        <v>10</v>
      </c>
      <c r="F42" s="99">
        <v>22000</v>
      </c>
      <c r="G42" s="99">
        <f t="shared" ref="G42:G43" si="3">E42*F42</f>
        <v>220000</v>
      </c>
      <c r="H42" s="95"/>
    </row>
    <row r="43" spans="1:8" s="1" customFormat="1" ht="99.75" x14ac:dyDescent="0.25">
      <c r="A43" s="100" t="s">
        <v>69</v>
      </c>
      <c r="B43" s="98" t="s">
        <v>70</v>
      </c>
      <c r="C43" s="98" t="s">
        <v>71</v>
      </c>
      <c r="D43" s="98" t="s">
        <v>72</v>
      </c>
      <c r="E43" s="98">
        <v>3</v>
      </c>
      <c r="F43" s="99">
        <v>200000</v>
      </c>
      <c r="G43" s="99">
        <f t="shared" si="3"/>
        <v>600000</v>
      </c>
      <c r="H43" s="95"/>
    </row>
    <row r="44" spans="1:8" s="1" customFormat="1" ht="22.5" customHeight="1" x14ac:dyDescent="0.25">
      <c r="A44" s="298" t="s">
        <v>73</v>
      </c>
      <c r="B44" s="298"/>
      <c r="C44" s="298"/>
      <c r="D44" s="298"/>
      <c r="E44" s="298"/>
      <c r="F44" s="298"/>
      <c r="G44" s="8">
        <f>SUM(G41:G43)</f>
        <v>8320000</v>
      </c>
      <c r="H44" s="101"/>
    </row>
    <row r="45" spans="1:8" s="1" customFormat="1" ht="27.75" customHeight="1" x14ac:dyDescent="0.25">
      <c r="A45" s="329" t="s">
        <v>74</v>
      </c>
      <c r="B45" s="329"/>
      <c r="C45" s="329"/>
      <c r="D45" s="329"/>
      <c r="E45" s="329"/>
      <c r="F45" s="329"/>
      <c r="G45" s="10">
        <f>SUM(G38,G28,G8,G44)</f>
        <v>36786700</v>
      </c>
      <c r="H45" s="95"/>
    </row>
    <row r="46" spans="1:8" s="1" customFormat="1" ht="27" customHeight="1" x14ac:dyDescent="0.25">
      <c r="A46" s="332" t="s">
        <v>75</v>
      </c>
      <c r="B46" s="332"/>
      <c r="C46" s="332"/>
      <c r="D46" s="332"/>
      <c r="E46" s="332"/>
      <c r="F46" s="332"/>
      <c r="G46" s="332"/>
      <c r="H46" s="95"/>
    </row>
    <row r="47" spans="1:8" s="1" customFormat="1" x14ac:dyDescent="0.25">
      <c r="A47" s="34" t="s">
        <v>3</v>
      </c>
      <c r="B47" s="34" t="s">
        <v>4</v>
      </c>
      <c r="C47" s="34" t="s">
        <v>5</v>
      </c>
      <c r="D47" s="34" t="s">
        <v>6</v>
      </c>
      <c r="E47" s="34" t="s">
        <v>7</v>
      </c>
      <c r="F47" s="34" t="s">
        <v>8</v>
      </c>
      <c r="G47" s="34" t="s">
        <v>9</v>
      </c>
      <c r="H47" s="95"/>
    </row>
    <row r="48" spans="1:8" s="1" customFormat="1" ht="71.25" x14ac:dyDescent="0.25">
      <c r="A48" s="100" t="s">
        <v>610</v>
      </c>
      <c r="B48" s="112"/>
      <c r="C48" s="98" t="s">
        <v>76</v>
      </c>
      <c r="D48" s="98" t="s">
        <v>77</v>
      </c>
      <c r="E48" s="98">
        <v>40</v>
      </c>
      <c r="F48" s="99">
        <v>175000</v>
      </c>
      <c r="G48" s="99">
        <f>E48*F48</f>
        <v>7000000</v>
      </c>
      <c r="H48" s="104"/>
    </row>
    <row r="49" spans="1:8" s="1" customFormat="1" ht="57" x14ac:dyDescent="0.25">
      <c r="A49" s="100" t="s">
        <v>78</v>
      </c>
      <c r="B49" s="112"/>
      <c r="C49" s="98" t="s">
        <v>79</v>
      </c>
      <c r="D49" s="98" t="s">
        <v>80</v>
      </c>
      <c r="E49" s="98">
        <v>2</v>
      </c>
      <c r="F49" s="99">
        <v>250000</v>
      </c>
      <c r="G49" s="99">
        <f>E49*F49</f>
        <v>500000</v>
      </c>
      <c r="H49" s="95"/>
    </row>
    <row r="50" spans="1:8" s="1" customFormat="1" ht="26.25" customHeight="1" x14ac:dyDescent="0.25">
      <c r="A50" s="329" t="s">
        <v>81</v>
      </c>
      <c r="B50" s="329"/>
      <c r="C50" s="329"/>
      <c r="D50" s="329"/>
      <c r="E50" s="329"/>
      <c r="F50" s="329"/>
      <c r="G50" s="11">
        <f>SUM(G48:G49)</f>
        <v>7500000</v>
      </c>
      <c r="H50" s="101"/>
    </row>
    <row r="51" spans="1:8" s="1" customFormat="1" ht="21.75" customHeight="1" x14ac:dyDescent="0.25">
      <c r="A51" s="332" t="s">
        <v>82</v>
      </c>
      <c r="B51" s="332"/>
      <c r="C51" s="332"/>
      <c r="D51" s="332"/>
      <c r="E51" s="332"/>
      <c r="F51" s="332"/>
      <c r="G51" s="332"/>
      <c r="H51" s="95"/>
    </row>
    <row r="52" spans="1:8" s="1" customFormat="1" x14ac:dyDescent="0.25">
      <c r="A52" s="328" t="s">
        <v>83</v>
      </c>
      <c r="B52" s="328"/>
      <c r="C52" s="328" t="s">
        <v>6</v>
      </c>
      <c r="D52" s="328"/>
      <c r="E52" s="3" t="s">
        <v>7</v>
      </c>
      <c r="F52" s="34" t="s">
        <v>8</v>
      </c>
      <c r="G52" s="34" t="s">
        <v>9</v>
      </c>
      <c r="H52" s="104"/>
    </row>
    <row r="53" spans="1:8" s="1" customFormat="1" ht="60" customHeight="1" x14ac:dyDescent="0.25">
      <c r="A53" s="423" t="s">
        <v>84</v>
      </c>
      <c r="B53" s="423"/>
      <c r="C53" s="422" t="s">
        <v>85</v>
      </c>
      <c r="D53" s="422"/>
      <c r="E53" s="98">
        <v>38</v>
      </c>
      <c r="F53" s="99">
        <v>218000</v>
      </c>
      <c r="G53" s="99">
        <f>F53*E53</f>
        <v>8284000</v>
      </c>
      <c r="H53" s="96"/>
    </row>
    <row r="54" spans="1:8" s="1" customFormat="1" ht="30" customHeight="1" x14ac:dyDescent="0.25">
      <c r="A54" s="331" t="s">
        <v>86</v>
      </c>
      <c r="B54" s="331"/>
      <c r="C54" s="323" t="s">
        <v>87</v>
      </c>
      <c r="D54" s="323"/>
      <c r="E54" s="98">
        <v>8</v>
      </c>
      <c r="F54" s="99">
        <v>1507000</v>
      </c>
      <c r="G54" s="99">
        <f t="shared" ref="G54:G68" si="4">F54*E54</f>
        <v>12056000</v>
      </c>
      <c r="H54" s="95"/>
    </row>
    <row r="55" spans="1:8" s="1" customFormat="1" ht="30" customHeight="1" x14ac:dyDescent="0.25">
      <c r="A55" s="331" t="s">
        <v>88</v>
      </c>
      <c r="B55" s="331"/>
      <c r="C55" s="323" t="s">
        <v>89</v>
      </c>
      <c r="D55" s="323"/>
      <c r="E55" s="98">
        <v>8</v>
      </c>
      <c r="F55" s="99">
        <v>301000</v>
      </c>
      <c r="G55" s="99">
        <f t="shared" si="4"/>
        <v>2408000</v>
      </c>
      <c r="H55" s="95"/>
    </row>
    <row r="56" spans="1:8" s="1" customFormat="1" ht="90" customHeight="1" x14ac:dyDescent="0.25">
      <c r="A56" s="331" t="s">
        <v>90</v>
      </c>
      <c r="B56" s="331"/>
      <c r="C56" s="323" t="s">
        <v>91</v>
      </c>
      <c r="D56" s="323"/>
      <c r="E56" s="98">
        <v>2</v>
      </c>
      <c r="F56" s="99">
        <v>590000</v>
      </c>
      <c r="G56" s="99">
        <f t="shared" si="4"/>
        <v>1180000</v>
      </c>
      <c r="H56" s="95"/>
    </row>
    <row r="57" spans="1:8" s="1" customFormat="1" ht="89.25" customHeight="1" x14ac:dyDescent="0.25">
      <c r="A57" s="414" t="s">
        <v>611</v>
      </c>
      <c r="B57" s="414"/>
      <c r="C57" s="415" t="s">
        <v>612</v>
      </c>
      <c r="D57" s="415"/>
      <c r="E57" s="113">
        <v>1</v>
      </c>
      <c r="F57" s="114">
        <v>17472000</v>
      </c>
      <c r="G57" s="114">
        <f t="shared" si="4"/>
        <v>17472000</v>
      </c>
      <c r="H57" s="95"/>
    </row>
    <row r="58" spans="1:8" s="1" customFormat="1" ht="60" customHeight="1" x14ac:dyDescent="0.25">
      <c r="A58" s="417" t="s">
        <v>671</v>
      </c>
      <c r="B58" s="418"/>
      <c r="C58" s="419" t="s">
        <v>740</v>
      </c>
      <c r="D58" s="420"/>
      <c r="E58" s="113">
        <v>1</v>
      </c>
      <c r="F58" s="114">
        <v>15000000</v>
      </c>
      <c r="G58" s="114">
        <f t="shared" si="4"/>
        <v>15000000</v>
      </c>
      <c r="H58" s="95"/>
    </row>
    <row r="59" spans="1:8" s="1" customFormat="1" ht="45" customHeight="1" x14ac:dyDescent="0.25">
      <c r="A59" s="331" t="s">
        <v>92</v>
      </c>
      <c r="B59" s="331"/>
      <c r="C59" s="323" t="s">
        <v>93</v>
      </c>
      <c r="D59" s="323"/>
      <c r="E59" s="98">
        <v>1</v>
      </c>
      <c r="F59" s="99">
        <v>17472000</v>
      </c>
      <c r="G59" s="99">
        <f t="shared" si="4"/>
        <v>17472000</v>
      </c>
      <c r="H59" s="95"/>
    </row>
    <row r="60" spans="1:8" s="1" customFormat="1" ht="45" customHeight="1" x14ac:dyDescent="0.25">
      <c r="A60" s="331" t="s">
        <v>94</v>
      </c>
      <c r="B60" s="331"/>
      <c r="C60" s="323" t="s">
        <v>95</v>
      </c>
      <c r="D60" s="323"/>
      <c r="E60" s="98">
        <v>1</v>
      </c>
      <c r="F60" s="99">
        <v>6000000</v>
      </c>
      <c r="G60" s="99">
        <f t="shared" si="4"/>
        <v>6000000</v>
      </c>
      <c r="H60" s="104"/>
    </row>
    <row r="61" spans="1:8" s="1" customFormat="1" ht="45" customHeight="1" x14ac:dyDescent="0.25">
      <c r="A61" s="331" t="s">
        <v>96</v>
      </c>
      <c r="B61" s="331"/>
      <c r="C61" s="323" t="s">
        <v>97</v>
      </c>
      <c r="D61" s="323"/>
      <c r="E61" s="98">
        <v>1</v>
      </c>
      <c r="F61" s="99">
        <v>6552000</v>
      </c>
      <c r="G61" s="99">
        <f t="shared" si="4"/>
        <v>6552000</v>
      </c>
      <c r="H61" s="95"/>
    </row>
    <row r="62" spans="1:8" s="1" customFormat="1" ht="45" customHeight="1" x14ac:dyDescent="0.25">
      <c r="A62" s="331" t="s">
        <v>98</v>
      </c>
      <c r="B62" s="331"/>
      <c r="C62" s="422" t="s">
        <v>99</v>
      </c>
      <c r="D62" s="422"/>
      <c r="E62" s="98">
        <v>1</v>
      </c>
      <c r="F62" s="99">
        <v>5460000</v>
      </c>
      <c r="G62" s="99">
        <f t="shared" si="4"/>
        <v>5460000</v>
      </c>
      <c r="H62" s="95"/>
    </row>
    <row r="63" spans="1:8" s="1" customFormat="1" ht="30" customHeight="1" x14ac:dyDescent="0.25">
      <c r="A63" s="414" t="s">
        <v>100</v>
      </c>
      <c r="B63" s="414"/>
      <c r="C63" s="415" t="s">
        <v>101</v>
      </c>
      <c r="D63" s="415"/>
      <c r="E63" s="113">
        <v>2</v>
      </c>
      <c r="F63" s="114">
        <v>1638000</v>
      </c>
      <c r="G63" s="114">
        <f t="shared" si="4"/>
        <v>3276000</v>
      </c>
      <c r="H63" s="95"/>
    </row>
    <row r="64" spans="1:8" s="1" customFormat="1" ht="15" customHeight="1" x14ac:dyDescent="0.25">
      <c r="A64" s="331" t="s">
        <v>102</v>
      </c>
      <c r="B64" s="331"/>
      <c r="C64" s="323" t="s">
        <v>103</v>
      </c>
      <c r="D64" s="323"/>
      <c r="E64" s="98">
        <v>4</v>
      </c>
      <c r="F64" s="99">
        <v>1522500</v>
      </c>
      <c r="G64" s="99">
        <f t="shared" si="4"/>
        <v>6090000</v>
      </c>
      <c r="H64" s="95"/>
    </row>
    <row r="65" spans="1:8" s="1" customFormat="1" ht="30" customHeight="1" x14ac:dyDescent="0.25">
      <c r="A65" s="331" t="s">
        <v>104</v>
      </c>
      <c r="B65" s="331"/>
      <c r="C65" s="323" t="s">
        <v>105</v>
      </c>
      <c r="D65" s="323"/>
      <c r="E65" s="98">
        <v>1</v>
      </c>
      <c r="F65" s="99">
        <v>2000000</v>
      </c>
      <c r="G65" s="99">
        <f t="shared" si="4"/>
        <v>2000000</v>
      </c>
      <c r="H65" s="95"/>
    </row>
    <row r="66" spans="1:8" s="1" customFormat="1" ht="30" customHeight="1" x14ac:dyDescent="0.25">
      <c r="A66" s="324" t="s">
        <v>106</v>
      </c>
      <c r="B66" s="325"/>
      <c r="C66" s="323" t="s">
        <v>107</v>
      </c>
      <c r="D66" s="323"/>
      <c r="E66" s="98">
        <v>1</v>
      </c>
      <c r="F66" s="110">
        <v>3930000</v>
      </c>
      <c r="G66" s="99">
        <f t="shared" si="4"/>
        <v>3930000</v>
      </c>
      <c r="H66" s="95"/>
    </row>
    <row r="67" spans="1:8" s="1" customFormat="1" ht="30" customHeight="1" x14ac:dyDescent="0.25">
      <c r="A67" s="326" t="s">
        <v>613</v>
      </c>
      <c r="B67" s="327"/>
      <c r="C67" s="323" t="s">
        <v>614</v>
      </c>
      <c r="D67" s="323"/>
      <c r="E67" s="98">
        <v>1</v>
      </c>
      <c r="F67" s="110">
        <v>3930000</v>
      </c>
      <c r="G67" s="230">
        <f t="shared" si="4"/>
        <v>3930000</v>
      </c>
      <c r="H67" s="101"/>
    </row>
    <row r="68" spans="1:8" s="1" customFormat="1" ht="45" customHeight="1" x14ac:dyDescent="0.25">
      <c r="A68" s="331" t="s">
        <v>639</v>
      </c>
      <c r="B68" s="331"/>
      <c r="C68" s="323" t="s">
        <v>108</v>
      </c>
      <c r="D68" s="323"/>
      <c r="E68" s="98">
        <v>5</v>
      </c>
      <c r="F68" s="99">
        <v>2730000</v>
      </c>
      <c r="G68" s="99">
        <f t="shared" si="4"/>
        <v>13650000</v>
      </c>
      <c r="H68" s="116"/>
    </row>
    <row r="69" spans="1:8" s="1" customFormat="1" ht="27" x14ac:dyDescent="0.25">
      <c r="A69" s="329" t="s">
        <v>109</v>
      </c>
      <c r="B69" s="329"/>
      <c r="C69" s="329"/>
      <c r="D69" s="329"/>
      <c r="E69" s="329"/>
      <c r="F69" s="329"/>
      <c r="G69" s="37">
        <f>SUM(G53:G68)</f>
        <v>124760000</v>
      </c>
      <c r="H69" s="95"/>
    </row>
    <row r="70" spans="1:8" s="1" customFormat="1" ht="27" x14ac:dyDescent="0.25">
      <c r="A70" s="332" t="s">
        <v>110</v>
      </c>
      <c r="B70" s="332"/>
      <c r="C70" s="332"/>
      <c r="D70" s="332"/>
      <c r="E70" s="332"/>
      <c r="F70" s="332"/>
      <c r="G70" s="332"/>
      <c r="H70" s="95"/>
    </row>
    <row r="71" spans="1:8" s="1" customFormat="1" ht="15" customHeight="1" x14ac:dyDescent="0.25">
      <c r="A71" s="328" t="s">
        <v>83</v>
      </c>
      <c r="B71" s="328"/>
      <c r="C71" s="328" t="s">
        <v>6</v>
      </c>
      <c r="D71" s="328"/>
      <c r="E71" s="3" t="s">
        <v>7</v>
      </c>
      <c r="F71" s="34" t="s">
        <v>8</v>
      </c>
      <c r="G71" s="34" t="s">
        <v>9</v>
      </c>
      <c r="H71" s="95"/>
    </row>
    <row r="72" spans="1:8" s="1" customFormat="1" ht="105" customHeight="1" x14ac:dyDescent="0.25">
      <c r="A72" s="331" t="s">
        <v>741</v>
      </c>
      <c r="B72" s="331"/>
      <c r="C72" s="323" t="s">
        <v>640</v>
      </c>
      <c r="D72" s="323"/>
      <c r="E72" s="98">
        <v>2</v>
      </c>
      <c r="F72" s="230">
        <v>5000000</v>
      </c>
      <c r="G72" s="230">
        <f>E72*F72</f>
        <v>10000000</v>
      </c>
      <c r="H72" s="104"/>
    </row>
    <row r="73" spans="1:8" s="1" customFormat="1" ht="93" customHeight="1" x14ac:dyDescent="0.25">
      <c r="A73" s="331" t="s">
        <v>111</v>
      </c>
      <c r="B73" s="331"/>
      <c r="C73" s="323" t="s">
        <v>112</v>
      </c>
      <c r="D73" s="323"/>
      <c r="E73" s="98">
        <v>1</v>
      </c>
      <c r="F73" s="99">
        <v>3150000</v>
      </c>
      <c r="G73" s="99">
        <f>E73*F73</f>
        <v>3150000</v>
      </c>
      <c r="H73" s="101"/>
    </row>
    <row r="74" spans="1:8" s="1" customFormat="1" ht="27" x14ac:dyDescent="0.25">
      <c r="A74" s="329" t="s">
        <v>113</v>
      </c>
      <c r="B74" s="329"/>
      <c r="C74" s="329"/>
      <c r="D74" s="329"/>
      <c r="E74" s="329"/>
      <c r="F74" s="329"/>
      <c r="G74" s="11">
        <f>SUM(G72:G73)</f>
        <v>13150000</v>
      </c>
      <c r="H74" s="95"/>
    </row>
    <row r="75" spans="1:8" s="1" customFormat="1" ht="15" customHeight="1" x14ac:dyDescent="0.25">
      <c r="A75" s="330" t="s">
        <v>114</v>
      </c>
      <c r="B75" s="330"/>
      <c r="C75" s="330"/>
      <c r="D75" s="330"/>
      <c r="E75" s="330"/>
      <c r="F75" s="330"/>
      <c r="G75" s="330"/>
      <c r="H75" s="95"/>
    </row>
    <row r="76" spans="1:8" s="1" customFormat="1" ht="26.25" customHeight="1" x14ac:dyDescent="0.25">
      <c r="A76" s="328" t="s">
        <v>83</v>
      </c>
      <c r="B76" s="328"/>
      <c r="C76" s="328" t="s">
        <v>6</v>
      </c>
      <c r="D76" s="328"/>
      <c r="E76" s="3" t="s">
        <v>7</v>
      </c>
      <c r="F76" s="34" t="s">
        <v>115</v>
      </c>
      <c r="G76" s="34" t="s">
        <v>116</v>
      </c>
      <c r="H76" s="101"/>
    </row>
    <row r="77" spans="1:8" s="1" customFormat="1" ht="78.75" customHeight="1" x14ac:dyDescent="0.25">
      <c r="A77" s="331" t="s">
        <v>117</v>
      </c>
      <c r="B77" s="331"/>
      <c r="C77" s="323" t="s">
        <v>118</v>
      </c>
      <c r="D77" s="323"/>
      <c r="E77" s="98">
        <v>6</v>
      </c>
      <c r="F77" s="99">
        <v>370000</v>
      </c>
      <c r="G77" s="99">
        <f>E77*F77</f>
        <v>2220000</v>
      </c>
      <c r="H77" s="117"/>
    </row>
    <row r="78" spans="1:8" s="1" customFormat="1" ht="25.5" x14ac:dyDescent="0.25">
      <c r="A78" s="336" t="s">
        <v>119</v>
      </c>
      <c r="B78" s="336"/>
      <c r="C78" s="336"/>
      <c r="D78" s="336"/>
      <c r="E78" s="336"/>
      <c r="F78" s="336"/>
      <c r="G78" s="12">
        <f>SUM(G77)</f>
        <v>2220000</v>
      </c>
      <c r="H78" s="95"/>
    </row>
    <row r="79" spans="1:8" s="1" customFormat="1" ht="30" customHeight="1" x14ac:dyDescent="0.25">
      <c r="A79" s="333"/>
      <c r="B79" s="334"/>
      <c r="C79" s="334"/>
      <c r="D79" s="334"/>
      <c r="E79" s="334"/>
      <c r="F79" s="334"/>
      <c r="G79" s="334"/>
      <c r="H79" s="4"/>
    </row>
    <row r="80" spans="1:8" s="1" customFormat="1" ht="30" customHeight="1" x14ac:dyDescent="0.45">
      <c r="A80" s="335" t="s">
        <v>120</v>
      </c>
      <c r="B80" s="335"/>
      <c r="C80" s="335"/>
      <c r="D80" s="335"/>
      <c r="E80" s="335"/>
      <c r="F80" s="335"/>
      <c r="G80" s="7">
        <v>134713670</v>
      </c>
      <c r="H80" s="4"/>
    </row>
    <row r="81" spans="1:8" s="1" customFormat="1" ht="30" customHeight="1" x14ac:dyDescent="0.45">
      <c r="A81" s="335" t="s">
        <v>693</v>
      </c>
      <c r="B81" s="335"/>
      <c r="C81" s="335"/>
      <c r="D81" s="335"/>
      <c r="E81" s="335"/>
      <c r="F81" s="335"/>
      <c r="G81" s="7">
        <f>SUM(G78,G74,G69,G50,G45)</f>
        <v>184416700</v>
      </c>
      <c r="H81" s="13">
        <f>($G$81/G80)-1</f>
        <v>0.36895312851323858</v>
      </c>
    </row>
    <row r="82" spans="1:8" s="1" customFormat="1" ht="34.5" x14ac:dyDescent="0.45">
      <c r="A82" s="5"/>
      <c r="B82" s="5"/>
      <c r="C82" s="5"/>
      <c r="D82" s="5"/>
      <c r="E82" s="5"/>
      <c r="F82" s="5"/>
      <c r="G82" s="6"/>
      <c r="H82" s="118"/>
    </row>
    <row r="83" spans="1:8" s="1" customFormat="1" ht="27.75" customHeight="1" x14ac:dyDescent="0.25">
      <c r="A83" s="338" t="s">
        <v>121</v>
      </c>
      <c r="B83" s="338"/>
      <c r="C83" s="338"/>
      <c r="D83" s="338"/>
      <c r="E83" s="338"/>
      <c r="F83" s="338"/>
      <c r="G83" s="338"/>
      <c r="H83" s="119"/>
    </row>
    <row r="84" spans="1:8" s="1" customFormat="1" ht="23.25" customHeight="1" x14ac:dyDescent="0.25">
      <c r="A84" s="339" t="s">
        <v>1</v>
      </c>
      <c r="B84" s="339"/>
      <c r="C84" s="339"/>
      <c r="D84" s="339"/>
      <c r="E84" s="339"/>
      <c r="F84" s="339"/>
      <c r="G84" s="339"/>
      <c r="H84" s="119"/>
    </row>
    <row r="85" spans="1:8" s="1" customFormat="1" ht="22.5" customHeight="1" x14ac:dyDescent="0.25">
      <c r="A85" s="337" t="s">
        <v>122</v>
      </c>
      <c r="B85" s="337"/>
      <c r="C85" s="337"/>
      <c r="D85" s="337"/>
      <c r="E85" s="337"/>
      <c r="F85" s="337"/>
      <c r="G85" s="337"/>
      <c r="H85" s="119"/>
    </row>
    <row r="86" spans="1:8" s="1" customFormat="1" ht="22.5" customHeight="1" x14ac:dyDescent="0.25">
      <c r="A86" s="408" t="s">
        <v>123</v>
      </c>
      <c r="B86" s="408"/>
      <c r="C86" s="408"/>
      <c r="D86" s="408"/>
      <c r="E86" s="408"/>
      <c r="F86" s="408"/>
      <c r="G86" s="408"/>
      <c r="H86" s="119"/>
    </row>
    <row r="87" spans="1:8" s="1" customFormat="1" ht="22.5" customHeight="1" x14ac:dyDescent="0.25">
      <c r="A87" s="32" t="s">
        <v>3</v>
      </c>
      <c r="B87" s="33" t="s">
        <v>4</v>
      </c>
      <c r="C87" s="33" t="s">
        <v>5</v>
      </c>
      <c r="D87" s="33" t="s">
        <v>124</v>
      </c>
      <c r="E87" s="32" t="s">
        <v>7</v>
      </c>
      <c r="F87" s="32" t="s">
        <v>125</v>
      </c>
      <c r="G87" s="32" t="s">
        <v>9</v>
      </c>
      <c r="H87" s="35"/>
    </row>
    <row r="88" spans="1:8" s="1" customFormat="1" ht="57" x14ac:dyDescent="0.25">
      <c r="A88" s="120" t="s">
        <v>126</v>
      </c>
      <c r="B88" s="121" t="str">
        <f>HYPERLINK("http://articulo.mercadolibre.com.co/MCO-427995526-lector-de-huellas-dactilar-u-are-u-4500-digital-persona-_JM","http://articulo.mercadolibre.com.co/MCO-427995526-lector-de-huellas-dactilar-u-are-u-4500-digital-persona-_JM")</f>
        <v>http://articulo.mercadolibre.com.co/MCO-427995526-lector-de-huellas-dactilar-u-are-u-4500-digital-persona-_JM</v>
      </c>
      <c r="C88" s="122"/>
      <c r="D88" s="122" t="s">
        <v>127</v>
      </c>
      <c r="E88" s="122">
        <v>2</v>
      </c>
      <c r="F88" s="99">
        <v>189000</v>
      </c>
      <c r="G88" s="99">
        <f>E88*F88</f>
        <v>378000</v>
      </c>
      <c r="H88" s="123"/>
    </row>
    <row r="89" spans="1:8" s="1" customFormat="1" ht="15" customHeight="1" x14ac:dyDescent="0.25">
      <c r="A89" s="408" t="s">
        <v>128</v>
      </c>
      <c r="B89" s="408"/>
      <c r="C89" s="408"/>
      <c r="D89" s="408"/>
      <c r="E89" s="408"/>
      <c r="F89" s="408"/>
      <c r="G89" s="408"/>
      <c r="H89" s="124"/>
    </row>
    <row r="90" spans="1:8" s="1" customFormat="1" ht="57" x14ac:dyDescent="0.25">
      <c r="A90" s="125" t="s">
        <v>129</v>
      </c>
      <c r="B90" s="126" t="s">
        <v>130</v>
      </c>
      <c r="C90" s="126" t="s">
        <v>131</v>
      </c>
      <c r="D90" s="126" t="s">
        <v>684</v>
      </c>
      <c r="E90" s="127">
        <v>1</v>
      </c>
      <c r="F90" s="128">
        <v>945000</v>
      </c>
      <c r="G90" s="128">
        <f>E90*F90</f>
        <v>945000</v>
      </c>
      <c r="H90" s="123"/>
    </row>
    <row r="91" spans="1:8" s="1" customFormat="1" ht="99.75" x14ac:dyDescent="0.25">
      <c r="A91" s="120" t="s">
        <v>132</v>
      </c>
      <c r="B91" s="126" t="s">
        <v>133</v>
      </c>
      <c r="C91" s="129" t="s">
        <v>134</v>
      </c>
      <c r="D91" s="126" t="s">
        <v>683</v>
      </c>
      <c r="E91" s="126">
        <v>50</v>
      </c>
      <c r="F91" s="128">
        <v>6000</v>
      </c>
      <c r="G91" s="128">
        <f>E91*F91</f>
        <v>300000</v>
      </c>
      <c r="H91" s="123"/>
    </row>
    <row r="92" spans="1:8" s="1" customFormat="1" ht="15" customHeight="1" x14ac:dyDescent="0.25">
      <c r="A92" s="408" t="s">
        <v>135</v>
      </c>
      <c r="B92" s="408"/>
      <c r="C92" s="408"/>
      <c r="D92" s="408"/>
      <c r="E92" s="408"/>
      <c r="F92" s="408"/>
      <c r="G92" s="408"/>
      <c r="H92" s="124"/>
    </row>
    <row r="93" spans="1:8" s="1" customFormat="1" ht="85.5" x14ac:dyDescent="0.25">
      <c r="A93" s="125" t="s">
        <v>136</v>
      </c>
      <c r="B93" s="126" t="s">
        <v>137</v>
      </c>
      <c r="C93" s="126" t="s">
        <v>138</v>
      </c>
      <c r="D93" s="126" t="s">
        <v>139</v>
      </c>
      <c r="E93" s="126">
        <v>8</v>
      </c>
      <c r="F93" s="128">
        <v>166000</v>
      </c>
      <c r="G93" s="128">
        <f>E93*F93</f>
        <v>1328000</v>
      </c>
      <c r="H93" s="123"/>
    </row>
    <row r="94" spans="1:8" s="1" customFormat="1" ht="15" customHeight="1" x14ac:dyDescent="0.25">
      <c r="A94" s="408" t="s">
        <v>672</v>
      </c>
      <c r="B94" s="408"/>
      <c r="C94" s="408"/>
      <c r="D94" s="408"/>
      <c r="E94" s="408"/>
      <c r="F94" s="408"/>
      <c r="G94" s="408"/>
      <c r="H94" s="124"/>
    </row>
    <row r="95" spans="1:8" s="1" customFormat="1" ht="57" x14ac:dyDescent="0.25">
      <c r="A95" s="130" t="s">
        <v>673</v>
      </c>
      <c r="B95" s="131" t="s">
        <v>674</v>
      </c>
      <c r="C95" s="131" t="s">
        <v>726</v>
      </c>
      <c r="D95" s="131" t="s">
        <v>727</v>
      </c>
      <c r="E95" s="131">
        <v>8</v>
      </c>
      <c r="F95" s="114">
        <v>105000</v>
      </c>
      <c r="G95" s="114">
        <f>E95*F95</f>
        <v>840000</v>
      </c>
      <c r="H95" s="123"/>
    </row>
    <row r="96" spans="1:8" s="1" customFormat="1" ht="15" customHeight="1" x14ac:dyDescent="0.25">
      <c r="A96" s="408" t="s">
        <v>675</v>
      </c>
      <c r="B96" s="408"/>
      <c r="C96" s="408"/>
      <c r="D96" s="408"/>
      <c r="E96" s="408"/>
      <c r="F96" s="408"/>
      <c r="G96" s="408"/>
      <c r="H96" s="124"/>
    </row>
    <row r="97" spans="1:8" s="1" customFormat="1" ht="57" x14ac:dyDescent="0.25">
      <c r="A97" s="130" t="s">
        <v>676</v>
      </c>
      <c r="B97" s="131" t="s">
        <v>678</v>
      </c>
      <c r="C97" s="131" t="s">
        <v>677</v>
      </c>
      <c r="D97" s="131" t="s">
        <v>728</v>
      </c>
      <c r="E97" s="131">
        <v>8</v>
      </c>
      <c r="F97" s="114">
        <v>94500</v>
      </c>
      <c r="G97" s="114">
        <f>E97*F97</f>
        <v>756000</v>
      </c>
      <c r="H97" s="123"/>
    </row>
    <row r="98" spans="1:8" s="1" customFormat="1" ht="15" customHeight="1" x14ac:dyDescent="0.25">
      <c r="A98" s="408" t="s">
        <v>140</v>
      </c>
      <c r="B98" s="408"/>
      <c r="C98" s="408"/>
      <c r="D98" s="408"/>
      <c r="E98" s="408"/>
      <c r="F98" s="408"/>
      <c r="G98" s="408"/>
      <c r="H98" s="124"/>
    </row>
    <row r="99" spans="1:8" s="1" customFormat="1" ht="85.5" x14ac:dyDescent="0.25">
      <c r="A99" s="120" t="s">
        <v>141</v>
      </c>
      <c r="B99" s="126" t="s">
        <v>137</v>
      </c>
      <c r="C99" s="126" t="s">
        <v>142</v>
      </c>
      <c r="D99" s="126" t="s">
        <v>139</v>
      </c>
      <c r="E99" s="126">
        <v>8</v>
      </c>
      <c r="F99" s="128">
        <v>96000</v>
      </c>
      <c r="G99" s="128">
        <f>E99*F99</f>
        <v>768000</v>
      </c>
      <c r="H99" s="123"/>
    </row>
    <row r="100" spans="1:8" s="1" customFormat="1" ht="15" customHeight="1" x14ac:dyDescent="0.25">
      <c r="A100" s="408" t="s">
        <v>143</v>
      </c>
      <c r="B100" s="408"/>
      <c r="C100" s="408"/>
      <c r="D100" s="408"/>
      <c r="E100" s="408"/>
      <c r="F100" s="408"/>
      <c r="G100" s="408"/>
      <c r="H100" s="124"/>
    </row>
    <row r="101" spans="1:8" s="1" customFormat="1" ht="85.5" x14ac:dyDescent="0.25">
      <c r="A101" s="120" t="s">
        <v>144</v>
      </c>
      <c r="B101" s="126" t="s">
        <v>145</v>
      </c>
      <c r="C101" s="126" t="s">
        <v>146</v>
      </c>
      <c r="D101" s="126" t="s">
        <v>139</v>
      </c>
      <c r="E101" s="126">
        <v>8</v>
      </c>
      <c r="F101" s="128">
        <v>168000</v>
      </c>
      <c r="G101" s="128">
        <f>E101*F101</f>
        <v>1344000</v>
      </c>
      <c r="H101" s="123"/>
    </row>
    <row r="102" spans="1:8" s="1" customFormat="1" ht="15" customHeight="1" x14ac:dyDescent="0.25">
      <c r="A102" s="408" t="s">
        <v>147</v>
      </c>
      <c r="B102" s="408"/>
      <c r="C102" s="408"/>
      <c r="D102" s="408"/>
      <c r="E102" s="408"/>
      <c r="F102" s="408"/>
      <c r="G102" s="408"/>
      <c r="H102" s="124"/>
    </row>
    <row r="103" spans="1:8" s="1" customFormat="1" ht="85.5" x14ac:dyDescent="0.25">
      <c r="A103" s="120" t="s">
        <v>148</v>
      </c>
      <c r="B103" s="126" t="s">
        <v>137</v>
      </c>
      <c r="C103" s="126" t="s">
        <v>149</v>
      </c>
      <c r="D103" s="126" t="s">
        <v>139</v>
      </c>
      <c r="E103" s="126">
        <v>5</v>
      </c>
      <c r="F103" s="128">
        <v>113000</v>
      </c>
      <c r="G103" s="128">
        <f>E103*F103</f>
        <v>565000</v>
      </c>
      <c r="H103" s="123"/>
    </row>
    <row r="104" spans="1:8" s="1" customFormat="1" ht="85.5" x14ac:dyDescent="0.25">
      <c r="A104" s="120" t="s">
        <v>150</v>
      </c>
      <c r="B104" s="126" t="s">
        <v>137</v>
      </c>
      <c r="C104" s="126" t="s">
        <v>151</v>
      </c>
      <c r="D104" s="126" t="s">
        <v>139</v>
      </c>
      <c r="E104" s="126">
        <v>5</v>
      </c>
      <c r="F104" s="128">
        <v>113000</v>
      </c>
      <c r="G104" s="128">
        <f>E104*F104</f>
        <v>565000</v>
      </c>
      <c r="H104" s="123"/>
    </row>
    <row r="105" spans="1:8" s="1" customFormat="1" ht="25.5" customHeight="1" x14ac:dyDescent="0.25">
      <c r="A105" s="409" t="s">
        <v>152</v>
      </c>
      <c r="B105" s="409"/>
      <c r="C105" s="409"/>
      <c r="D105" s="409"/>
      <c r="E105" s="409"/>
      <c r="F105" s="409"/>
      <c r="G105" s="15">
        <f>SUM(,G103:G104,G101,G99,G93,G90:G91,G88,G95,G97)</f>
        <v>7789000</v>
      </c>
      <c r="H105" s="36"/>
    </row>
    <row r="106" spans="1:8" s="1" customFormat="1" ht="17.25" customHeight="1" x14ac:dyDescent="0.25">
      <c r="A106" s="337" t="s">
        <v>153</v>
      </c>
      <c r="B106" s="337"/>
      <c r="C106" s="337"/>
      <c r="D106" s="337"/>
      <c r="E106" s="337"/>
      <c r="F106" s="337"/>
      <c r="G106" s="337"/>
      <c r="H106" s="132"/>
    </row>
    <row r="107" spans="1:8" s="1" customFormat="1" x14ac:dyDescent="0.25">
      <c r="A107" s="32" t="s">
        <v>3</v>
      </c>
      <c r="B107" s="33" t="s">
        <v>4</v>
      </c>
      <c r="C107" s="33" t="s">
        <v>5</v>
      </c>
      <c r="D107" s="33" t="s">
        <v>124</v>
      </c>
      <c r="E107" s="32" t="s">
        <v>7</v>
      </c>
      <c r="F107" s="32" t="s">
        <v>125</v>
      </c>
      <c r="G107" s="32" t="s">
        <v>9</v>
      </c>
      <c r="H107" s="35"/>
    </row>
    <row r="108" spans="1:8" s="1" customFormat="1" ht="91.5" customHeight="1" x14ac:dyDescent="0.25">
      <c r="A108" s="133" t="s">
        <v>154</v>
      </c>
      <c r="B108" s="102" t="s">
        <v>155</v>
      </c>
      <c r="C108" s="102" t="s">
        <v>156</v>
      </c>
      <c r="D108" s="134" t="s">
        <v>157</v>
      </c>
      <c r="E108" s="134">
        <v>20</v>
      </c>
      <c r="F108" s="110">
        <v>84000</v>
      </c>
      <c r="G108" s="99">
        <f>E108*F108</f>
        <v>1680000</v>
      </c>
      <c r="H108" s="123"/>
    </row>
    <row r="109" spans="1:8" s="1" customFormat="1" ht="30" customHeight="1" x14ac:dyDescent="0.25">
      <c r="A109" s="135" t="s">
        <v>641</v>
      </c>
      <c r="B109" s="136" t="s">
        <v>678</v>
      </c>
      <c r="C109" s="136"/>
      <c r="D109" s="137" t="s">
        <v>680</v>
      </c>
      <c r="E109" s="137">
        <v>1</v>
      </c>
      <c r="F109" s="115">
        <v>2190000</v>
      </c>
      <c r="G109" s="114">
        <f t="shared" ref="G109:G113" si="5">E109*F109</f>
        <v>2190000</v>
      </c>
      <c r="H109" s="123"/>
    </row>
    <row r="110" spans="1:8" s="1" customFormat="1" ht="45" customHeight="1" x14ac:dyDescent="0.25">
      <c r="A110" s="135" t="s">
        <v>642</v>
      </c>
      <c r="B110" s="136" t="s">
        <v>678</v>
      </c>
      <c r="C110" s="136" t="s">
        <v>681</v>
      </c>
      <c r="D110" s="137" t="s">
        <v>682</v>
      </c>
      <c r="E110" s="137">
        <v>20</v>
      </c>
      <c r="F110" s="115">
        <v>57000</v>
      </c>
      <c r="G110" s="114">
        <f t="shared" si="5"/>
        <v>1140000</v>
      </c>
      <c r="H110" s="123"/>
    </row>
    <row r="111" spans="1:8" s="1" customFormat="1" ht="153" customHeight="1" x14ac:dyDescent="0.25">
      <c r="A111" s="133" t="s">
        <v>158</v>
      </c>
      <c r="B111" s="102" t="s">
        <v>159</v>
      </c>
      <c r="C111" s="102" t="s">
        <v>160</v>
      </c>
      <c r="D111" s="134" t="s">
        <v>161</v>
      </c>
      <c r="E111" s="134">
        <v>16</v>
      </c>
      <c r="F111" s="110">
        <v>252000</v>
      </c>
      <c r="G111" s="99">
        <f t="shared" si="5"/>
        <v>4032000</v>
      </c>
      <c r="H111" s="123"/>
    </row>
    <row r="112" spans="1:8" s="1" customFormat="1" ht="93" customHeight="1" x14ac:dyDescent="0.25">
      <c r="A112" s="133" t="s">
        <v>162</v>
      </c>
      <c r="B112" s="138" t="s">
        <v>163</v>
      </c>
      <c r="C112" s="138" t="s">
        <v>164</v>
      </c>
      <c r="D112" s="122" t="s">
        <v>165</v>
      </c>
      <c r="E112" s="122">
        <v>1</v>
      </c>
      <c r="F112" s="99">
        <v>68000</v>
      </c>
      <c r="G112" s="99">
        <f t="shared" si="5"/>
        <v>68000</v>
      </c>
      <c r="H112" s="123"/>
    </row>
    <row r="113" spans="1:8" s="1" customFormat="1" ht="46.5" customHeight="1" x14ac:dyDescent="0.25">
      <c r="A113" s="133" t="s">
        <v>166</v>
      </c>
      <c r="B113" s="138" t="s">
        <v>167</v>
      </c>
      <c r="C113" s="138" t="s">
        <v>168</v>
      </c>
      <c r="D113" s="122" t="s">
        <v>169</v>
      </c>
      <c r="E113" s="122">
        <v>2</v>
      </c>
      <c r="F113" s="99">
        <v>399000</v>
      </c>
      <c r="G113" s="99">
        <f t="shared" si="5"/>
        <v>798000</v>
      </c>
      <c r="H113" s="123"/>
    </row>
    <row r="114" spans="1:8" s="1" customFormat="1" ht="25.5" customHeight="1" x14ac:dyDescent="0.25">
      <c r="A114" s="409" t="s">
        <v>170</v>
      </c>
      <c r="B114" s="409"/>
      <c r="C114" s="409"/>
      <c r="D114" s="409"/>
      <c r="E114" s="409"/>
      <c r="F114" s="409"/>
      <c r="G114" s="15">
        <f>SUM(G108:G113)</f>
        <v>9908000</v>
      </c>
      <c r="H114" s="36"/>
    </row>
    <row r="115" spans="1:8" s="1" customFormat="1" ht="22.5" customHeight="1" x14ac:dyDescent="0.25">
      <c r="A115" s="337" t="s">
        <v>174</v>
      </c>
      <c r="B115" s="337"/>
      <c r="C115" s="337"/>
      <c r="D115" s="337"/>
      <c r="E115" s="337"/>
      <c r="F115" s="337"/>
      <c r="G115" s="337"/>
      <c r="H115" s="132"/>
    </row>
    <row r="116" spans="1:8" s="1" customFormat="1" x14ac:dyDescent="0.25">
      <c r="A116" s="32" t="s">
        <v>3</v>
      </c>
      <c r="B116" s="33" t="s">
        <v>4</v>
      </c>
      <c r="C116" s="33" t="s">
        <v>5</v>
      </c>
      <c r="D116" s="45" t="s">
        <v>124</v>
      </c>
      <c r="E116" s="32" t="s">
        <v>7</v>
      </c>
      <c r="F116" s="32" t="s">
        <v>125</v>
      </c>
      <c r="G116" s="32" t="s">
        <v>9</v>
      </c>
      <c r="H116" s="35"/>
    </row>
    <row r="117" spans="1:8" s="1" customFormat="1" ht="28.5" x14ac:dyDescent="0.25">
      <c r="A117" s="133" t="s">
        <v>175</v>
      </c>
      <c r="B117" s="126" t="s">
        <v>172</v>
      </c>
      <c r="C117" s="126" t="s">
        <v>176</v>
      </c>
      <c r="D117" s="126" t="s">
        <v>177</v>
      </c>
      <c r="E117" s="126">
        <v>600</v>
      </c>
      <c r="F117" s="128">
        <v>260</v>
      </c>
      <c r="G117" s="128">
        <f t="shared" ref="G117:G121" si="6">E117*F117</f>
        <v>156000</v>
      </c>
      <c r="H117" s="123"/>
    </row>
    <row r="118" spans="1:8" s="1" customFormat="1" ht="28.5" x14ac:dyDescent="0.25">
      <c r="A118" s="133" t="s">
        <v>178</v>
      </c>
      <c r="B118" s="126" t="s">
        <v>172</v>
      </c>
      <c r="C118" s="139"/>
      <c r="D118" s="126" t="s">
        <v>179</v>
      </c>
      <c r="E118" s="126">
        <v>16</v>
      </c>
      <c r="F118" s="128">
        <v>14000</v>
      </c>
      <c r="G118" s="128">
        <f t="shared" si="6"/>
        <v>224000</v>
      </c>
      <c r="H118" s="123"/>
    </row>
    <row r="119" spans="1:8" s="1" customFormat="1" ht="42.75" x14ac:dyDescent="0.25">
      <c r="A119" s="120" t="s">
        <v>180</v>
      </c>
      <c r="B119" s="126" t="s">
        <v>172</v>
      </c>
      <c r="C119" s="126" t="s">
        <v>181</v>
      </c>
      <c r="D119" s="126" t="s">
        <v>173</v>
      </c>
      <c r="E119" s="126">
        <v>2</v>
      </c>
      <c r="F119" s="128">
        <v>55000</v>
      </c>
      <c r="G119" s="128">
        <f t="shared" si="6"/>
        <v>110000</v>
      </c>
      <c r="H119" s="123"/>
    </row>
    <row r="120" spans="1:8" s="1" customFormat="1" ht="40.5" customHeight="1" x14ac:dyDescent="0.25">
      <c r="A120" s="120" t="s">
        <v>171</v>
      </c>
      <c r="B120" s="126" t="s">
        <v>172</v>
      </c>
      <c r="C120" s="126" t="s">
        <v>182</v>
      </c>
      <c r="D120" s="126" t="s">
        <v>173</v>
      </c>
      <c r="E120" s="126">
        <v>2</v>
      </c>
      <c r="F120" s="128">
        <v>24000</v>
      </c>
      <c r="G120" s="128">
        <f t="shared" si="6"/>
        <v>48000</v>
      </c>
      <c r="H120" s="123"/>
    </row>
    <row r="121" spans="1:8" s="1" customFormat="1" ht="27.75" customHeight="1" x14ac:dyDescent="0.25">
      <c r="A121" s="133" t="s">
        <v>183</v>
      </c>
      <c r="B121" s="126" t="s">
        <v>64</v>
      </c>
      <c r="C121" s="140" t="s">
        <v>184</v>
      </c>
      <c r="D121" s="141" t="s">
        <v>185</v>
      </c>
      <c r="E121" s="126">
        <v>1</v>
      </c>
      <c r="F121" s="128">
        <v>8763000</v>
      </c>
      <c r="G121" s="128">
        <f t="shared" si="6"/>
        <v>8763000</v>
      </c>
      <c r="H121" s="123"/>
    </row>
    <row r="122" spans="1:8" s="1" customFormat="1" ht="27" customHeight="1" x14ac:dyDescent="0.25">
      <c r="A122" s="409" t="s">
        <v>186</v>
      </c>
      <c r="B122" s="409"/>
      <c r="C122" s="409"/>
      <c r="D122" s="409"/>
      <c r="E122" s="409"/>
      <c r="F122" s="409"/>
      <c r="G122" s="44">
        <f>SUM(G117:G121)</f>
        <v>9301000</v>
      </c>
      <c r="H122" s="38"/>
    </row>
    <row r="123" spans="1:8" s="1" customFormat="1" ht="18.75" customHeight="1" x14ac:dyDescent="0.25">
      <c r="A123" s="337" t="s">
        <v>679</v>
      </c>
      <c r="B123" s="337"/>
      <c r="C123" s="337"/>
      <c r="D123" s="337"/>
      <c r="E123" s="337"/>
      <c r="F123" s="337"/>
      <c r="G123" s="337"/>
      <c r="H123" s="132"/>
    </row>
    <row r="124" spans="1:8" s="1" customFormat="1" ht="15" customHeight="1" x14ac:dyDescent="0.25">
      <c r="A124" s="408" t="s">
        <v>187</v>
      </c>
      <c r="B124" s="408"/>
      <c r="C124" s="408"/>
      <c r="D124" s="408"/>
      <c r="E124" s="408"/>
      <c r="F124" s="408"/>
      <c r="G124" s="408"/>
      <c r="H124" s="124"/>
    </row>
    <row r="125" spans="1:8" s="1" customFormat="1" x14ac:dyDescent="0.25">
      <c r="A125" s="32" t="s">
        <v>3</v>
      </c>
      <c r="B125" s="33" t="s">
        <v>188</v>
      </c>
      <c r="C125" s="33" t="s">
        <v>5</v>
      </c>
      <c r="D125" s="33" t="s">
        <v>124</v>
      </c>
      <c r="E125" s="32" t="s">
        <v>7</v>
      </c>
      <c r="F125" s="32" t="s">
        <v>125</v>
      </c>
      <c r="G125" s="32" t="s">
        <v>9</v>
      </c>
      <c r="H125" s="35"/>
    </row>
    <row r="126" spans="1:8" s="1" customFormat="1" ht="27.75" customHeight="1" x14ac:dyDescent="0.25">
      <c r="A126" s="120" t="s">
        <v>189</v>
      </c>
      <c r="B126" s="127" t="s">
        <v>190</v>
      </c>
      <c r="C126" s="126" t="s">
        <v>191</v>
      </c>
      <c r="D126" s="126" t="s">
        <v>685</v>
      </c>
      <c r="E126" s="126">
        <v>66</v>
      </c>
      <c r="F126" s="128">
        <v>39000</v>
      </c>
      <c r="G126" s="128">
        <f>E126*F126</f>
        <v>2574000</v>
      </c>
      <c r="H126" s="123"/>
    </row>
    <row r="127" spans="1:8" s="1" customFormat="1" ht="27" customHeight="1" x14ac:dyDescent="0.25">
      <c r="A127" s="120" t="s">
        <v>192</v>
      </c>
      <c r="B127" s="127" t="s">
        <v>190</v>
      </c>
      <c r="C127" s="126" t="s">
        <v>191</v>
      </c>
      <c r="D127" s="126" t="s">
        <v>193</v>
      </c>
      <c r="E127" s="126">
        <v>24</v>
      </c>
      <c r="F127" s="128">
        <v>39000</v>
      </c>
      <c r="G127" s="128">
        <f t="shared" ref="G127:G131" si="7">E127*F127</f>
        <v>936000</v>
      </c>
      <c r="H127" s="123"/>
    </row>
    <row r="128" spans="1:8" s="1" customFormat="1" ht="42.75" x14ac:dyDescent="0.25">
      <c r="A128" s="120" t="s">
        <v>194</v>
      </c>
      <c r="B128" s="127" t="s">
        <v>190</v>
      </c>
      <c r="C128" s="126" t="s">
        <v>191</v>
      </c>
      <c r="D128" s="142" t="s">
        <v>195</v>
      </c>
      <c r="E128" s="126">
        <v>24</v>
      </c>
      <c r="F128" s="128">
        <v>74500</v>
      </c>
      <c r="G128" s="128">
        <f t="shared" si="7"/>
        <v>1788000</v>
      </c>
      <c r="H128" s="123"/>
    </row>
    <row r="129" spans="1:8" s="1" customFormat="1" ht="45" customHeight="1" x14ac:dyDescent="0.25">
      <c r="A129" s="120" t="s">
        <v>196</v>
      </c>
      <c r="B129" s="127" t="s">
        <v>190</v>
      </c>
      <c r="C129" s="126" t="s">
        <v>191</v>
      </c>
      <c r="D129" s="126" t="s">
        <v>197</v>
      </c>
      <c r="E129" s="126">
        <v>24</v>
      </c>
      <c r="F129" s="128">
        <v>39000</v>
      </c>
      <c r="G129" s="128">
        <f t="shared" si="7"/>
        <v>936000</v>
      </c>
      <c r="H129" s="123"/>
    </row>
    <row r="130" spans="1:8" s="1" customFormat="1" ht="45" customHeight="1" x14ac:dyDescent="0.25">
      <c r="A130" s="120" t="s">
        <v>198</v>
      </c>
      <c r="B130" s="127" t="s">
        <v>190</v>
      </c>
      <c r="C130" s="126" t="s">
        <v>191</v>
      </c>
      <c r="D130" s="126" t="s">
        <v>197</v>
      </c>
      <c r="E130" s="126">
        <v>16</v>
      </c>
      <c r="F130" s="128">
        <v>39000</v>
      </c>
      <c r="G130" s="128">
        <f t="shared" si="7"/>
        <v>624000</v>
      </c>
      <c r="H130" s="123"/>
    </row>
    <row r="131" spans="1:8" s="1" customFormat="1" ht="45" customHeight="1" x14ac:dyDescent="0.25">
      <c r="A131" s="120" t="s">
        <v>199</v>
      </c>
      <c r="B131" s="127" t="s">
        <v>190</v>
      </c>
      <c r="C131" s="126" t="s">
        <v>191</v>
      </c>
      <c r="D131" s="127" t="s">
        <v>200</v>
      </c>
      <c r="E131" s="126">
        <v>16</v>
      </c>
      <c r="F131" s="128">
        <v>75000</v>
      </c>
      <c r="G131" s="128">
        <f t="shared" si="7"/>
        <v>1200000</v>
      </c>
      <c r="H131" s="123"/>
    </row>
    <row r="132" spans="1:8" s="1" customFormat="1" ht="45" customHeight="1" x14ac:dyDescent="0.25">
      <c r="A132" s="120" t="s">
        <v>201</v>
      </c>
      <c r="B132" s="127" t="s">
        <v>190</v>
      </c>
      <c r="C132" s="126" t="s">
        <v>191</v>
      </c>
      <c r="D132" s="126" t="s">
        <v>202</v>
      </c>
      <c r="E132" s="126">
        <v>4</v>
      </c>
      <c r="F132" s="128">
        <v>39000</v>
      </c>
      <c r="G132" s="128">
        <f t="shared" ref="G132:G136" si="8">F132*5%</f>
        <v>1950</v>
      </c>
      <c r="H132" s="123"/>
    </row>
    <row r="133" spans="1:8" s="1" customFormat="1" ht="45" customHeight="1" x14ac:dyDescent="0.25">
      <c r="A133" s="120" t="s">
        <v>203</v>
      </c>
      <c r="B133" s="127" t="s">
        <v>190</v>
      </c>
      <c r="C133" s="126" t="s">
        <v>191</v>
      </c>
      <c r="D133" s="127" t="s">
        <v>200</v>
      </c>
      <c r="E133" s="126">
        <v>16</v>
      </c>
      <c r="F133" s="128">
        <v>36000</v>
      </c>
      <c r="G133" s="128">
        <f t="shared" si="8"/>
        <v>1800</v>
      </c>
      <c r="H133" s="123"/>
    </row>
    <row r="134" spans="1:8" s="1" customFormat="1" ht="45" customHeight="1" x14ac:dyDescent="0.25">
      <c r="A134" s="120" t="s">
        <v>204</v>
      </c>
      <c r="B134" s="127" t="s">
        <v>190</v>
      </c>
      <c r="C134" s="126" t="s">
        <v>205</v>
      </c>
      <c r="D134" s="127" t="s">
        <v>200</v>
      </c>
      <c r="E134" s="126">
        <v>24</v>
      </c>
      <c r="F134" s="128">
        <v>75000</v>
      </c>
      <c r="G134" s="128">
        <f t="shared" si="8"/>
        <v>3750</v>
      </c>
      <c r="H134" s="123"/>
    </row>
    <row r="135" spans="1:8" s="1" customFormat="1" ht="45" customHeight="1" x14ac:dyDescent="0.25">
      <c r="A135" s="120" t="s">
        <v>206</v>
      </c>
      <c r="B135" s="127" t="s">
        <v>190</v>
      </c>
      <c r="C135" s="126" t="s">
        <v>191</v>
      </c>
      <c r="D135" s="126" t="s">
        <v>197</v>
      </c>
      <c r="E135" s="126">
        <v>24</v>
      </c>
      <c r="F135" s="128">
        <v>39000</v>
      </c>
      <c r="G135" s="128">
        <f t="shared" si="8"/>
        <v>1950</v>
      </c>
      <c r="H135" s="123"/>
    </row>
    <row r="136" spans="1:8" s="1" customFormat="1" ht="45" customHeight="1" x14ac:dyDescent="0.25">
      <c r="A136" s="120" t="s">
        <v>207</v>
      </c>
      <c r="B136" s="127" t="s">
        <v>208</v>
      </c>
      <c r="C136" s="126" t="s">
        <v>209</v>
      </c>
      <c r="D136" s="127" t="s">
        <v>210</v>
      </c>
      <c r="E136" s="126">
        <v>12</v>
      </c>
      <c r="F136" s="128">
        <v>152000</v>
      </c>
      <c r="G136" s="128">
        <f t="shared" si="8"/>
        <v>7600</v>
      </c>
      <c r="H136" s="35"/>
    </row>
    <row r="137" spans="1:8" s="1" customFormat="1" ht="22.5" customHeight="1" x14ac:dyDescent="0.25">
      <c r="A137" s="409" t="s">
        <v>211</v>
      </c>
      <c r="B137" s="409"/>
      <c r="C137" s="409"/>
      <c r="D137" s="409"/>
      <c r="E137" s="409"/>
      <c r="F137" s="409"/>
      <c r="G137" s="44">
        <f>SUM(G126:G136)</f>
        <v>8075050</v>
      </c>
      <c r="H137" s="123"/>
    </row>
    <row r="138" spans="1:8" s="1" customFormat="1" ht="15" customHeight="1" x14ac:dyDescent="0.25">
      <c r="A138" s="408" t="s">
        <v>212</v>
      </c>
      <c r="B138" s="408"/>
      <c r="C138" s="408"/>
      <c r="D138" s="408"/>
      <c r="E138" s="408"/>
      <c r="F138" s="408"/>
      <c r="G138" s="408"/>
      <c r="H138" s="123"/>
    </row>
    <row r="139" spans="1:8" s="1" customFormat="1" ht="15" customHeight="1" x14ac:dyDescent="0.25">
      <c r="A139" s="32" t="s">
        <v>3</v>
      </c>
      <c r="B139" s="33" t="s">
        <v>188</v>
      </c>
      <c r="C139" s="33" t="s">
        <v>5</v>
      </c>
      <c r="D139" s="33" t="s">
        <v>124</v>
      </c>
      <c r="E139" s="32" t="s">
        <v>7</v>
      </c>
      <c r="F139" s="32" t="s">
        <v>125</v>
      </c>
      <c r="G139" s="32" t="s">
        <v>9</v>
      </c>
      <c r="H139" s="38"/>
    </row>
    <row r="140" spans="1:8" s="1" customFormat="1" ht="91.5" customHeight="1" x14ac:dyDescent="0.25">
      <c r="A140" s="120" t="s">
        <v>213</v>
      </c>
      <c r="B140" s="127" t="s">
        <v>190</v>
      </c>
      <c r="C140" s="126" t="s">
        <v>214</v>
      </c>
      <c r="D140" s="127" t="s">
        <v>215</v>
      </c>
      <c r="E140" s="126">
        <v>44</v>
      </c>
      <c r="F140" s="128">
        <v>75000</v>
      </c>
      <c r="G140" s="128">
        <f>E140*F140</f>
        <v>3300000</v>
      </c>
      <c r="H140" s="143"/>
    </row>
    <row r="141" spans="1:8" s="1" customFormat="1" ht="30" customHeight="1" x14ac:dyDescent="0.25">
      <c r="A141" s="120" t="s">
        <v>729</v>
      </c>
      <c r="B141" s="127" t="s">
        <v>190</v>
      </c>
      <c r="C141" s="126" t="s">
        <v>214</v>
      </c>
      <c r="D141" s="127" t="s">
        <v>730</v>
      </c>
      <c r="E141" s="126">
        <v>12</v>
      </c>
      <c r="F141" s="128">
        <v>75000</v>
      </c>
      <c r="G141" s="128">
        <f>E141*F141</f>
        <v>900000</v>
      </c>
      <c r="H141" s="143"/>
    </row>
    <row r="142" spans="1:8" s="1" customFormat="1" ht="30" customHeight="1" x14ac:dyDescent="0.25">
      <c r="A142" s="120" t="s">
        <v>189</v>
      </c>
      <c r="B142" s="127" t="s">
        <v>190</v>
      </c>
      <c r="C142" s="126" t="s">
        <v>191</v>
      </c>
      <c r="D142" s="126" t="s">
        <v>197</v>
      </c>
      <c r="E142" s="126">
        <v>44</v>
      </c>
      <c r="F142" s="128">
        <v>39000</v>
      </c>
      <c r="G142" s="128">
        <f>E142*F142</f>
        <v>1716000</v>
      </c>
      <c r="H142" s="143"/>
    </row>
    <row r="143" spans="1:8" s="1" customFormat="1" ht="23.25" customHeight="1" x14ac:dyDescent="0.25">
      <c r="A143" s="386" t="s">
        <v>216</v>
      </c>
      <c r="B143" s="387"/>
      <c r="C143" s="387"/>
      <c r="D143" s="387"/>
      <c r="E143" s="387"/>
      <c r="F143" s="388"/>
      <c r="G143" s="44">
        <f>SUM(G140:G142)</f>
        <v>5916000</v>
      </c>
      <c r="H143" s="143"/>
    </row>
    <row r="144" spans="1:8" s="1" customFormat="1" ht="15" customHeight="1" x14ac:dyDescent="0.25">
      <c r="A144" s="408" t="s">
        <v>217</v>
      </c>
      <c r="B144" s="408"/>
      <c r="C144" s="408"/>
      <c r="D144" s="408"/>
      <c r="E144" s="408"/>
      <c r="F144" s="408"/>
      <c r="G144" s="408"/>
      <c r="H144" s="124"/>
    </row>
    <row r="145" spans="1:8" s="1" customFormat="1" ht="27.75" customHeight="1" x14ac:dyDescent="0.25">
      <c r="A145" s="120" t="s">
        <v>218</v>
      </c>
      <c r="B145" s="127" t="s">
        <v>190</v>
      </c>
      <c r="C145" s="126" t="s">
        <v>219</v>
      </c>
      <c r="D145" s="127" t="s">
        <v>220</v>
      </c>
      <c r="E145" s="126">
        <v>35</v>
      </c>
      <c r="F145" s="128">
        <v>39000</v>
      </c>
      <c r="G145" s="128">
        <f>E145*F145</f>
        <v>1365000</v>
      </c>
      <c r="H145" s="123"/>
    </row>
    <row r="146" spans="1:8" s="1" customFormat="1" ht="27" customHeight="1" x14ac:dyDescent="0.25">
      <c r="A146" s="120" t="s">
        <v>221</v>
      </c>
      <c r="B146" s="127" t="s">
        <v>190</v>
      </c>
      <c r="C146" s="126" t="s">
        <v>222</v>
      </c>
      <c r="D146" s="127" t="s">
        <v>223</v>
      </c>
      <c r="E146" s="126">
        <v>18</v>
      </c>
      <c r="F146" s="128">
        <v>39000</v>
      </c>
      <c r="G146" s="128">
        <f t="shared" ref="G146:G148" si="9">E146*F146</f>
        <v>702000</v>
      </c>
      <c r="H146" s="123"/>
    </row>
    <row r="147" spans="1:8" s="1" customFormat="1" ht="57" x14ac:dyDescent="0.25">
      <c r="A147" s="120" t="s">
        <v>224</v>
      </c>
      <c r="B147" s="127" t="s">
        <v>190</v>
      </c>
      <c r="C147" s="126" t="s">
        <v>225</v>
      </c>
      <c r="D147" s="127" t="s">
        <v>226</v>
      </c>
      <c r="E147" s="126">
        <v>18</v>
      </c>
      <c r="F147" s="128">
        <v>21000</v>
      </c>
      <c r="G147" s="128">
        <f t="shared" si="9"/>
        <v>378000</v>
      </c>
      <c r="H147" s="123"/>
    </row>
    <row r="148" spans="1:8" s="1" customFormat="1" ht="30" customHeight="1" x14ac:dyDescent="0.25">
      <c r="A148" s="120" t="s">
        <v>227</v>
      </c>
      <c r="B148" s="150" t="s">
        <v>190</v>
      </c>
      <c r="C148" s="146" t="s">
        <v>228</v>
      </c>
      <c r="D148" s="150" t="s">
        <v>220</v>
      </c>
      <c r="E148" s="146">
        <v>18</v>
      </c>
      <c r="F148" s="128">
        <v>137500</v>
      </c>
      <c r="G148" s="128">
        <f t="shared" si="9"/>
        <v>2475000</v>
      </c>
      <c r="H148" s="123"/>
    </row>
    <row r="149" spans="1:8" s="1" customFormat="1" ht="42.75" customHeight="1" x14ac:dyDescent="0.25">
      <c r="A149" s="409" t="s">
        <v>229</v>
      </c>
      <c r="B149" s="409"/>
      <c r="C149" s="409"/>
      <c r="D149" s="409"/>
      <c r="E149" s="409"/>
      <c r="F149" s="409"/>
      <c r="G149" s="15">
        <f>SUM(G145:G148)</f>
        <v>4920000</v>
      </c>
      <c r="H149" s="36"/>
    </row>
    <row r="150" spans="1:8" s="1" customFormat="1" ht="15" customHeight="1" x14ac:dyDescent="0.25">
      <c r="A150" s="337" t="s">
        <v>230</v>
      </c>
      <c r="B150" s="337"/>
      <c r="C150" s="337"/>
      <c r="D150" s="337"/>
      <c r="E150" s="337"/>
      <c r="F150" s="337"/>
      <c r="G150" s="337"/>
      <c r="H150" s="124"/>
    </row>
    <row r="151" spans="1:8" s="1" customFormat="1" ht="15" customHeight="1" x14ac:dyDescent="0.25">
      <c r="A151" s="408" t="s">
        <v>187</v>
      </c>
      <c r="B151" s="408"/>
      <c r="C151" s="408"/>
      <c r="D151" s="408"/>
      <c r="E151" s="408"/>
      <c r="F151" s="408"/>
      <c r="G151" s="408"/>
      <c r="H151" s="124"/>
    </row>
    <row r="152" spans="1:8" s="1" customFormat="1" ht="27" customHeight="1" x14ac:dyDescent="0.25">
      <c r="A152" s="32" t="s">
        <v>3</v>
      </c>
      <c r="B152" s="33" t="s">
        <v>188</v>
      </c>
      <c r="C152" s="33" t="s">
        <v>5</v>
      </c>
      <c r="D152" s="45" t="s">
        <v>124</v>
      </c>
      <c r="E152" s="32" t="s">
        <v>7</v>
      </c>
      <c r="F152" s="32" t="s">
        <v>125</v>
      </c>
      <c r="G152" s="32" t="s">
        <v>9</v>
      </c>
      <c r="H152" s="35"/>
    </row>
    <row r="153" spans="1:8" s="1" customFormat="1" ht="45" customHeight="1" x14ac:dyDescent="0.25">
      <c r="A153" s="120" t="s">
        <v>231</v>
      </c>
      <c r="B153" s="144" t="s">
        <v>190</v>
      </c>
      <c r="C153" s="122" t="s">
        <v>232</v>
      </c>
      <c r="D153" s="144" t="s">
        <v>233</v>
      </c>
      <c r="E153" s="122">
        <v>16</v>
      </c>
      <c r="F153" s="99">
        <v>137500</v>
      </c>
      <c r="G153" s="99">
        <f>F153*E153</f>
        <v>2200000</v>
      </c>
      <c r="H153" s="123"/>
    </row>
    <row r="154" spans="1:8" s="1" customFormat="1" ht="45" customHeight="1" x14ac:dyDescent="0.25">
      <c r="A154" s="120" t="s">
        <v>234</v>
      </c>
      <c r="B154" s="144" t="s">
        <v>190</v>
      </c>
      <c r="C154" s="122" t="s">
        <v>232</v>
      </c>
      <c r="D154" s="144" t="s">
        <v>233</v>
      </c>
      <c r="E154" s="122">
        <v>14</v>
      </c>
      <c r="F154" s="99">
        <v>137500</v>
      </c>
      <c r="G154" s="99">
        <f t="shared" ref="G154:G162" si="10">F154*E154</f>
        <v>1925000</v>
      </c>
      <c r="H154" s="123"/>
    </row>
    <row r="155" spans="1:8" s="1" customFormat="1" ht="45" customHeight="1" x14ac:dyDescent="0.25">
      <c r="A155" s="120" t="s">
        <v>235</v>
      </c>
      <c r="B155" s="144" t="s">
        <v>190</v>
      </c>
      <c r="C155" s="122" t="s">
        <v>232</v>
      </c>
      <c r="D155" s="144" t="s">
        <v>233</v>
      </c>
      <c r="E155" s="122">
        <v>16</v>
      </c>
      <c r="F155" s="99">
        <v>137500</v>
      </c>
      <c r="G155" s="99">
        <f t="shared" si="10"/>
        <v>2200000</v>
      </c>
      <c r="H155" s="123"/>
    </row>
    <row r="156" spans="1:8" s="1" customFormat="1" ht="45" customHeight="1" x14ac:dyDescent="0.25">
      <c r="A156" s="120" t="s">
        <v>236</v>
      </c>
      <c r="B156" s="144" t="s">
        <v>190</v>
      </c>
      <c r="C156" s="122" t="s">
        <v>232</v>
      </c>
      <c r="D156" s="144" t="s">
        <v>233</v>
      </c>
      <c r="E156" s="122">
        <v>16</v>
      </c>
      <c r="F156" s="99">
        <v>137500</v>
      </c>
      <c r="G156" s="99">
        <f t="shared" si="10"/>
        <v>2200000</v>
      </c>
      <c r="H156" s="123"/>
    </row>
    <row r="157" spans="1:8" s="1" customFormat="1" ht="45" customHeight="1" x14ac:dyDescent="0.25">
      <c r="A157" s="120" t="s">
        <v>237</v>
      </c>
      <c r="B157" s="144" t="s">
        <v>190</v>
      </c>
      <c r="C157" s="122" t="s">
        <v>232</v>
      </c>
      <c r="D157" s="144" t="s">
        <v>233</v>
      </c>
      <c r="E157" s="122">
        <v>16</v>
      </c>
      <c r="F157" s="99">
        <v>137500</v>
      </c>
      <c r="G157" s="99">
        <f t="shared" si="10"/>
        <v>2200000</v>
      </c>
      <c r="H157" s="123"/>
    </row>
    <row r="158" spans="1:8" s="1" customFormat="1" ht="45" customHeight="1" x14ac:dyDescent="0.25">
      <c r="A158" s="120" t="s">
        <v>238</v>
      </c>
      <c r="B158" s="144" t="s">
        <v>190</v>
      </c>
      <c r="C158" s="122" t="s">
        <v>232</v>
      </c>
      <c r="D158" s="144" t="s">
        <v>233</v>
      </c>
      <c r="E158" s="122">
        <v>8</v>
      </c>
      <c r="F158" s="99">
        <v>137500</v>
      </c>
      <c r="G158" s="99">
        <f t="shared" si="10"/>
        <v>1100000</v>
      </c>
      <c r="H158" s="123"/>
    </row>
    <row r="159" spans="1:8" s="1" customFormat="1" ht="45" customHeight="1" x14ac:dyDescent="0.25">
      <c r="A159" s="120" t="s">
        <v>239</v>
      </c>
      <c r="B159" s="144" t="s">
        <v>190</v>
      </c>
      <c r="C159" s="122" t="s">
        <v>232</v>
      </c>
      <c r="D159" s="144" t="s">
        <v>233</v>
      </c>
      <c r="E159" s="122">
        <v>8</v>
      </c>
      <c r="F159" s="99">
        <v>137500</v>
      </c>
      <c r="G159" s="99">
        <f t="shared" si="10"/>
        <v>1100000</v>
      </c>
      <c r="H159" s="123"/>
    </row>
    <row r="160" spans="1:8" s="1" customFormat="1" ht="45" customHeight="1" x14ac:dyDescent="0.25">
      <c r="A160" s="120" t="s">
        <v>240</v>
      </c>
      <c r="B160" s="144" t="s">
        <v>190</v>
      </c>
      <c r="C160" s="122" t="s">
        <v>232</v>
      </c>
      <c r="D160" s="144" t="s">
        <v>241</v>
      </c>
      <c r="E160" s="122">
        <v>4</v>
      </c>
      <c r="F160" s="99">
        <v>137500</v>
      </c>
      <c r="G160" s="99">
        <f t="shared" si="10"/>
        <v>550000</v>
      </c>
      <c r="H160" s="123"/>
    </row>
    <row r="161" spans="1:8" s="1" customFormat="1" ht="45" customHeight="1" x14ac:dyDescent="0.25">
      <c r="A161" s="120" t="s">
        <v>242</v>
      </c>
      <c r="B161" s="144" t="s">
        <v>190</v>
      </c>
      <c r="C161" s="122" t="s">
        <v>232</v>
      </c>
      <c r="D161" s="144" t="s">
        <v>233</v>
      </c>
      <c r="E161" s="122">
        <v>8</v>
      </c>
      <c r="F161" s="99">
        <v>137500</v>
      </c>
      <c r="G161" s="99">
        <f t="shared" si="10"/>
        <v>1100000</v>
      </c>
      <c r="H161" s="123"/>
    </row>
    <row r="162" spans="1:8" s="1" customFormat="1" ht="45" customHeight="1" x14ac:dyDescent="0.25">
      <c r="A162" s="120" t="s">
        <v>243</v>
      </c>
      <c r="B162" s="144" t="s">
        <v>190</v>
      </c>
      <c r="C162" s="122" t="s">
        <v>232</v>
      </c>
      <c r="D162" s="144" t="s">
        <v>244</v>
      </c>
      <c r="E162" s="122">
        <v>8</v>
      </c>
      <c r="F162" s="99">
        <v>137500</v>
      </c>
      <c r="G162" s="99">
        <f t="shared" si="10"/>
        <v>1100000</v>
      </c>
      <c r="H162" s="123"/>
    </row>
    <row r="163" spans="1:8" s="1" customFormat="1" ht="25.5" customHeight="1" x14ac:dyDescent="0.25">
      <c r="A163" s="409" t="s">
        <v>245</v>
      </c>
      <c r="B163" s="409"/>
      <c r="C163" s="409"/>
      <c r="D163" s="409"/>
      <c r="E163" s="409"/>
      <c r="F163" s="409"/>
      <c r="G163" s="15">
        <f>SUM(G153:G162)</f>
        <v>15675000</v>
      </c>
      <c r="H163" s="36"/>
    </row>
    <row r="164" spans="1:8" s="1" customFormat="1" ht="15" customHeight="1" x14ac:dyDescent="0.25">
      <c r="A164" s="408" t="s">
        <v>246</v>
      </c>
      <c r="B164" s="408"/>
      <c r="C164" s="408"/>
      <c r="D164" s="408"/>
      <c r="E164" s="408"/>
      <c r="F164" s="408"/>
      <c r="G164" s="408"/>
      <c r="H164" s="132"/>
    </row>
    <row r="165" spans="1:8" s="1" customFormat="1" ht="30.75" customHeight="1" x14ac:dyDescent="0.25">
      <c r="A165" s="32" t="s">
        <v>3</v>
      </c>
      <c r="B165" s="33" t="s">
        <v>188</v>
      </c>
      <c r="C165" s="33" t="s">
        <v>5</v>
      </c>
      <c r="D165" s="45" t="s">
        <v>124</v>
      </c>
      <c r="E165" s="32" t="s">
        <v>7</v>
      </c>
      <c r="F165" s="32" t="s">
        <v>125</v>
      </c>
      <c r="G165" s="32" t="s">
        <v>9</v>
      </c>
      <c r="H165" s="35"/>
    </row>
    <row r="166" spans="1:8" s="1" customFormat="1" ht="45" customHeight="1" x14ac:dyDescent="0.25">
      <c r="A166" s="120" t="s">
        <v>234</v>
      </c>
      <c r="B166" s="145" t="s">
        <v>190</v>
      </c>
      <c r="C166" s="126" t="s">
        <v>247</v>
      </c>
      <c r="D166" s="127" t="s">
        <v>233</v>
      </c>
      <c r="E166" s="126">
        <v>18</v>
      </c>
      <c r="F166" s="128">
        <v>144000</v>
      </c>
      <c r="G166" s="128">
        <f t="shared" ref="G166" si="11">F166*E166</f>
        <v>2592000</v>
      </c>
      <c r="H166" s="123"/>
    </row>
    <row r="167" spans="1:8" s="1" customFormat="1" ht="25.5" customHeight="1" x14ac:dyDescent="0.25">
      <c r="A167" s="409" t="s">
        <v>248</v>
      </c>
      <c r="B167" s="409"/>
      <c r="C167" s="409"/>
      <c r="D167" s="409"/>
      <c r="E167" s="409"/>
      <c r="F167" s="409"/>
      <c r="G167" s="15">
        <f>SUM(G166:G166)</f>
        <v>2592000</v>
      </c>
      <c r="H167" s="36"/>
    </row>
    <row r="168" spans="1:8" s="1" customFormat="1" ht="27" customHeight="1" x14ac:dyDescent="0.25">
      <c r="A168" s="410" t="s">
        <v>249</v>
      </c>
      <c r="B168" s="410"/>
      <c r="C168" s="410"/>
      <c r="D168" s="410"/>
      <c r="E168" s="410"/>
      <c r="F168" s="410"/>
      <c r="G168" s="16">
        <f>SUM(G105+G114+G122+G137+G143+G149+G163+G167)</f>
        <v>64176050</v>
      </c>
      <c r="H168" s="39"/>
    </row>
    <row r="169" spans="1:8" s="1" customFormat="1" ht="27" customHeight="1" x14ac:dyDescent="0.25">
      <c r="A169" s="339" t="s">
        <v>250</v>
      </c>
      <c r="B169" s="339"/>
      <c r="C169" s="339"/>
      <c r="D169" s="339"/>
      <c r="E169" s="339"/>
      <c r="F169" s="339"/>
      <c r="G169" s="339"/>
      <c r="H169" s="40"/>
    </row>
    <row r="170" spans="1:8" s="1" customFormat="1" ht="19.5" customHeight="1" x14ac:dyDescent="0.25">
      <c r="A170" s="408" t="s">
        <v>251</v>
      </c>
      <c r="B170" s="408"/>
      <c r="C170" s="408"/>
      <c r="D170" s="408"/>
      <c r="E170" s="408"/>
      <c r="F170" s="408"/>
      <c r="G170" s="408"/>
      <c r="H170" s="41"/>
    </row>
    <row r="171" spans="1:8" s="1" customFormat="1" x14ac:dyDescent="0.25">
      <c r="A171" s="32" t="s">
        <v>83</v>
      </c>
      <c r="B171" s="271" t="s">
        <v>124</v>
      </c>
      <c r="C171" s="271"/>
      <c r="D171" s="271" t="s">
        <v>7</v>
      </c>
      <c r="E171" s="271"/>
      <c r="F171" s="32" t="s">
        <v>125</v>
      </c>
      <c r="G171" s="32" t="s">
        <v>9</v>
      </c>
      <c r="H171" s="35"/>
    </row>
    <row r="172" spans="1:8" s="1" customFormat="1" x14ac:dyDescent="0.25">
      <c r="A172" s="133" t="s">
        <v>252</v>
      </c>
      <c r="B172" s="412" t="s">
        <v>694</v>
      </c>
      <c r="C172" s="412"/>
      <c r="D172" s="412">
        <v>1</v>
      </c>
      <c r="E172" s="412"/>
      <c r="F172" s="128">
        <v>3625000</v>
      </c>
      <c r="G172" s="128">
        <f>D172*F172</f>
        <v>3625000</v>
      </c>
      <c r="H172" s="123"/>
    </row>
    <row r="173" spans="1:8" s="1" customFormat="1" ht="57" x14ac:dyDescent="0.25">
      <c r="A173" s="133" t="s">
        <v>253</v>
      </c>
      <c r="B173" s="412"/>
      <c r="C173" s="412"/>
      <c r="D173" s="412">
        <v>1</v>
      </c>
      <c r="E173" s="412"/>
      <c r="F173" s="128">
        <v>6050000</v>
      </c>
      <c r="G173" s="128">
        <f t="shared" ref="G173:G174" si="12">D173*F173</f>
        <v>6050000</v>
      </c>
      <c r="H173" s="123"/>
    </row>
    <row r="174" spans="1:8" s="1" customFormat="1" x14ac:dyDescent="0.25">
      <c r="A174" s="147" t="s">
        <v>254</v>
      </c>
      <c r="B174" s="412"/>
      <c r="C174" s="412"/>
      <c r="D174" s="412">
        <v>1</v>
      </c>
      <c r="E174" s="412"/>
      <c r="F174" s="128">
        <v>3500000</v>
      </c>
      <c r="G174" s="128">
        <f t="shared" si="12"/>
        <v>3500000</v>
      </c>
      <c r="H174" s="123"/>
    </row>
    <row r="175" spans="1:8" s="1" customFormat="1" ht="25.5" customHeight="1" x14ac:dyDescent="0.25">
      <c r="A175" s="424" t="s">
        <v>255</v>
      </c>
      <c r="B175" s="424"/>
      <c r="C175" s="424"/>
      <c r="D175" s="424"/>
      <c r="E175" s="424"/>
      <c r="F175" s="424"/>
      <c r="G175" s="57">
        <f>SUM(G172:G174)</f>
        <v>13175000</v>
      </c>
      <c r="H175" s="148"/>
    </row>
    <row r="176" spans="1:8" s="1" customFormat="1" ht="15" customHeight="1" x14ac:dyDescent="0.25">
      <c r="A176" s="408" t="s">
        <v>256</v>
      </c>
      <c r="B176" s="408"/>
      <c r="C176" s="408"/>
      <c r="D176" s="408"/>
      <c r="E176" s="408"/>
      <c r="F176" s="408"/>
      <c r="G176" s="408"/>
      <c r="H176" s="41"/>
    </row>
    <row r="177" spans="1:8" s="1" customFormat="1" x14ac:dyDescent="0.25">
      <c r="A177" s="32" t="s">
        <v>83</v>
      </c>
      <c r="B177" s="271" t="s">
        <v>124</v>
      </c>
      <c r="C177" s="271"/>
      <c r="D177" s="271" t="s">
        <v>7</v>
      </c>
      <c r="E177" s="271"/>
      <c r="F177" s="32" t="s">
        <v>125</v>
      </c>
      <c r="G177" s="32" t="s">
        <v>622</v>
      </c>
      <c r="H177" s="35"/>
    </row>
    <row r="178" spans="1:8" s="1" customFormat="1" ht="29.25" x14ac:dyDescent="0.25">
      <c r="A178" s="149" t="s">
        <v>257</v>
      </c>
      <c r="B178" s="413" t="s">
        <v>695</v>
      </c>
      <c r="C178" s="413"/>
      <c r="D178" s="412">
        <v>1</v>
      </c>
      <c r="E178" s="412"/>
      <c r="F178" s="128">
        <v>896000</v>
      </c>
      <c r="G178" s="128">
        <f>D178*F178</f>
        <v>896000</v>
      </c>
      <c r="H178" s="123"/>
    </row>
    <row r="179" spans="1:8" s="1" customFormat="1" ht="29.25" x14ac:dyDescent="0.25">
      <c r="A179" s="149" t="s">
        <v>258</v>
      </c>
      <c r="B179" s="413"/>
      <c r="C179" s="413"/>
      <c r="D179" s="412">
        <v>2</v>
      </c>
      <c r="E179" s="412"/>
      <c r="F179" s="128">
        <v>896000</v>
      </c>
      <c r="G179" s="128">
        <f t="shared" ref="G179:G182" si="13">D179*F179</f>
        <v>1792000</v>
      </c>
      <c r="H179" s="123"/>
    </row>
    <row r="180" spans="1:8" s="1" customFormat="1" ht="15.75" customHeight="1" x14ac:dyDescent="0.25">
      <c r="A180" s="149" t="s">
        <v>259</v>
      </c>
      <c r="B180" s="413"/>
      <c r="C180" s="413"/>
      <c r="D180" s="412">
        <v>1</v>
      </c>
      <c r="E180" s="412"/>
      <c r="F180" s="128">
        <v>896000</v>
      </c>
      <c r="G180" s="128">
        <f t="shared" si="13"/>
        <v>896000</v>
      </c>
      <c r="H180" s="123"/>
    </row>
    <row r="181" spans="1:8" s="1" customFormat="1" ht="15.75" customHeight="1" x14ac:dyDescent="0.25">
      <c r="A181" s="149" t="s">
        <v>260</v>
      </c>
      <c r="B181" s="413"/>
      <c r="C181" s="413"/>
      <c r="D181" s="412">
        <v>1</v>
      </c>
      <c r="E181" s="412"/>
      <c r="F181" s="128">
        <v>896000</v>
      </c>
      <c r="G181" s="128">
        <f t="shared" si="13"/>
        <v>896000</v>
      </c>
      <c r="H181" s="123"/>
    </row>
    <row r="182" spans="1:8" s="1" customFormat="1" ht="15.75" customHeight="1" x14ac:dyDescent="0.25">
      <c r="A182" s="149" t="s">
        <v>261</v>
      </c>
      <c r="B182" s="413"/>
      <c r="C182" s="413"/>
      <c r="D182" s="412">
        <v>1</v>
      </c>
      <c r="E182" s="412"/>
      <c r="F182" s="128">
        <v>896000</v>
      </c>
      <c r="G182" s="128">
        <f t="shared" si="13"/>
        <v>896000</v>
      </c>
      <c r="H182" s="123"/>
    </row>
    <row r="183" spans="1:8" s="1" customFormat="1" ht="25.5" customHeight="1" x14ac:dyDescent="0.25">
      <c r="A183" s="424" t="s">
        <v>262</v>
      </c>
      <c r="B183" s="424"/>
      <c r="C183" s="424"/>
      <c r="D183" s="424"/>
      <c r="E183" s="424"/>
      <c r="F183" s="424"/>
      <c r="G183" s="57">
        <f>SUM(G178:G182)</f>
        <v>5376000</v>
      </c>
      <c r="H183" s="148"/>
    </row>
    <row r="184" spans="1:8" s="1" customFormat="1" ht="15" customHeight="1" x14ac:dyDescent="0.25">
      <c r="A184" s="408" t="s">
        <v>263</v>
      </c>
      <c r="B184" s="408"/>
      <c r="C184" s="408"/>
      <c r="D184" s="408"/>
      <c r="E184" s="408"/>
      <c r="F184" s="408"/>
      <c r="G184" s="408"/>
      <c r="H184" s="41"/>
    </row>
    <row r="185" spans="1:8" s="1" customFormat="1" x14ac:dyDescent="0.25">
      <c r="A185" s="26" t="s">
        <v>83</v>
      </c>
      <c r="B185" s="271" t="s">
        <v>124</v>
      </c>
      <c r="C185" s="271"/>
      <c r="D185" s="271" t="s">
        <v>7</v>
      </c>
      <c r="E185" s="271"/>
      <c r="F185" s="32" t="s">
        <v>9</v>
      </c>
      <c r="G185" s="32" t="s">
        <v>9</v>
      </c>
      <c r="H185" s="35"/>
    </row>
    <row r="186" spans="1:8" s="1" customFormat="1" ht="28.5" x14ac:dyDescent="0.25">
      <c r="A186" s="120" t="s">
        <v>264</v>
      </c>
      <c r="B186" s="425" t="s">
        <v>265</v>
      </c>
      <c r="C186" s="425"/>
      <c r="D186" s="412">
        <v>1</v>
      </c>
      <c r="E186" s="412"/>
      <c r="F186" s="128">
        <v>13400000</v>
      </c>
      <c r="G186" s="128">
        <f t="shared" ref="G186:G187" si="14">D186*F186</f>
        <v>13400000</v>
      </c>
      <c r="H186" s="123"/>
    </row>
    <row r="187" spans="1:8" s="1" customFormat="1" ht="45" customHeight="1" x14ac:dyDescent="0.25">
      <c r="A187" s="147" t="s">
        <v>266</v>
      </c>
      <c r="B187" s="425" t="s">
        <v>267</v>
      </c>
      <c r="C187" s="425"/>
      <c r="D187" s="412">
        <v>1</v>
      </c>
      <c r="E187" s="412"/>
      <c r="F187" s="128">
        <v>7680000</v>
      </c>
      <c r="G187" s="128">
        <f t="shared" si="14"/>
        <v>7680000</v>
      </c>
      <c r="H187" s="123"/>
    </row>
    <row r="188" spans="1:8" s="1" customFormat="1" ht="25.5" customHeight="1" x14ac:dyDescent="0.25">
      <c r="A188" s="424" t="s">
        <v>268</v>
      </c>
      <c r="B188" s="424"/>
      <c r="C188" s="424"/>
      <c r="D188" s="424"/>
      <c r="E188" s="424"/>
      <c r="F188" s="424"/>
      <c r="G188" s="57">
        <f>SUM(G186:G187)</f>
        <v>21080000</v>
      </c>
      <c r="H188" s="42"/>
    </row>
    <row r="189" spans="1:8" s="1" customFormat="1" ht="27" customHeight="1" x14ac:dyDescent="0.25">
      <c r="A189" s="410" t="s">
        <v>269</v>
      </c>
      <c r="B189" s="410"/>
      <c r="C189" s="410"/>
      <c r="D189" s="410"/>
      <c r="E189" s="410"/>
      <c r="F189" s="410"/>
      <c r="G189" s="46">
        <f>SUM(G175,G183,G188)</f>
        <v>39631000</v>
      </c>
      <c r="H189" s="43"/>
    </row>
    <row r="190" spans="1:8" s="1" customFormat="1" ht="24.75" customHeight="1" x14ac:dyDescent="0.25">
      <c r="A190" s="339" t="s">
        <v>270</v>
      </c>
      <c r="B190" s="339"/>
      <c r="C190" s="339"/>
      <c r="D190" s="339"/>
      <c r="E190" s="339"/>
      <c r="F190" s="339"/>
      <c r="G190" s="339"/>
      <c r="H190" s="124"/>
    </row>
    <row r="191" spans="1:8" s="1" customFormat="1" ht="30" x14ac:dyDescent="0.25">
      <c r="A191" s="271" t="s">
        <v>83</v>
      </c>
      <c r="B191" s="276"/>
      <c r="C191" s="32" t="s">
        <v>271</v>
      </c>
      <c r="D191" s="26" t="s">
        <v>124</v>
      </c>
      <c r="E191" s="32" t="s">
        <v>272</v>
      </c>
      <c r="F191" s="32" t="s">
        <v>125</v>
      </c>
      <c r="G191" s="32" t="s">
        <v>9</v>
      </c>
      <c r="H191" s="35"/>
    </row>
    <row r="192" spans="1:8" s="1" customFormat="1" ht="15" customHeight="1" x14ac:dyDescent="0.25">
      <c r="A192" s="292" t="s">
        <v>273</v>
      </c>
      <c r="B192" s="276"/>
      <c r="C192" s="284">
        <v>30</v>
      </c>
      <c r="D192" s="406" t="s">
        <v>699</v>
      </c>
      <c r="E192" s="284" t="s">
        <v>696</v>
      </c>
      <c r="F192" s="294">
        <v>700</v>
      </c>
      <c r="G192" s="294">
        <f>(C192*F192)*10</f>
        <v>210000</v>
      </c>
      <c r="H192" s="290"/>
    </row>
    <row r="193" spans="1:8" s="1" customFormat="1" x14ac:dyDescent="0.25">
      <c r="A193" s="295" t="s">
        <v>275</v>
      </c>
      <c r="B193" s="276"/>
      <c r="C193" s="293"/>
      <c r="D193" s="276"/>
      <c r="E193" s="276"/>
      <c r="F193" s="276"/>
      <c r="G193" s="294"/>
      <c r="H193" s="291"/>
    </row>
    <row r="194" spans="1:8" s="1" customFormat="1" x14ac:dyDescent="0.25">
      <c r="A194" s="292" t="s">
        <v>276</v>
      </c>
      <c r="B194" s="276"/>
      <c r="C194" s="284">
        <v>26</v>
      </c>
      <c r="D194" s="276"/>
      <c r="E194" s="284" t="s">
        <v>696</v>
      </c>
      <c r="F194" s="294">
        <v>700</v>
      </c>
      <c r="G194" s="294">
        <f>(C194*F194)*10</f>
        <v>182000</v>
      </c>
      <c r="H194" s="290"/>
    </row>
    <row r="195" spans="1:8" s="1" customFormat="1" x14ac:dyDescent="0.25">
      <c r="A195" s="295" t="s">
        <v>275</v>
      </c>
      <c r="B195" s="276"/>
      <c r="C195" s="293"/>
      <c r="D195" s="276"/>
      <c r="E195" s="276"/>
      <c r="F195" s="276"/>
      <c r="G195" s="294"/>
      <c r="H195" s="291"/>
    </row>
    <row r="196" spans="1:8" s="1" customFormat="1" x14ac:dyDescent="0.25">
      <c r="A196" s="292" t="s">
        <v>277</v>
      </c>
      <c r="B196" s="276"/>
      <c r="C196" s="296">
        <v>20</v>
      </c>
      <c r="D196" s="276"/>
      <c r="E196" s="284" t="s">
        <v>696</v>
      </c>
      <c r="F196" s="294">
        <v>700</v>
      </c>
      <c r="G196" s="294">
        <f>(C196*F196)*10</f>
        <v>140000</v>
      </c>
      <c r="H196" s="290"/>
    </row>
    <row r="197" spans="1:8" s="1" customFormat="1" x14ac:dyDescent="0.25">
      <c r="A197" s="295" t="s">
        <v>275</v>
      </c>
      <c r="B197" s="276"/>
      <c r="C197" s="276"/>
      <c r="D197" s="276"/>
      <c r="E197" s="276"/>
      <c r="F197" s="276"/>
      <c r="G197" s="294"/>
      <c r="H197" s="291"/>
    </row>
    <row r="198" spans="1:8" s="1" customFormat="1" x14ac:dyDescent="0.25">
      <c r="A198" s="292" t="s">
        <v>278</v>
      </c>
      <c r="B198" s="276"/>
      <c r="C198" s="284">
        <v>20</v>
      </c>
      <c r="D198" s="276"/>
      <c r="E198" s="284" t="s">
        <v>696</v>
      </c>
      <c r="F198" s="294">
        <v>700</v>
      </c>
      <c r="G198" s="294">
        <f>(C198*F198)*10</f>
        <v>140000</v>
      </c>
      <c r="H198" s="290"/>
    </row>
    <row r="199" spans="1:8" s="1" customFormat="1" x14ac:dyDescent="0.25">
      <c r="A199" s="295" t="s">
        <v>275</v>
      </c>
      <c r="B199" s="276"/>
      <c r="C199" s="293"/>
      <c r="D199" s="276"/>
      <c r="E199" s="276"/>
      <c r="F199" s="276"/>
      <c r="G199" s="294"/>
      <c r="H199" s="291"/>
    </row>
    <row r="200" spans="1:8" s="1" customFormat="1" ht="15" customHeight="1" x14ac:dyDescent="0.25">
      <c r="A200" s="292" t="s">
        <v>279</v>
      </c>
      <c r="B200" s="276"/>
      <c r="C200" s="296">
        <v>8</v>
      </c>
      <c r="D200" s="276"/>
      <c r="E200" s="284" t="s">
        <v>280</v>
      </c>
      <c r="F200" s="294">
        <v>700</v>
      </c>
      <c r="G200" s="294">
        <f>(C200*F200)*10</f>
        <v>56000</v>
      </c>
      <c r="H200" s="290"/>
    </row>
    <row r="201" spans="1:8" s="1" customFormat="1" x14ac:dyDescent="0.25">
      <c r="A201" s="295" t="s">
        <v>281</v>
      </c>
      <c r="B201" s="276"/>
      <c r="C201" s="276"/>
      <c r="D201" s="276"/>
      <c r="E201" s="276"/>
      <c r="F201" s="276"/>
      <c r="G201" s="294"/>
      <c r="H201" s="291"/>
    </row>
    <row r="202" spans="1:8" s="1" customFormat="1" x14ac:dyDescent="0.25">
      <c r="A202" s="292" t="s">
        <v>282</v>
      </c>
      <c r="B202" s="276"/>
      <c r="C202" s="284">
        <v>40</v>
      </c>
      <c r="D202" s="276"/>
      <c r="E202" s="284" t="s">
        <v>285</v>
      </c>
      <c r="F202" s="294">
        <v>700</v>
      </c>
      <c r="G202" s="294">
        <f>(C202*F202)*20</f>
        <v>560000</v>
      </c>
      <c r="H202" s="290"/>
    </row>
    <row r="203" spans="1:8" s="1" customFormat="1" x14ac:dyDescent="0.25">
      <c r="A203" s="295" t="s">
        <v>275</v>
      </c>
      <c r="B203" s="276"/>
      <c r="C203" s="293"/>
      <c r="D203" s="276"/>
      <c r="E203" s="276"/>
      <c r="F203" s="276"/>
      <c r="G203" s="294"/>
      <c r="H203" s="291"/>
    </row>
    <row r="204" spans="1:8" s="1" customFormat="1" x14ac:dyDescent="0.25">
      <c r="A204" s="292" t="s">
        <v>283</v>
      </c>
      <c r="B204" s="276"/>
      <c r="C204" s="296">
        <v>16</v>
      </c>
      <c r="D204" s="276"/>
      <c r="E204" s="284" t="s">
        <v>697</v>
      </c>
      <c r="F204" s="294">
        <v>700</v>
      </c>
      <c r="G204" s="294">
        <f>(C204*F204)*15</f>
        <v>168000</v>
      </c>
      <c r="H204" s="290"/>
    </row>
    <row r="205" spans="1:8" s="1" customFormat="1" x14ac:dyDescent="0.25">
      <c r="A205" s="295" t="s">
        <v>275</v>
      </c>
      <c r="B205" s="276"/>
      <c r="C205" s="276"/>
      <c r="D205" s="276"/>
      <c r="E205" s="276"/>
      <c r="F205" s="276"/>
      <c r="G205" s="294"/>
      <c r="H205" s="291"/>
    </row>
    <row r="206" spans="1:8" s="1" customFormat="1" x14ac:dyDescent="0.25">
      <c r="A206" s="292" t="s">
        <v>284</v>
      </c>
      <c r="B206" s="276"/>
      <c r="C206" s="284">
        <v>10</v>
      </c>
      <c r="D206" s="276"/>
      <c r="E206" s="284" t="s">
        <v>285</v>
      </c>
      <c r="F206" s="294">
        <v>700</v>
      </c>
      <c r="G206" s="294">
        <f>(C206*F206)*20</f>
        <v>140000</v>
      </c>
      <c r="H206" s="290"/>
    </row>
    <row r="207" spans="1:8" s="1" customFormat="1" x14ac:dyDescent="0.25">
      <c r="A207" s="295" t="s">
        <v>286</v>
      </c>
      <c r="B207" s="276"/>
      <c r="C207" s="293"/>
      <c r="D207" s="276"/>
      <c r="E207" s="276"/>
      <c r="F207" s="276"/>
      <c r="G207" s="294"/>
      <c r="H207" s="291"/>
    </row>
    <row r="208" spans="1:8" s="1" customFormat="1" x14ac:dyDescent="0.25">
      <c r="A208" s="297" t="s">
        <v>287</v>
      </c>
      <c r="B208" s="276"/>
      <c r="C208" s="284">
        <v>12</v>
      </c>
      <c r="D208" s="276"/>
      <c r="E208" s="284" t="s">
        <v>274</v>
      </c>
      <c r="F208" s="294">
        <v>700</v>
      </c>
      <c r="G208" s="294">
        <f>(C208*F208)*15</f>
        <v>126000</v>
      </c>
      <c r="H208" s="290"/>
    </row>
    <row r="209" spans="1:8" s="1" customFormat="1" x14ac:dyDescent="0.25">
      <c r="A209" s="295" t="s">
        <v>286</v>
      </c>
      <c r="B209" s="276"/>
      <c r="C209" s="293"/>
      <c r="D209" s="276"/>
      <c r="E209" s="276"/>
      <c r="F209" s="276"/>
      <c r="G209" s="294"/>
      <c r="H209" s="291"/>
    </row>
    <row r="210" spans="1:8" s="1" customFormat="1" x14ac:dyDescent="0.25">
      <c r="A210" s="292" t="s">
        <v>288</v>
      </c>
      <c r="B210" s="276"/>
      <c r="C210" s="151">
        <v>12</v>
      </c>
      <c r="D210" s="276"/>
      <c r="E210" s="152" t="s">
        <v>696</v>
      </c>
      <c r="F210" s="153">
        <v>700</v>
      </c>
      <c r="G210" s="153">
        <f>(C210*F210)*10</f>
        <v>84000</v>
      </c>
      <c r="H210" s="154"/>
    </row>
    <row r="211" spans="1:8" s="1" customFormat="1" ht="22.5" customHeight="1" x14ac:dyDescent="0.25">
      <c r="A211" s="410" t="s">
        <v>289</v>
      </c>
      <c r="B211" s="410"/>
      <c r="C211" s="410"/>
      <c r="D211" s="410"/>
      <c r="E211" s="410"/>
      <c r="F211" s="410"/>
      <c r="G211" s="17">
        <f>SUM(G192:G210)</f>
        <v>1806000</v>
      </c>
      <c r="H211" s="47"/>
    </row>
    <row r="212" spans="1:8" s="1" customFormat="1" ht="27.75" customHeight="1" x14ac:dyDescent="0.25">
      <c r="A212" s="339" t="s">
        <v>290</v>
      </c>
      <c r="B212" s="339"/>
      <c r="C212" s="339"/>
      <c r="D212" s="339"/>
      <c r="E212" s="339"/>
      <c r="F212" s="339"/>
      <c r="G212" s="339"/>
      <c r="H212" s="124"/>
    </row>
    <row r="213" spans="1:8" s="1" customFormat="1" ht="29.25" customHeight="1" x14ac:dyDescent="0.25">
      <c r="A213" s="408" t="s">
        <v>291</v>
      </c>
      <c r="B213" s="408"/>
      <c r="C213" s="408"/>
      <c r="D213" s="408"/>
      <c r="E213" s="408"/>
      <c r="F213" s="408"/>
      <c r="G213" s="408"/>
      <c r="H213" s="124"/>
    </row>
    <row r="214" spans="1:8" s="1" customFormat="1" ht="30" x14ac:dyDescent="0.25">
      <c r="A214" s="32" t="s">
        <v>83</v>
      </c>
      <c r="B214" s="271" t="s">
        <v>124</v>
      </c>
      <c r="C214" s="271"/>
      <c r="D214" s="271"/>
      <c r="E214" s="32" t="s">
        <v>292</v>
      </c>
      <c r="F214" s="32" t="s">
        <v>125</v>
      </c>
      <c r="G214" s="32" t="s">
        <v>9</v>
      </c>
      <c r="H214" s="35"/>
    </row>
    <row r="215" spans="1:8" s="1" customFormat="1" ht="45" customHeight="1" x14ac:dyDescent="0.25">
      <c r="A215" s="133" t="s">
        <v>742</v>
      </c>
      <c r="B215" s="288" t="s">
        <v>743</v>
      </c>
      <c r="C215" s="288"/>
      <c r="D215" s="288"/>
      <c r="E215" s="144">
        <v>1</v>
      </c>
      <c r="F215" s="99">
        <v>13000000</v>
      </c>
      <c r="G215" s="99">
        <f>E215*F215</f>
        <v>13000000</v>
      </c>
      <c r="H215" s="155"/>
    </row>
    <row r="216" spans="1:8" s="1" customFormat="1" ht="25.5" customHeight="1" x14ac:dyDescent="0.25">
      <c r="A216" s="410" t="s">
        <v>293</v>
      </c>
      <c r="B216" s="410"/>
      <c r="C216" s="410"/>
      <c r="D216" s="410"/>
      <c r="E216" s="410"/>
      <c r="F216" s="410"/>
      <c r="G216" s="18">
        <f>SUM(G215:G215)</f>
        <v>13000000</v>
      </c>
      <c r="H216" s="48"/>
    </row>
    <row r="217" spans="1:8" s="1" customFormat="1" ht="30" customHeight="1" x14ac:dyDescent="0.25">
      <c r="A217" s="339" t="s">
        <v>294</v>
      </c>
      <c r="B217" s="339"/>
      <c r="C217" s="339"/>
      <c r="D217" s="339"/>
      <c r="E217" s="339"/>
      <c r="F217" s="339"/>
      <c r="G217" s="339"/>
      <c r="H217" s="124"/>
    </row>
    <row r="218" spans="1:8" s="1" customFormat="1" ht="15" customHeight="1" x14ac:dyDescent="0.25">
      <c r="A218" s="408" t="s">
        <v>295</v>
      </c>
      <c r="B218" s="408"/>
      <c r="C218" s="408"/>
      <c r="D218" s="408"/>
      <c r="E218" s="408"/>
      <c r="F218" s="408"/>
      <c r="G218" s="408"/>
      <c r="H218" s="124"/>
    </row>
    <row r="219" spans="1:8" s="1" customFormat="1" x14ac:dyDescent="0.25">
      <c r="A219" s="242" t="s">
        <v>83</v>
      </c>
      <c r="B219" s="411" t="s">
        <v>6</v>
      </c>
      <c r="C219" s="411"/>
      <c r="D219" s="411"/>
      <c r="E219" s="243" t="s">
        <v>292</v>
      </c>
      <c r="F219" s="243" t="s">
        <v>125</v>
      </c>
      <c r="G219" s="243" t="s">
        <v>9</v>
      </c>
      <c r="H219" s="35"/>
    </row>
    <row r="220" spans="1:8" s="1" customFormat="1" ht="82.5" customHeight="1" x14ac:dyDescent="0.25">
      <c r="A220" s="125" t="s">
        <v>296</v>
      </c>
      <c r="B220" s="288" t="s">
        <v>297</v>
      </c>
      <c r="C220" s="288"/>
      <c r="D220" s="288"/>
      <c r="E220" s="175">
        <v>1</v>
      </c>
      <c r="F220" s="230">
        <v>15000000</v>
      </c>
      <c r="G220" s="230">
        <f>E220*F220</f>
        <v>15000000</v>
      </c>
      <c r="H220" s="155"/>
    </row>
    <row r="221" spans="1:8" s="1" customFormat="1" ht="25.5" customHeight="1" x14ac:dyDescent="0.25">
      <c r="A221" s="409" t="s">
        <v>298</v>
      </c>
      <c r="B221" s="409"/>
      <c r="C221" s="409"/>
      <c r="D221" s="409"/>
      <c r="E221" s="409"/>
      <c r="F221" s="409"/>
      <c r="G221" s="20">
        <f>SUM(G220)</f>
        <v>15000000</v>
      </c>
      <c r="H221" s="49"/>
    </row>
    <row r="222" spans="1:8" s="1" customFormat="1" ht="22.5" customHeight="1" x14ac:dyDescent="0.25">
      <c r="A222" s="408" t="s">
        <v>731</v>
      </c>
      <c r="B222" s="408"/>
      <c r="C222" s="408"/>
      <c r="D222" s="408"/>
      <c r="E222" s="408"/>
      <c r="F222" s="408"/>
      <c r="G222" s="408"/>
      <c r="H222" s="41"/>
    </row>
    <row r="223" spans="1:8" s="1" customFormat="1" x14ac:dyDescent="0.25">
      <c r="A223" s="19" t="s">
        <v>299</v>
      </c>
      <c r="B223" s="271" t="s">
        <v>6</v>
      </c>
      <c r="C223" s="271"/>
      <c r="D223" s="271"/>
      <c r="E223" s="32" t="s">
        <v>292</v>
      </c>
      <c r="F223" s="32" t="s">
        <v>125</v>
      </c>
      <c r="G223" s="32" t="s">
        <v>9</v>
      </c>
      <c r="H223" s="35"/>
    </row>
    <row r="224" spans="1:8" s="1" customFormat="1" ht="120" customHeight="1" x14ac:dyDescent="0.25">
      <c r="A224" s="156" t="s">
        <v>732</v>
      </c>
      <c r="B224" s="407" t="s">
        <v>744</v>
      </c>
      <c r="C224" s="407"/>
      <c r="D224" s="407"/>
      <c r="E224" s="157">
        <v>1</v>
      </c>
      <c r="F224" s="99">
        <v>4000000</v>
      </c>
      <c r="G224" s="99">
        <f>E224*F224</f>
        <v>4000000</v>
      </c>
      <c r="H224" s="155"/>
    </row>
    <row r="225" spans="1:8" s="1" customFormat="1" ht="25.5" customHeight="1" x14ac:dyDescent="0.25">
      <c r="A225" s="409" t="s">
        <v>733</v>
      </c>
      <c r="B225" s="409"/>
      <c r="C225" s="409"/>
      <c r="D225" s="409"/>
      <c r="E225" s="409"/>
      <c r="F225" s="409"/>
      <c r="G225" s="20">
        <f>G224</f>
        <v>4000000</v>
      </c>
      <c r="H225" s="49"/>
    </row>
    <row r="226" spans="1:8" s="1" customFormat="1" ht="15" customHeight="1" x14ac:dyDescent="0.25">
      <c r="A226" s="408" t="s">
        <v>300</v>
      </c>
      <c r="B226" s="408"/>
      <c r="C226" s="408"/>
      <c r="D226" s="408"/>
      <c r="E226" s="408"/>
      <c r="F226" s="408"/>
      <c r="G226" s="408"/>
      <c r="H226" s="158"/>
    </row>
    <row r="227" spans="1:8" s="1" customFormat="1" x14ac:dyDescent="0.25">
      <c r="A227" s="19" t="s">
        <v>299</v>
      </c>
      <c r="B227" s="271" t="s">
        <v>6</v>
      </c>
      <c r="C227" s="271"/>
      <c r="D227" s="271"/>
      <c r="E227" s="32" t="s">
        <v>292</v>
      </c>
      <c r="F227" s="32" t="s">
        <v>125</v>
      </c>
      <c r="G227" s="32" t="s">
        <v>9</v>
      </c>
      <c r="H227" s="35"/>
    </row>
    <row r="228" spans="1:8" s="1" customFormat="1" ht="30" customHeight="1" x14ac:dyDescent="0.25">
      <c r="A228" s="156" t="s">
        <v>301</v>
      </c>
      <c r="B228" s="383" t="s">
        <v>302</v>
      </c>
      <c r="C228" s="384"/>
      <c r="D228" s="385"/>
      <c r="E228" s="159">
        <v>1</v>
      </c>
      <c r="F228" s="99">
        <v>2700000</v>
      </c>
      <c r="G228" s="99">
        <f>E228*F228</f>
        <v>2700000</v>
      </c>
      <c r="H228" s="155"/>
    </row>
    <row r="229" spans="1:8" s="1" customFormat="1" ht="25.5" customHeight="1" x14ac:dyDescent="0.25">
      <c r="A229" s="386" t="s">
        <v>303</v>
      </c>
      <c r="B229" s="387"/>
      <c r="C229" s="387"/>
      <c r="D229" s="387"/>
      <c r="E229" s="387"/>
      <c r="F229" s="388"/>
      <c r="G229" s="20">
        <f>G228</f>
        <v>2700000</v>
      </c>
      <c r="H229" s="49"/>
    </row>
    <row r="230" spans="1:8" s="1" customFormat="1" ht="15" customHeight="1" x14ac:dyDescent="0.25">
      <c r="A230" s="391" t="s">
        <v>304</v>
      </c>
      <c r="B230" s="392"/>
      <c r="C230" s="392"/>
      <c r="D230" s="392"/>
      <c r="E230" s="392"/>
      <c r="F230" s="392"/>
      <c r="G230" s="393"/>
      <c r="H230" s="124"/>
    </row>
    <row r="231" spans="1:8" s="1" customFormat="1" x14ac:dyDescent="0.25">
      <c r="A231" s="19" t="s">
        <v>299</v>
      </c>
      <c r="B231" s="346" t="s">
        <v>6</v>
      </c>
      <c r="C231" s="352"/>
      <c r="D231" s="347"/>
      <c r="E231" s="32" t="s">
        <v>292</v>
      </c>
      <c r="F231" s="32" t="s">
        <v>125</v>
      </c>
      <c r="G231" s="32" t="s">
        <v>9</v>
      </c>
      <c r="H231" s="35"/>
    </row>
    <row r="232" spans="1:8" s="1" customFormat="1" ht="30" customHeight="1" x14ac:dyDescent="0.25">
      <c r="A232" s="125" t="s">
        <v>305</v>
      </c>
      <c r="B232" s="397" t="s">
        <v>306</v>
      </c>
      <c r="C232" s="398"/>
      <c r="D232" s="399"/>
      <c r="E232" s="159">
        <v>1</v>
      </c>
      <c r="F232" s="153">
        <v>1200000</v>
      </c>
      <c r="G232" s="99">
        <f>E232*F232</f>
        <v>1200000</v>
      </c>
      <c r="H232" s="155"/>
    </row>
    <row r="233" spans="1:8" s="1" customFormat="1" ht="25.5" customHeight="1" x14ac:dyDescent="0.25">
      <c r="A233" s="386" t="s">
        <v>307</v>
      </c>
      <c r="B233" s="387"/>
      <c r="C233" s="387"/>
      <c r="D233" s="387"/>
      <c r="E233" s="387"/>
      <c r="F233" s="388"/>
      <c r="G233" s="20">
        <f>G232</f>
        <v>1200000</v>
      </c>
      <c r="H233" s="49"/>
    </row>
    <row r="234" spans="1:8" s="1" customFormat="1" ht="15" customHeight="1" x14ac:dyDescent="0.25">
      <c r="A234" s="391" t="s">
        <v>308</v>
      </c>
      <c r="B234" s="392"/>
      <c r="C234" s="392"/>
      <c r="D234" s="392"/>
      <c r="E234" s="392"/>
      <c r="F234" s="392"/>
      <c r="G234" s="393"/>
      <c r="H234" s="124"/>
    </row>
    <row r="235" spans="1:8" s="1" customFormat="1" x14ac:dyDescent="0.25">
      <c r="A235" s="19" t="s">
        <v>299</v>
      </c>
      <c r="B235" s="346" t="s">
        <v>6</v>
      </c>
      <c r="C235" s="352"/>
      <c r="D235" s="347"/>
      <c r="E235" s="32" t="s">
        <v>292</v>
      </c>
      <c r="F235" s="32" t="s">
        <v>125</v>
      </c>
      <c r="G235" s="32" t="s">
        <v>9</v>
      </c>
      <c r="H235" s="35"/>
    </row>
    <row r="236" spans="1:8" s="1" customFormat="1" ht="30" customHeight="1" x14ac:dyDescent="0.25">
      <c r="A236" s="125" t="s">
        <v>309</v>
      </c>
      <c r="B236" s="400" t="s">
        <v>310</v>
      </c>
      <c r="C236" s="401"/>
      <c r="D236" s="402"/>
      <c r="E236" s="159">
        <v>1</v>
      </c>
      <c r="F236" s="153">
        <v>5500000</v>
      </c>
      <c r="G236" s="99">
        <f>E236*F236</f>
        <v>5500000</v>
      </c>
      <c r="H236" s="155"/>
    </row>
    <row r="237" spans="1:8" s="1" customFormat="1" ht="25.5" customHeight="1" x14ac:dyDescent="0.25">
      <c r="A237" s="386" t="s">
        <v>311</v>
      </c>
      <c r="B237" s="387"/>
      <c r="C237" s="387"/>
      <c r="D237" s="387"/>
      <c r="E237" s="387"/>
      <c r="F237" s="388"/>
      <c r="G237" s="20">
        <f>G236</f>
        <v>5500000</v>
      </c>
      <c r="H237" s="49"/>
    </row>
    <row r="238" spans="1:8" s="1" customFormat="1" ht="15" customHeight="1" x14ac:dyDescent="0.25">
      <c r="A238" s="391" t="s">
        <v>312</v>
      </c>
      <c r="B238" s="392"/>
      <c r="C238" s="392"/>
      <c r="D238" s="392"/>
      <c r="E238" s="392"/>
      <c r="F238" s="392"/>
      <c r="G238" s="393"/>
      <c r="H238" s="124"/>
    </row>
    <row r="239" spans="1:8" s="1" customFormat="1" x14ac:dyDescent="0.25">
      <c r="A239" s="19" t="s">
        <v>299</v>
      </c>
      <c r="B239" s="346" t="s">
        <v>6</v>
      </c>
      <c r="C239" s="352"/>
      <c r="D239" s="347"/>
      <c r="E239" s="32" t="s">
        <v>292</v>
      </c>
      <c r="F239" s="32" t="s">
        <v>125</v>
      </c>
      <c r="G239" s="32" t="s">
        <v>9</v>
      </c>
      <c r="H239" s="35"/>
    </row>
    <row r="240" spans="1:8" s="1" customFormat="1" ht="30" customHeight="1" x14ac:dyDescent="0.25">
      <c r="A240" s="125" t="s">
        <v>312</v>
      </c>
      <c r="B240" s="403" t="s">
        <v>745</v>
      </c>
      <c r="C240" s="404"/>
      <c r="D240" s="405"/>
      <c r="E240" s="175">
        <v>1</v>
      </c>
      <c r="F240" s="230">
        <v>6000000</v>
      </c>
      <c r="G240" s="230">
        <f>E240*F240</f>
        <v>6000000</v>
      </c>
      <c r="H240" s="155"/>
    </row>
    <row r="241" spans="1:8" s="1" customFormat="1" ht="25.5" customHeight="1" x14ac:dyDescent="0.25">
      <c r="A241" s="386" t="s">
        <v>313</v>
      </c>
      <c r="B241" s="387"/>
      <c r="C241" s="387"/>
      <c r="D241" s="387"/>
      <c r="E241" s="387"/>
      <c r="F241" s="388"/>
      <c r="G241" s="20">
        <f>G240</f>
        <v>6000000</v>
      </c>
      <c r="H241" s="49"/>
    </row>
    <row r="242" spans="1:8" s="1" customFormat="1" ht="22.5" customHeight="1" x14ac:dyDescent="0.25">
      <c r="A242" s="394" t="s">
        <v>314</v>
      </c>
      <c r="B242" s="395"/>
      <c r="C242" s="395"/>
      <c r="D242" s="395"/>
      <c r="E242" s="395"/>
      <c r="F242" s="396"/>
      <c r="G242" s="17">
        <f>SUM(G241,G237,G233,G229,G225,G221)</f>
        <v>34400000</v>
      </c>
      <c r="H242" s="47"/>
    </row>
    <row r="243" spans="1:8" s="1" customFormat="1" ht="27" x14ac:dyDescent="0.25">
      <c r="A243" s="389"/>
      <c r="B243" s="390"/>
      <c r="C243" s="390"/>
      <c r="D243" s="390"/>
      <c r="E243" s="390"/>
      <c r="F243" s="390"/>
      <c r="G243" s="119"/>
      <c r="H243" s="50"/>
    </row>
    <row r="244" spans="1:8" s="1" customFormat="1" ht="30" customHeight="1" x14ac:dyDescent="0.25">
      <c r="A244" s="338" t="s">
        <v>315</v>
      </c>
      <c r="B244" s="379"/>
      <c r="C244" s="379"/>
      <c r="D244" s="379"/>
      <c r="E244" s="379"/>
      <c r="F244" s="379"/>
      <c r="G244" s="160">
        <v>161976658</v>
      </c>
      <c r="H244" s="161"/>
    </row>
    <row r="245" spans="1:8" s="1" customFormat="1" ht="30" customHeight="1" x14ac:dyDescent="0.25">
      <c r="A245" s="338" t="s">
        <v>615</v>
      </c>
      <c r="B245" s="379"/>
      <c r="C245" s="379"/>
      <c r="D245" s="379"/>
      <c r="E245" s="379"/>
      <c r="F245" s="379"/>
      <c r="G245" s="160">
        <f>SUM(G242,G216,G211,G189,G168)</f>
        <v>153013050</v>
      </c>
      <c r="H245" s="162">
        <f>(G245/G244)-1</f>
        <v>-5.5338887162371231E-2</v>
      </c>
    </row>
    <row r="246" spans="1:8" s="1" customFormat="1" x14ac:dyDescent="0.25">
      <c r="A246" s="163"/>
      <c r="B246" s="163"/>
      <c r="C246" s="163"/>
      <c r="D246" s="163"/>
      <c r="E246" s="163"/>
      <c r="F246" s="163"/>
      <c r="G246" s="163"/>
      <c r="H246" s="118"/>
    </row>
    <row r="247" spans="1:8" s="1" customFormat="1" ht="24.75" customHeight="1" x14ac:dyDescent="0.25">
      <c r="A247" s="370" t="s">
        <v>317</v>
      </c>
      <c r="B247" s="370"/>
      <c r="C247" s="370"/>
      <c r="D247" s="370"/>
      <c r="E247" s="370"/>
      <c r="F247" s="370"/>
      <c r="G247" s="370"/>
      <c r="H247" s="51"/>
    </row>
    <row r="248" spans="1:8" s="1" customFormat="1" ht="21" customHeight="1" x14ac:dyDescent="0.25">
      <c r="A248" s="382" t="s">
        <v>318</v>
      </c>
      <c r="B248" s="382"/>
      <c r="C248" s="382"/>
      <c r="D248" s="382"/>
      <c r="E248" s="382"/>
      <c r="F248" s="382"/>
      <c r="G248" s="382"/>
      <c r="H248" s="52"/>
    </row>
    <row r="249" spans="1:8" s="1" customFormat="1" ht="18.75" customHeight="1" x14ac:dyDescent="0.25">
      <c r="A249" s="369" t="s">
        <v>319</v>
      </c>
      <c r="B249" s="369"/>
      <c r="C249" s="369"/>
      <c r="D249" s="369"/>
      <c r="E249" s="369"/>
      <c r="F249" s="369"/>
      <c r="G249" s="369"/>
      <c r="H249" s="53"/>
    </row>
    <row r="250" spans="1:8" s="1" customFormat="1" ht="27" customHeight="1" x14ac:dyDescent="0.25">
      <c r="A250" s="367" t="s">
        <v>320</v>
      </c>
      <c r="B250" s="367"/>
      <c r="C250" s="367"/>
      <c r="D250" s="367"/>
      <c r="E250" s="367"/>
      <c r="F250" s="367"/>
      <c r="G250" s="367"/>
      <c r="H250" s="54"/>
    </row>
    <row r="251" spans="1:8" s="1" customFormat="1" x14ac:dyDescent="0.25">
      <c r="A251" s="33" t="s">
        <v>3</v>
      </c>
      <c r="B251" s="33" t="s">
        <v>321</v>
      </c>
      <c r="C251" s="33" t="s">
        <v>5</v>
      </c>
      <c r="D251" s="33" t="s">
        <v>124</v>
      </c>
      <c r="E251" s="33" t="s">
        <v>7</v>
      </c>
      <c r="F251" s="33" t="s">
        <v>322</v>
      </c>
      <c r="G251" s="32" t="s">
        <v>9</v>
      </c>
      <c r="H251" s="55"/>
    </row>
    <row r="252" spans="1:8" s="1" customFormat="1" x14ac:dyDescent="0.25">
      <c r="A252" s="164" t="s">
        <v>324</v>
      </c>
      <c r="B252" s="165" t="s">
        <v>325</v>
      </c>
      <c r="C252" s="166" t="s">
        <v>326</v>
      </c>
      <c r="D252" s="378" t="s">
        <v>327</v>
      </c>
      <c r="E252" s="166">
        <v>40</v>
      </c>
      <c r="F252" s="167">
        <v>220</v>
      </c>
      <c r="G252" s="167">
        <f>E252*F252</f>
        <v>8800</v>
      </c>
      <c r="H252" s="168"/>
    </row>
    <row r="253" spans="1:8" s="1" customFormat="1" x14ac:dyDescent="0.25">
      <c r="A253" s="164" t="s">
        <v>329</v>
      </c>
      <c r="B253" s="165" t="s">
        <v>330</v>
      </c>
      <c r="C253" s="166" t="s">
        <v>331</v>
      </c>
      <c r="D253" s="276"/>
      <c r="E253" s="166">
        <v>20</v>
      </c>
      <c r="F253" s="167">
        <v>12600</v>
      </c>
      <c r="G253" s="167">
        <f t="shared" ref="G253:G268" si="15">E253*F253</f>
        <v>252000</v>
      </c>
      <c r="H253" s="168"/>
    </row>
    <row r="254" spans="1:8" s="1" customFormat="1" x14ac:dyDescent="0.25">
      <c r="A254" s="164" t="s">
        <v>332</v>
      </c>
      <c r="B254" s="165" t="s">
        <v>330</v>
      </c>
      <c r="C254" s="166" t="s">
        <v>333</v>
      </c>
      <c r="D254" s="276"/>
      <c r="E254" s="166">
        <v>20</v>
      </c>
      <c r="F254" s="167">
        <v>47000</v>
      </c>
      <c r="G254" s="167">
        <f t="shared" si="15"/>
        <v>940000</v>
      </c>
      <c r="H254" s="168"/>
    </row>
    <row r="255" spans="1:8" s="1" customFormat="1" x14ac:dyDescent="0.25">
      <c r="A255" s="164" t="s">
        <v>334</v>
      </c>
      <c r="B255" s="165" t="s">
        <v>335</v>
      </c>
      <c r="C255" s="166" t="s">
        <v>336</v>
      </c>
      <c r="D255" s="276"/>
      <c r="E255" s="166">
        <v>10</v>
      </c>
      <c r="F255" s="167">
        <v>4800</v>
      </c>
      <c r="G255" s="167">
        <f t="shared" si="15"/>
        <v>48000</v>
      </c>
      <c r="H255" s="168"/>
    </row>
    <row r="256" spans="1:8" s="1" customFormat="1" ht="30" x14ac:dyDescent="0.25">
      <c r="A256" s="164" t="s">
        <v>338</v>
      </c>
      <c r="B256" s="166" t="s">
        <v>337</v>
      </c>
      <c r="C256" s="166" t="s">
        <v>337</v>
      </c>
      <c r="D256" s="276"/>
      <c r="E256" s="166">
        <v>15</v>
      </c>
      <c r="F256" s="167">
        <v>3600</v>
      </c>
      <c r="G256" s="167">
        <f t="shared" si="15"/>
        <v>54000</v>
      </c>
      <c r="H256" s="168"/>
    </row>
    <row r="257" spans="1:8" s="1" customFormat="1" x14ac:dyDescent="0.25">
      <c r="A257" s="164" t="s">
        <v>339</v>
      </c>
      <c r="B257" s="166" t="s">
        <v>337</v>
      </c>
      <c r="C257" s="166" t="s">
        <v>340</v>
      </c>
      <c r="D257" s="276"/>
      <c r="E257" s="166">
        <v>50</v>
      </c>
      <c r="F257" s="167">
        <v>300</v>
      </c>
      <c r="G257" s="167">
        <f t="shared" si="15"/>
        <v>15000</v>
      </c>
      <c r="H257" s="168"/>
    </row>
    <row r="258" spans="1:8" s="1" customFormat="1" x14ac:dyDescent="0.25">
      <c r="A258" s="164" t="s">
        <v>341</v>
      </c>
      <c r="B258" s="166" t="s">
        <v>337</v>
      </c>
      <c r="C258" s="166" t="s">
        <v>342</v>
      </c>
      <c r="D258" s="276"/>
      <c r="E258" s="166">
        <v>50</v>
      </c>
      <c r="F258" s="167">
        <v>300</v>
      </c>
      <c r="G258" s="167">
        <f t="shared" si="15"/>
        <v>15000</v>
      </c>
      <c r="H258" s="168"/>
    </row>
    <row r="259" spans="1:8" s="1" customFormat="1" x14ac:dyDescent="0.25">
      <c r="A259" s="164" t="s">
        <v>343</v>
      </c>
      <c r="B259" s="166" t="s">
        <v>337</v>
      </c>
      <c r="C259" s="166" t="s">
        <v>344</v>
      </c>
      <c r="D259" s="276"/>
      <c r="E259" s="166">
        <v>100</v>
      </c>
      <c r="F259" s="167">
        <v>1800</v>
      </c>
      <c r="G259" s="167">
        <f t="shared" si="15"/>
        <v>180000</v>
      </c>
      <c r="H259" s="168"/>
    </row>
    <row r="260" spans="1:8" s="1" customFormat="1" x14ac:dyDescent="0.25">
      <c r="A260" s="164" t="s">
        <v>345</v>
      </c>
      <c r="B260" s="166" t="s">
        <v>328</v>
      </c>
      <c r="C260" s="166" t="s">
        <v>346</v>
      </c>
      <c r="D260" s="276"/>
      <c r="E260" s="166">
        <v>10</v>
      </c>
      <c r="F260" s="167">
        <v>8200</v>
      </c>
      <c r="G260" s="167">
        <f t="shared" si="15"/>
        <v>82000</v>
      </c>
      <c r="H260" s="168"/>
    </row>
    <row r="261" spans="1:8" s="1" customFormat="1" x14ac:dyDescent="0.25">
      <c r="A261" s="164" t="s">
        <v>347</v>
      </c>
      <c r="B261" s="166" t="s">
        <v>348</v>
      </c>
      <c r="C261" s="166" t="s">
        <v>349</v>
      </c>
      <c r="D261" s="276"/>
      <c r="E261" s="166">
        <v>10</v>
      </c>
      <c r="F261" s="167">
        <v>4400</v>
      </c>
      <c r="G261" s="167">
        <f t="shared" si="15"/>
        <v>44000</v>
      </c>
      <c r="H261" s="168"/>
    </row>
    <row r="262" spans="1:8" s="1" customFormat="1" x14ac:dyDescent="0.25">
      <c r="A262" s="164" t="s">
        <v>350</v>
      </c>
      <c r="B262" s="165" t="s">
        <v>328</v>
      </c>
      <c r="C262" s="166" t="s">
        <v>351</v>
      </c>
      <c r="D262" s="276"/>
      <c r="E262" s="166">
        <v>40</v>
      </c>
      <c r="F262" s="167">
        <v>28500</v>
      </c>
      <c r="G262" s="167">
        <f t="shared" si="15"/>
        <v>1140000</v>
      </c>
      <c r="H262" s="168"/>
    </row>
    <row r="263" spans="1:8" s="1" customFormat="1" x14ac:dyDescent="0.25">
      <c r="A263" s="164" t="s">
        <v>352</v>
      </c>
      <c r="B263" s="165" t="s">
        <v>328</v>
      </c>
      <c r="C263" s="166" t="s">
        <v>353</v>
      </c>
      <c r="D263" s="276"/>
      <c r="E263" s="166">
        <v>10</v>
      </c>
      <c r="F263" s="167">
        <v>11000</v>
      </c>
      <c r="G263" s="167">
        <f t="shared" si="15"/>
        <v>110000</v>
      </c>
      <c r="H263" s="168"/>
    </row>
    <row r="264" spans="1:8" s="1" customFormat="1" x14ac:dyDescent="0.25">
      <c r="A264" s="164" t="s">
        <v>354</v>
      </c>
      <c r="B264" s="165" t="s">
        <v>328</v>
      </c>
      <c r="C264" s="166" t="s">
        <v>355</v>
      </c>
      <c r="D264" s="276"/>
      <c r="E264" s="166">
        <v>2</v>
      </c>
      <c r="F264" s="167">
        <v>12000</v>
      </c>
      <c r="G264" s="167">
        <f t="shared" si="15"/>
        <v>24000</v>
      </c>
      <c r="H264" s="168"/>
    </row>
    <row r="265" spans="1:8" s="1" customFormat="1" x14ac:dyDescent="0.25">
      <c r="A265" s="164" t="s">
        <v>356</v>
      </c>
      <c r="B265" s="166" t="s">
        <v>337</v>
      </c>
      <c r="C265" s="166" t="s">
        <v>357</v>
      </c>
      <c r="D265" s="276"/>
      <c r="E265" s="166">
        <v>40</v>
      </c>
      <c r="F265" s="167">
        <v>6600</v>
      </c>
      <c r="G265" s="167">
        <f t="shared" si="15"/>
        <v>264000</v>
      </c>
      <c r="H265" s="168"/>
    </row>
    <row r="266" spans="1:8" s="1" customFormat="1" x14ac:dyDescent="0.25">
      <c r="A266" s="164" t="s">
        <v>358</v>
      </c>
      <c r="B266" s="166" t="s">
        <v>337</v>
      </c>
      <c r="C266" s="166" t="s">
        <v>337</v>
      </c>
      <c r="D266" s="276"/>
      <c r="E266" s="166">
        <v>30</v>
      </c>
      <c r="F266" s="167">
        <v>2300</v>
      </c>
      <c r="G266" s="167">
        <f t="shared" si="15"/>
        <v>69000</v>
      </c>
      <c r="H266" s="168"/>
    </row>
    <row r="267" spans="1:8" s="1" customFormat="1" x14ac:dyDescent="0.25">
      <c r="A267" s="164" t="s">
        <v>359</v>
      </c>
      <c r="B267" s="166"/>
      <c r="C267" s="166" t="s">
        <v>360</v>
      </c>
      <c r="D267" s="276"/>
      <c r="E267" s="166">
        <v>20</v>
      </c>
      <c r="F267" s="167">
        <v>3900</v>
      </c>
      <c r="G267" s="167">
        <f t="shared" si="15"/>
        <v>78000</v>
      </c>
      <c r="H267" s="168"/>
    </row>
    <row r="268" spans="1:8" s="1" customFormat="1" x14ac:dyDescent="0.25">
      <c r="A268" s="164" t="s">
        <v>361</v>
      </c>
      <c r="B268" s="165" t="s">
        <v>348</v>
      </c>
      <c r="C268" s="166" t="s">
        <v>337</v>
      </c>
      <c r="D268" s="276"/>
      <c r="E268" s="166">
        <v>8</v>
      </c>
      <c r="F268" s="167">
        <v>25800</v>
      </c>
      <c r="G268" s="167">
        <f t="shared" si="15"/>
        <v>206400</v>
      </c>
      <c r="H268" s="168"/>
    </row>
    <row r="269" spans="1:8" s="1" customFormat="1" ht="18" x14ac:dyDescent="0.25">
      <c r="A269" s="381" t="s">
        <v>362</v>
      </c>
      <c r="B269" s="381"/>
      <c r="C269" s="381"/>
      <c r="D269" s="381"/>
      <c r="E269" s="381"/>
      <c r="F269" s="381"/>
      <c r="G269" s="169">
        <f>SUM(G252:G268)</f>
        <v>3530200</v>
      </c>
      <c r="H269" s="170"/>
    </row>
    <row r="270" spans="1:8" s="1" customFormat="1" ht="15" customHeight="1" x14ac:dyDescent="0.25">
      <c r="A270" s="367" t="s">
        <v>363</v>
      </c>
      <c r="B270" s="367"/>
      <c r="C270" s="367"/>
      <c r="D270" s="367"/>
      <c r="E270" s="367"/>
      <c r="F270" s="367"/>
      <c r="G270" s="367"/>
      <c r="H270" s="54"/>
    </row>
    <row r="271" spans="1:8" s="1" customFormat="1" ht="34.5" customHeight="1" x14ac:dyDescent="0.25">
      <c r="A271" s="164" t="s">
        <v>364</v>
      </c>
      <c r="B271" s="166" t="s">
        <v>348</v>
      </c>
      <c r="C271" s="166" t="s">
        <v>365</v>
      </c>
      <c r="D271" s="377" t="s">
        <v>366</v>
      </c>
      <c r="E271" s="166">
        <v>26</v>
      </c>
      <c r="F271" s="167">
        <v>10500</v>
      </c>
      <c r="G271" s="167">
        <f t="shared" ref="G271:G278" si="16">E271*F271</f>
        <v>273000</v>
      </c>
      <c r="H271" s="168"/>
    </row>
    <row r="272" spans="1:8" s="1" customFormat="1" ht="24.95" customHeight="1" x14ac:dyDescent="0.25">
      <c r="A272" s="164" t="s">
        <v>367</v>
      </c>
      <c r="B272" s="166" t="s">
        <v>368</v>
      </c>
      <c r="C272" s="166" t="s">
        <v>369</v>
      </c>
      <c r="D272" s="276"/>
      <c r="E272" s="166">
        <v>60</v>
      </c>
      <c r="F272" s="167">
        <v>4750</v>
      </c>
      <c r="G272" s="167">
        <f t="shared" si="16"/>
        <v>285000</v>
      </c>
      <c r="H272" s="168"/>
    </row>
    <row r="273" spans="1:8" s="1" customFormat="1" ht="24.95" customHeight="1" x14ac:dyDescent="0.25">
      <c r="A273" s="164" t="s">
        <v>370</v>
      </c>
      <c r="B273" s="166" t="s">
        <v>371</v>
      </c>
      <c r="C273" s="166" t="s">
        <v>372</v>
      </c>
      <c r="D273" s="276"/>
      <c r="E273" s="166">
        <v>10</v>
      </c>
      <c r="F273" s="167">
        <v>9000</v>
      </c>
      <c r="G273" s="167">
        <f t="shared" si="16"/>
        <v>90000</v>
      </c>
      <c r="H273" s="168"/>
    </row>
    <row r="274" spans="1:8" s="1" customFormat="1" ht="24.95" customHeight="1" x14ac:dyDescent="0.25">
      <c r="A274" s="164" t="s">
        <v>373</v>
      </c>
      <c r="B274" s="166" t="s">
        <v>374</v>
      </c>
      <c r="C274" s="166" t="s">
        <v>375</v>
      </c>
      <c r="D274" s="276"/>
      <c r="E274" s="166">
        <v>4</v>
      </c>
      <c r="F274" s="167">
        <v>24000</v>
      </c>
      <c r="G274" s="167">
        <f t="shared" si="16"/>
        <v>96000</v>
      </c>
      <c r="H274" s="168"/>
    </row>
    <row r="275" spans="1:8" s="1" customFormat="1" ht="24.95" customHeight="1" x14ac:dyDescent="0.25">
      <c r="A275" s="164" t="s">
        <v>373</v>
      </c>
      <c r="B275" s="166" t="s">
        <v>374</v>
      </c>
      <c r="C275" s="166" t="s">
        <v>376</v>
      </c>
      <c r="D275" s="276"/>
      <c r="E275" s="166">
        <v>6</v>
      </c>
      <c r="F275" s="167">
        <v>26500</v>
      </c>
      <c r="G275" s="167">
        <f t="shared" si="16"/>
        <v>159000</v>
      </c>
      <c r="H275" s="168"/>
    </row>
    <row r="276" spans="1:8" s="1" customFormat="1" ht="24.95" customHeight="1" x14ac:dyDescent="0.25">
      <c r="A276" s="164" t="s">
        <v>377</v>
      </c>
      <c r="B276" s="166" t="s">
        <v>374</v>
      </c>
      <c r="C276" s="166" t="s">
        <v>378</v>
      </c>
      <c r="D276" s="276"/>
      <c r="E276" s="166">
        <v>2</v>
      </c>
      <c r="F276" s="167">
        <v>42000</v>
      </c>
      <c r="G276" s="167">
        <f t="shared" si="16"/>
        <v>84000</v>
      </c>
      <c r="H276" s="168"/>
    </row>
    <row r="277" spans="1:8" s="1" customFormat="1" ht="24.95" customHeight="1" x14ac:dyDescent="0.25">
      <c r="A277" s="164" t="s">
        <v>379</v>
      </c>
      <c r="B277" s="166" t="s">
        <v>172</v>
      </c>
      <c r="C277" s="166" t="s">
        <v>325</v>
      </c>
      <c r="D277" s="276"/>
      <c r="E277" s="166">
        <v>20</v>
      </c>
      <c r="F277" s="167">
        <v>90000</v>
      </c>
      <c r="G277" s="167">
        <f t="shared" si="16"/>
        <v>1800000</v>
      </c>
      <c r="H277" s="168"/>
    </row>
    <row r="278" spans="1:8" s="1" customFormat="1" ht="24.95" customHeight="1" x14ac:dyDescent="0.25">
      <c r="A278" s="164" t="s">
        <v>380</v>
      </c>
      <c r="B278" s="166" t="s">
        <v>381</v>
      </c>
      <c r="C278" s="166" t="s">
        <v>382</v>
      </c>
      <c r="D278" s="276"/>
      <c r="E278" s="166">
        <v>3</v>
      </c>
      <c r="F278" s="167">
        <v>36000</v>
      </c>
      <c r="G278" s="167">
        <f t="shared" si="16"/>
        <v>108000</v>
      </c>
      <c r="H278" s="168"/>
    </row>
    <row r="279" spans="1:8" s="1" customFormat="1" ht="18" x14ac:dyDescent="0.25">
      <c r="A279" s="380" t="s">
        <v>362</v>
      </c>
      <c r="B279" s="380"/>
      <c r="C279" s="380"/>
      <c r="D279" s="380"/>
      <c r="E279" s="380"/>
      <c r="F279" s="380"/>
      <c r="G279" s="169">
        <f>SUM(G271:G278)</f>
        <v>2895000</v>
      </c>
      <c r="H279" s="170"/>
    </row>
    <row r="280" spans="1:8" s="1" customFormat="1" ht="15" customHeight="1" x14ac:dyDescent="0.25">
      <c r="A280" s="367" t="s">
        <v>383</v>
      </c>
      <c r="B280" s="367"/>
      <c r="C280" s="367"/>
      <c r="D280" s="367"/>
      <c r="E280" s="367"/>
      <c r="F280" s="367"/>
      <c r="G280" s="367"/>
      <c r="H280" s="54"/>
    </row>
    <row r="281" spans="1:8" s="1" customFormat="1" ht="39.75" customHeight="1" x14ac:dyDescent="0.25">
      <c r="A281" s="164" t="s">
        <v>384</v>
      </c>
      <c r="B281" s="166" t="s">
        <v>337</v>
      </c>
      <c r="C281" s="166" t="s">
        <v>385</v>
      </c>
      <c r="D281" s="378" t="s">
        <v>633</v>
      </c>
      <c r="E281" s="166">
        <v>90</v>
      </c>
      <c r="F281" s="167">
        <v>2200</v>
      </c>
      <c r="G281" s="167">
        <f t="shared" ref="G281:G284" si="17">E281*F281</f>
        <v>198000</v>
      </c>
      <c r="H281" s="168"/>
    </row>
    <row r="282" spans="1:8" s="1" customFormat="1" ht="42" customHeight="1" x14ac:dyDescent="0.25">
      <c r="A282" s="164" t="s">
        <v>386</v>
      </c>
      <c r="B282" s="166" t="s">
        <v>337</v>
      </c>
      <c r="C282" s="166" t="s">
        <v>387</v>
      </c>
      <c r="D282" s="276"/>
      <c r="E282" s="166">
        <v>70</v>
      </c>
      <c r="F282" s="167">
        <v>12300</v>
      </c>
      <c r="G282" s="167">
        <f t="shared" si="17"/>
        <v>861000</v>
      </c>
      <c r="H282" s="168"/>
    </row>
    <row r="283" spans="1:8" s="1" customFormat="1" ht="50.25" customHeight="1" x14ac:dyDescent="0.25">
      <c r="A283" s="164" t="s">
        <v>388</v>
      </c>
      <c r="B283" s="166" t="s">
        <v>337</v>
      </c>
      <c r="C283" s="166" t="s">
        <v>389</v>
      </c>
      <c r="D283" s="276"/>
      <c r="E283" s="166">
        <v>15</v>
      </c>
      <c r="F283" s="167">
        <v>86500</v>
      </c>
      <c r="G283" s="167">
        <f t="shared" si="17"/>
        <v>1297500</v>
      </c>
      <c r="H283" s="168"/>
    </row>
    <row r="284" spans="1:8" s="1" customFormat="1" ht="56.25" customHeight="1" x14ac:dyDescent="0.25">
      <c r="A284" s="164" t="s">
        <v>390</v>
      </c>
      <c r="B284" s="166" t="s">
        <v>337</v>
      </c>
      <c r="C284" s="166" t="s">
        <v>391</v>
      </c>
      <c r="D284" s="276"/>
      <c r="E284" s="166">
        <v>60</v>
      </c>
      <c r="F284" s="167">
        <v>97000</v>
      </c>
      <c r="G284" s="167">
        <f t="shared" si="17"/>
        <v>5820000</v>
      </c>
      <c r="H284" s="168"/>
    </row>
    <row r="285" spans="1:8" s="1" customFormat="1" ht="18" x14ac:dyDescent="0.25">
      <c r="A285" s="381" t="s">
        <v>362</v>
      </c>
      <c r="B285" s="381"/>
      <c r="C285" s="381"/>
      <c r="D285" s="381"/>
      <c r="E285" s="381"/>
      <c r="F285" s="381"/>
      <c r="G285" s="171">
        <f>SUM(G281:G284)</f>
        <v>8176500</v>
      </c>
      <c r="H285" s="172"/>
    </row>
    <row r="286" spans="1:8" s="1" customFormat="1" ht="22.5" customHeight="1" x14ac:dyDescent="0.25">
      <c r="A286" s="368" t="s">
        <v>392</v>
      </c>
      <c r="B286" s="368"/>
      <c r="C286" s="368"/>
      <c r="D286" s="368"/>
      <c r="E286" s="368"/>
      <c r="F286" s="368"/>
      <c r="G286" s="94">
        <f>SUM(G285,G279,G269)</f>
        <v>14601700</v>
      </c>
      <c r="H286" s="56"/>
    </row>
    <row r="287" spans="1:8" s="1" customFormat="1" ht="15" customHeight="1" x14ac:dyDescent="0.25">
      <c r="A287" s="369" t="s">
        <v>393</v>
      </c>
      <c r="B287" s="369"/>
      <c r="C287" s="369"/>
      <c r="D287" s="369"/>
      <c r="E287" s="369"/>
      <c r="F287" s="369"/>
      <c r="G287" s="369"/>
      <c r="H287" s="58"/>
    </row>
    <row r="288" spans="1:8" s="1" customFormat="1" ht="15" customHeight="1" x14ac:dyDescent="0.25">
      <c r="A288" s="367" t="s">
        <v>396</v>
      </c>
      <c r="B288" s="367"/>
      <c r="C288" s="367"/>
      <c r="D288" s="367"/>
      <c r="E288" s="367"/>
      <c r="F288" s="367"/>
      <c r="G288" s="367"/>
      <c r="H288" s="54"/>
    </row>
    <row r="289" spans="1:8" s="1" customFormat="1" x14ac:dyDescent="0.25">
      <c r="A289" s="33" t="s">
        <v>3</v>
      </c>
      <c r="B289" s="33" t="s">
        <v>394</v>
      </c>
      <c r="C289" s="33" t="s">
        <v>5</v>
      </c>
      <c r="D289" s="33" t="s">
        <v>124</v>
      </c>
      <c r="E289" s="33" t="s">
        <v>7</v>
      </c>
      <c r="F289" s="33" t="s">
        <v>395</v>
      </c>
      <c r="G289" s="32" t="s">
        <v>9</v>
      </c>
      <c r="H289" s="55"/>
    </row>
    <row r="290" spans="1:8" s="1" customFormat="1" ht="30" x14ac:dyDescent="0.25">
      <c r="A290" s="173" t="s">
        <v>397</v>
      </c>
      <c r="B290" s="174" t="s">
        <v>398</v>
      </c>
      <c r="C290" s="174"/>
      <c r="D290" s="376" t="s">
        <v>698</v>
      </c>
      <c r="E290" s="122">
        <v>2</v>
      </c>
      <c r="F290" s="176">
        <v>54600</v>
      </c>
      <c r="G290" s="176">
        <f>E290*F290</f>
        <v>109200</v>
      </c>
      <c r="H290" s="177"/>
    </row>
    <row r="291" spans="1:8" s="1" customFormat="1" ht="30" x14ac:dyDescent="0.25">
      <c r="A291" s="173" t="s">
        <v>399</v>
      </c>
      <c r="B291" s="174" t="s">
        <v>400</v>
      </c>
      <c r="C291" s="174"/>
      <c r="D291" s="376"/>
      <c r="E291" s="122">
        <v>2</v>
      </c>
      <c r="F291" s="176">
        <v>54600</v>
      </c>
      <c r="G291" s="176">
        <f t="shared" ref="G291:G302" si="18">E291*F291</f>
        <v>109200</v>
      </c>
      <c r="H291" s="177"/>
    </row>
    <row r="292" spans="1:8" s="1" customFormat="1" x14ac:dyDescent="0.25">
      <c r="A292" s="173" t="s">
        <v>401</v>
      </c>
      <c r="B292" s="122" t="s">
        <v>337</v>
      </c>
      <c r="C292" s="174" t="s">
        <v>402</v>
      </c>
      <c r="D292" s="376"/>
      <c r="E292" s="122">
        <v>2</v>
      </c>
      <c r="F292" s="176">
        <v>42000</v>
      </c>
      <c r="G292" s="176">
        <f t="shared" si="18"/>
        <v>84000</v>
      </c>
      <c r="H292" s="177"/>
    </row>
    <row r="293" spans="1:8" s="1" customFormat="1" x14ac:dyDescent="0.25">
      <c r="A293" s="173" t="s">
        <v>403</v>
      </c>
      <c r="B293" s="122" t="s">
        <v>337</v>
      </c>
      <c r="C293" s="174" t="s">
        <v>404</v>
      </c>
      <c r="D293" s="376"/>
      <c r="E293" s="122">
        <v>1</v>
      </c>
      <c r="F293" s="176">
        <v>70000</v>
      </c>
      <c r="G293" s="176">
        <f t="shared" si="18"/>
        <v>70000</v>
      </c>
      <c r="H293" s="177"/>
    </row>
    <row r="294" spans="1:8" s="1" customFormat="1" x14ac:dyDescent="0.25">
      <c r="A294" s="173" t="s">
        <v>405</v>
      </c>
      <c r="B294" s="122" t="s">
        <v>406</v>
      </c>
      <c r="C294" s="174" t="s">
        <v>404</v>
      </c>
      <c r="D294" s="376"/>
      <c r="E294" s="122">
        <v>4</v>
      </c>
      <c r="F294" s="176">
        <v>32500</v>
      </c>
      <c r="G294" s="176">
        <f t="shared" si="18"/>
        <v>130000</v>
      </c>
      <c r="H294" s="177"/>
    </row>
    <row r="295" spans="1:8" s="1" customFormat="1" x14ac:dyDescent="0.25">
      <c r="A295" s="173" t="s">
        <v>665</v>
      </c>
      <c r="B295" s="122" t="s">
        <v>337</v>
      </c>
      <c r="C295" s="174" t="s">
        <v>407</v>
      </c>
      <c r="D295" s="376"/>
      <c r="E295" s="122">
        <v>1</v>
      </c>
      <c r="F295" s="176">
        <v>95000</v>
      </c>
      <c r="G295" s="176">
        <f t="shared" si="18"/>
        <v>95000</v>
      </c>
      <c r="H295" s="177"/>
    </row>
    <row r="296" spans="1:8" s="1" customFormat="1" x14ac:dyDescent="0.25">
      <c r="A296" s="173" t="s">
        <v>408</v>
      </c>
      <c r="B296" s="122" t="s">
        <v>337</v>
      </c>
      <c r="C296" s="174" t="s">
        <v>404</v>
      </c>
      <c r="D296" s="376"/>
      <c r="E296" s="122">
        <v>1</v>
      </c>
      <c r="F296" s="176">
        <v>66500</v>
      </c>
      <c r="G296" s="176">
        <f t="shared" si="18"/>
        <v>66500</v>
      </c>
      <c r="H296" s="177"/>
    </row>
    <row r="297" spans="1:8" s="1" customFormat="1" x14ac:dyDescent="0.25">
      <c r="A297" s="173" t="s">
        <v>409</v>
      </c>
      <c r="B297" s="122" t="s">
        <v>337</v>
      </c>
      <c r="C297" s="174" t="s">
        <v>410</v>
      </c>
      <c r="D297" s="376"/>
      <c r="E297" s="122">
        <v>6</v>
      </c>
      <c r="F297" s="176">
        <v>19500</v>
      </c>
      <c r="G297" s="176">
        <f t="shared" si="18"/>
        <v>117000</v>
      </c>
      <c r="H297" s="177"/>
    </row>
    <row r="298" spans="1:8" s="1" customFormat="1" x14ac:dyDescent="0.25">
      <c r="A298" s="178" t="s">
        <v>411</v>
      </c>
      <c r="B298" s="122" t="s">
        <v>337</v>
      </c>
      <c r="C298" s="179" t="s">
        <v>404</v>
      </c>
      <c r="D298" s="376"/>
      <c r="E298" s="144">
        <v>2</v>
      </c>
      <c r="F298" s="176">
        <v>54600</v>
      </c>
      <c r="G298" s="176">
        <f t="shared" si="18"/>
        <v>109200</v>
      </c>
      <c r="H298" s="177"/>
    </row>
    <row r="299" spans="1:8" s="1" customFormat="1" x14ac:dyDescent="0.25">
      <c r="A299" s="178" t="s">
        <v>412</v>
      </c>
      <c r="B299" s="122" t="s">
        <v>413</v>
      </c>
      <c r="C299" s="179" t="s">
        <v>404</v>
      </c>
      <c r="D299" s="376"/>
      <c r="E299" s="144">
        <v>2</v>
      </c>
      <c r="F299" s="176">
        <v>30000</v>
      </c>
      <c r="G299" s="176">
        <f t="shared" si="18"/>
        <v>60000</v>
      </c>
      <c r="H299" s="177"/>
    </row>
    <row r="300" spans="1:8" s="1" customFormat="1" x14ac:dyDescent="0.25">
      <c r="A300" s="178" t="s">
        <v>414</v>
      </c>
      <c r="B300" s="179" t="s">
        <v>415</v>
      </c>
      <c r="C300" s="179" t="s">
        <v>416</v>
      </c>
      <c r="D300" s="376"/>
      <c r="E300" s="144">
        <v>1</v>
      </c>
      <c r="F300" s="176">
        <v>120000</v>
      </c>
      <c r="G300" s="176">
        <f t="shared" si="18"/>
        <v>120000</v>
      </c>
      <c r="H300" s="177"/>
    </row>
    <row r="301" spans="1:8" s="1" customFormat="1" ht="15" customHeight="1" x14ac:dyDescent="0.25">
      <c r="A301" s="367" t="s">
        <v>417</v>
      </c>
      <c r="B301" s="367"/>
      <c r="C301" s="367"/>
      <c r="D301" s="367"/>
      <c r="E301" s="367"/>
      <c r="F301" s="367"/>
      <c r="G301" s="367"/>
      <c r="H301" s="54"/>
    </row>
    <row r="302" spans="1:8" s="1" customFormat="1" ht="25.5" x14ac:dyDescent="0.25">
      <c r="A302" s="180" t="s">
        <v>418</v>
      </c>
      <c r="B302" s="181" t="s">
        <v>666</v>
      </c>
      <c r="C302" s="182" t="s">
        <v>419</v>
      </c>
      <c r="D302" s="166" t="s">
        <v>420</v>
      </c>
      <c r="E302" s="166">
        <v>2</v>
      </c>
      <c r="F302" s="167">
        <v>189000</v>
      </c>
      <c r="G302" s="176">
        <f t="shared" si="18"/>
        <v>378000</v>
      </c>
      <c r="H302" s="168"/>
    </row>
    <row r="303" spans="1:8" s="1" customFormat="1" ht="25.5" customHeight="1" x14ac:dyDescent="0.25">
      <c r="A303" s="368" t="s">
        <v>421</v>
      </c>
      <c r="B303" s="368"/>
      <c r="C303" s="368"/>
      <c r="D303" s="368"/>
      <c r="E303" s="368"/>
      <c r="F303" s="368"/>
      <c r="G303" s="91">
        <f>SUM(G290:G300,G302)</f>
        <v>1448100</v>
      </c>
      <c r="H303" s="59"/>
    </row>
    <row r="304" spans="1:8" s="1" customFormat="1" ht="27" customHeight="1" x14ac:dyDescent="0.25">
      <c r="A304" s="369" t="s">
        <v>74</v>
      </c>
      <c r="B304" s="369"/>
      <c r="C304" s="369"/>
      <c r="D304" s="369"/>
      <c r="E304" s="369"/>
      <c r="F304" s="369"/>
      <c r="G304" s="92">
        <f>SUM(G286,G303)</f>
        <v>16049800</v>
      </c>
      <c r="H304" s="60"/>
    </row>
    <row r="305" spans="1:8" s="1" customFormat="1" x14ac:dyDescent="0.25">
      <c r="A305" s="163"/>
      <c r="B305" s="163"/>
      <c r="C305" s="163"/>
      <c r="D305" s="163"/>
      <c r="E305" s="163"/>
      <c r="F305" s="163"/>
      <c r="G305" s="163"/>
      <c r="H305" s="163"/>
    </row>
    <row r="306" spans="1:8" s="1" customFormat="1" ht="27" customHeight="1" x14ac:dyDescent="0.25">
      <c r="A306" s="370" t="s">
        <v>317</v>
      </c>
      <c r="B306" s="370"/>
      <c r="C306" s="370"/>
      <c r="D306" s="370"/>
      <c r="E306" s="370"/>
      <c r="F306" s="370"/>
      <c r="G306" s="370"/>
      <c r="H306" s="51"/>
    </row>
    <row r="307" spans="1:8" s="1" customFormat="1" ht="22.5" x14ac:dyDescent="0.25">
      <c r="A307" s="375" t="s">
        <v>422</v>
      </c>
      <c r="B307" s="375"/>
      <c r="C307" s="375"/>
      <c r="D307" s="375"/>
      <c r="E307" s="375"/>
      <c r="F307" s="375"/>
      <c r="G307" s="375"/>
      <c r="H307" s="58"/>
    </row>
    <row r="308" spans="1:8" s="1" customFormat="1" ht="19.5" customHeight="1" x14ac:dyDescent="0.25">
      <c r="A308" s="367" t="s">
        <v>423</v>
      </c>
      <c r="B308" s="367"/>
      <c r="C308" s="367"/>
      <c r="D308" s="367"/>
      <c r="E308" s="367"/>
      <c r="F308" s="367"/>
      <c r="G308" s="367"/>
      <c r="H308" s="54"/>
    </row>
    <row r="309" spans="1:8" s="1" customFormat="1" x14ac:dyDescent="0.25">
      <c r="A309" s="22" t="s">
        <v>83</v>
      </c>
      <c r="B309" s="275" t="s">
        <v>124</v>
      </c>
      <c r="C309" s="276"/>
      <c r="D309" s="276"/>
      <c r="E309" s="33" t="s">
        <v>7</v>
      </c>
      <c r="F309" s="33" t="s">
        <v>424</v>
      </c>
      <c r="G309" s="32" t="s">
        <v>9</v>
      </c>
      <c r="H309" s="55"/>
    </row>
    <row r="310" spans="1:8" s="1" customFormat="1" ht="30" x14ac:dyDescent="0.25">
      <c r="A310" s="183" t="s">
        <v>425</v>
      </c>
      <c r="B310" s="277" t="s">
        <v>426</v>
      </c>
      <c r="C310" s="278"/>
      <c r="D310" s="278"/>
      <c r="E310" s="166">
        <v>1</v>
      </c>
      <c r="F310" s="167">
        <v>1050000</v>
      </c>
      <c r="G310" s="167">
        <f>E310*F310</f>
        <v>1050000</v>
      </c>
      <c r="H310" s="177"/>
    </row>
    <row r="311" spans="1:8" s="1" customFormat="1" ht="45" customHeight="1" x14ac:dyDescent="0.25">
      <c r="A311" s="183" t="s">
        <v>427</v>
      </c>
      <c r="B311" s="277" t="s">
        <v>428</v>
      </c>
      <c r="C311" s="276"/>
      <c r="D311" s="276"/>
      <c r="E311" s="166">
        <v>1</v>
      </c>
      <c r="F311" s="167">
        <v>1800000</v>
      </c>
      <c r="G311" s="167">
        <f t="shared" ref="G311:G320" si="19">E311*F311</f>
        <v>1800000</v>
      </c>
      <c r="H311" s="177"/>
    </row>
    <row r="312" spans="1:8" s="1" customFormat="1" ht="35.25" customHeight="1" x14ac:dyDescent="0.25">
      <c r="A312" s="183" t="s">
        <v>429</v>
      </c>
      <c r="B312" s="277" t="s">
        <v>430</v>
      </c>
      <c r="C312" s="276"/>
      <c r="D312" s="276"/>
      <c r="E312" s="166">
        <v>1</v>
      </c>
      <c r="F312" s="167">
        <v>1600000</v>
      </c>
      <c r="G312" s="167">
        <f t="shared" si="19"/>
        <v>1600000</v>
      </c>
      <c r="H312" s="177"/>
    </row>
    <row r="313" spans="1:8" s="1" customFormat="1" ht="29.25" customHeight="1" x14ac:dyDescent="0.25">
      <c r="A313" s="183" t="s">
        <v>431</v>
      </c>
      <c r="B313" s="373" t="s">
        <v>432</v>
      </c>
      <c r="C313" s="276"/>
      <c r="D313" s="276"/>
      <c r="E313" s="166">
        <v>1</v>
      </c>
      <c r="F313" s="167">
        <v>1500000</v>
      </c>
      <c r="G313" s="167">
        <f t="shared" si="19"/>
        <v>1500000</v>
      </c>
      <c r="H313" s="177"/>
    </row>
    <row r="314" spans="1:8" s="1" customFormat="1" ht="45" customHeight="1" x14ac:dyDescent="0.25">
      <c r="A314" s="183" t="s">
        <v>433</v>
      </c>
      <c r="B314" s="373" t="s">
        <v>432</v>
      </c>
      <c r="C314" s="276"/>
      <c r="D314" s="276"/>
      <c r="E314" s="166">
        <v>1</v>
      </c>
      <c r="F314" s="167">
        <v>1500000</v>
      </c>
      <c r="G314" s="167">
        <f t="shared" si="19"/>
        <v>1500000</v>
      </c>
      <c r="H314" s="177"/>
    </row>
    <row r="315" spans="1:8" s="1" customFormat="1" ht="45" customHeight="1" x14ac:dyDescent="0.25">
      <c r="A315" s="183" t="s">
        <v>434</v>
      </c>
      <c r="B315" s="373" t="s">
        <v>435</v>
      </c>
      <c r="C315" s="276"/>
      <c r="D315" s="276"/>
      <c r="E315" s="166">
        <v>1</v>
      </c>
      <c r="F315" s="167">
        <v>1600000</v>
      </c>
      <c r="G315" s="167">
        <f t="shared" si="19"/>
        <v>1600000</v>
      </c>
      <c r="H315" s="177"/>
    </row>
    <row r="316" spans="1:8" s="1" customFormat="1" ht="45" customHeight="1" x14ac:dyDescent="0.25">
      <c r="A316" s="183" t="s">
        <v>436</v>
      </c>
      <c r="B316" s="373" t="s">
        <v>432</v>
      </c>
      <c r="C316" s="276"/>
      <c r="D316" s="276"/>
      <c r="E316" s="166">
        <v>1</v>
      </c>
      <c r="F316" s="167">
        <v>1600000</v>
      </c>
      <c r="G316" s="167">
        <f t="shared" si="19"/>
        <v>1600000</v>
      </c>
      <c r="H316" s="177"/>
    </row>
    <row r="317" spans="1:8" s="1" customFormat="1" ht="29.25" customHeight="1" x14ac:dyDescent="0.25">
      <c r="A317" s="183" t="s">
        <v>437</v>
      </c>
      <c r="B317" s="277" t="s">
        <v>438</v>
      </c>
      <c r="C317" s="276"/>
      <c r="D317" s="276"/>
      <c r="E317" s="166">
        <v>1</v>
      </c>
      <c r="F317" s="167">
        <v>1100000</v>
      </c>
      <c r="G317" s="167">
        <f t="shared" si="19"/>
        <v>1100000</v>
      </c>
      <c r="H317" s="177"/>
    </row>
    <row r="318" spans="1:8" s="1" customFormat="1" ht="30" customHeight="1" x14ac:dyDescent="0.25">
      <c r="A318" s="184" t="s">
        <v>631</v>
      </c>
      <c r="B318" s="274" t="s">
        <v>632</v>
      </c>
      <c r="C318" s="274"/>
      <c r="D318" s="274"/>
      <c r="E318" s="131">
        <v>2</v>
      </c>
      <c r="F318" s="185">
        <v>800000</v>
      </c>
      <c r="G318" s="185">
        <f t="shared" si="19"/>
        <v>1600000</v>
      </c>
      <c r="H318" s="177"/>
    </row>
    <row r="319" spans="1:8" s="1" customFormat="1" x14ac:dyDescent="0.25">
      <c r="A319" s="184" t="s">
        <v>623</v>
      </c>
      <c r="B319" s="274" t="s">
        <v>624</v>
      </c>
      <c r="C319" s="274"/>
      <c r="D319" s="274"/>
      <c r="E319" s="131">
        <v>1</v>
      </c>
      <c r="F319" s="185">
        <v>2500000</v>
      </c>
      <c r="G319" s="185">
        <f t="shared" si="19"/>
        <v>2500000</v>
      </c>
      <c r="H319" s="177"/>
    </row>
    <row r="320" spans="1:8" s="1" customFormat="1" ht="113.25" customHeight="1" x14ac:dyDescent="0.25">
      <c r="A320" s="183" t="s">
        <v>439</v>
      </c>
      <c r="B320" s="374" t="s">
        <v>751</v>
      </c>
      <c r="C320" s="276"/>
      <c r="D320" s="276"/>
      <c r="E320" s="166">
        <v>1</v>
      </c>
      <c r="F320" s="167">
        <v>6250000</v>
      </c>
      <c r="G320" s="167">
        <f t="shared" si="19"/>
        <v>6250000</v>
      </c>
      <c r="H320" s="177"/>
    </row>
    <row r="321" spans="1:9" s="1" customFormat="1" ht="22.5" customHeight="1" x14ac:dyDescent="0.25">
      <c r="A321" s="368" t="s">
        <v>440</v>
      </c>
      <c r="B321" s="368"/>
      <c r="C321" s="368"/>
      <c r="D321" s="368"/>
      <c r="E321" s="368"/>
      <c r="F321" s="368"/>
      <c r="G321" s="90">
        <f>SUM(G310:G320)</f>
        <v>22100000</v>
      </c>
      <c r="H321" s="61"/>
    </row>
    <row r="322" spans="1:9" s="1" customFormat="1" ht="15" customHeight="1" x14ac:dyDescent="0.25">
      <c r="A322" s="367" t="s">
        <v>441</v>
      </c>
      <c r="B322" s="367"/>
      <c r="C322" s="367"/>
      <c r="D322" s="367"/>
      <c r="E322" s="367"/>
      <c r="F322" s="367"/>
      <c r="G322" s="367"/>
      <c r="H322" s="54"/>
    </row>
    <row r="323" spans="1:9" s="1" customFormat="1" x14ac:dyDescent="0.25">
      <c r="A323" s="22" t="s">
        <v>442</v>
      </c>
      <c r="B323" s="22" t="s">
        <v>83</v>
      </c>
      <c r="C323" s="275" t="s">
        <v>124</v>
      </c>
      <c r="D323" s="276"/>
      <c r="E323" s="33" t="s">
        <v>7</v>
      </c>
      <c r="F323" s="33" t="s">
        <v>746</v>
      </c>
      <c r="G323" s="32" t="s">
        <v>9</v>
      </c>
      <c r="H323" s="55"/>
    </row>
    <row r="324" spans="1:9" s="1" customFormat="1" ht="57.75" customHeight="1" x14ac:dyDescent="0.25">
      <c r="A324" s="279" t="s">
        <v>617</v>
      </c>
      <c r="B324" s="186" t="s">
        <v>444</v>
      </c>
      <c r="C324" s="372" t="s">
        <v>445</v>
      </c>
      <c r="D324" s="371"/>
      <c r="E324" s="131">
        <v>1</v>
      </c>
      <c r="F324" s="185">
        <v>8000000</v>
      </c>
      <c r="G324" s="185">
        <f t="shared" ref="G324:G329" si="20">E324*F324</f>
        <v>8000000</v>
      </c>
      <c r="H324" s="177"/>
    </row>
    <row r="325" spans="1:9" s="1" customFormat="1" ht="63" customHeight="1" x14ac:dyDescent="0.25">
      <c r="A325" s="371"/>
      <c r="B325" s="186" t="s">
        <v>446</v>
      </c>
      <c r="C325" s="371"/>
      <c r="D325" s="371"/>
      <c r="E325" s="131">
        <v>1</v>
      </c>
      <c r="F325" s="185">
        <v>18000000</v>
      </c>
      <c r="G325" s="185">
        <f t="shared" si="20"/>
        <v>18000000</v>
      </c>
      <c r="H325" s="177"/>
    </row>
    <row r="326" spans="1:9" s="1" customFormat="1" ht="75" x14ac:dyDescent="0.25">
      <c r="A326" s="279" t="s">
        <v>628</v>
      </c>
      <c r="B326" s="186" t="s">
        <v>552</v>
      </c>
      <c r="C326" s="280" t="s">
        <v>630</v>
      </c>
      <c r="D326" s="280"/>
      <c r="E326" s="122">
        <v>2</v>
      </c>
      <c r="F326" s="176">
        <v>1000000</v>
      </c>
      <c r="G326" s="167">
        <f t="shared" si="20"/>
        <v>2000000</v>
      </c>
      <c r="H326" s="177"/>
    </row>
    <row r="327" spans="1:9" s="1" customFormat="1" ht="60" x14ac:dyDescent="0.25">
      <c r="A327" s="279"/>
      <c r="B327" s="186" t="s">
        <v>629</v>
      </c>
      <c r="C327" s="280"/>
      <c r="D327" s="280"/>
      <c r="E327" s="131">
        <v>2</v>
      </c>
      <c r="F327" s="185">
        <v>1500000</v>
      </c>
      <c r="G327" s="185">
        <f t="shared" si="20"/>
        <v>3000000</v>
      </c>
      <c r="H327" s="177"/>
    </row>
    <row r="328" spans="1:9" s="1" customFormat="1" ht="75" x14ac:dyDescent="0.25">
      <c r="A328" s="187" t="s">
        <v>447</v>
      </c>
      <c r="B328" s="188" t="s">
        <v>687</v>
      </c>
      <c r="C328" s="284" t="s">
        <v>448</v>
      </c>
      <c r="D328" s="276"/>
      <c r="E328" s="166">
        <v>1</v>
      </c>
      <c r="F328" s="167">
        <v>1000000</v>
      </c>
      <c r="G328" s="167">
        <f t="shared" si="20"/>
        <v>1000000</v>
      </c>
      <c r="H328" s="177"/>
    </row>
    <row r="329" spans="1:9" s="1" customFormat="1" ht="104.25" customHeight="1" x14ac:dyDescent="0.25">
      <c r="A329" s="430" t="s">
        <v>449</v>
      </c>
      <c r="B329" s="278"/>
      <c r="C329" s="284" t="s">
        <v>752</v>
      </c>
      <c r="D329" s="276"/>
      <c r="E329" s="166">
        <v>1</v>
      </c>
      <c r="F329" s="167">
        <v>4000000</v>
      </c>
      <c r="G329" s="167">
        <f t="shared" si="20"/>
        <v>4000000</v>
      </c>
      <c r="H329" s="177"/>
    </row>
    <row r="330" spans="1:9" s="1" customFormat="1" ht="25.5" customHeight="1" x14ac:dyDescent="0.25">
      <c r="A330" s="368" t="s">
        <v>450</v>
      </c>
      <c r="B330" s="368"/>
      <c r="C330" s="368"/>
      <c r="D330" s="368"/>
      <c r="E330" s="368"/>
      <c r="F330" s="368"/>
      <c r="G330" s="91">
        <f>SUM(G324:G329)</f>
        <v>36000000</v>
      </c>
      <c r="H330" s="59"/>
    </row>
    <row r="331" spans="1:9" s="1" customFormat="1" ht="27" customHeight="1" x14ac:dyDescent="0.25">
      <c r="A331" s="426" t="s">
        <v>451</v>
      </c>
      <c r="B331" s="426"/>
      <c r="C331" s="426"/>
      <c r="D331" s="426"/>
      <c r="E331" s="426"/>
      <c r="F331" s="426"/>
      <c r="G331" s="92">
        <v>47788200</v>
      </c>
      <c r="H331" s="60"/>
    </row>
    <row r="332" spans="1:9" s="1" customFormat="1" ht="25.5" customHeight="1" x14ac:dyDescent="0.25">
      <c r="A332" s="426" t="s">
        <v>452</v>
      </c>
      <c r="B332" s="426"/>
      <c r="C332" s="426"/>
      <c r="D332" s="426"/>
      <c r="E332" s="426"/>
      <c r="F332" s="426"/>
      <c r="G332" s="93">
        <f>SUM(G330,G321,G304)</f>
        <v>74149800</v>
      </c>
      <c r="H332" s="89">
        <f>(G332/G331)-1</f>
        <v>0.55163408540183556</v>
      </c>
      <c r="I332" s="62"/>
    </row>
    <row r="333" spans="1:9" x14ac:dyDescent="0.25">
      <c r="A333" s="189"/>
      <c r="B333" s="189"/>
      <c r="C333" s="189"/>
      <c r="D333" s="189"/>
      <c r="E333" s="189"/>
      <c r="F333" s="189"/>
      <c r="G333" s="189"/>
      <c r="H333" s="189"/>
    </row>
    <row r="334" spans="1:9" ht="34.5" customHeight="1" x14ac:dyDescent="0.45">
      <c r="A334" s="427" t="s">
        <v>453</v>
      </c>
      <c r="B334" s="427"/>
      <c r="C334" s="427"/>
      <c r="D334" s="427"/>
      <c r="E334" s="427"/>
      <c r="F334" s="427"/>
      <c r="G334" s="427"/>
      <c r="H334" s="63"/>
    </row>
    <row r="335" spans="1:9" ht="22.5" customHeight="1" x14ac:dyDescent="0.25">
      <c r="A335" s="428" t="s">
        <v>454</v>
      </c>
      <c r="B335" s="428"/>
      <c r="C335" s="428"/>
      <c r="D335" s="428"/>
      <c r="E335" s="428"/>
      <c r="F335" s="428"/>
      <c r="G335" s="428"/>
      <c r="H335" s="64"/>
    </row>
    <row r="336" spans="1:9" x14ac:dyDescent="0.25">
      <c r="A336" s="32" t="s">
        <v>3</v>
      </c>
      <c r="B336" s="32" t="s">
        <v>188</v>
      </c>
      <c r="C336" s="32" t="s">
        <v>5</v>
      </c>
      <c r="D336" s="32" t="s">
        <v>124</v>
      </c>
      <c r="E336" s="32" t="s">
        <v>7</v>
      </c>
      <c r="F336" s="32" t="s">
        <v>455</v>
      </c>
      <c r="G336" s="32" t="s">
        <v>9</v>
      </c>
      <c r="H336" s="55"/>
    </row>
    <row r="337" spans="1:8" ht="30" customHeight="1" x14ac:dyDescent="0.25">
      <c r="A337" s="190" t="s">
        <v>456</v>
      </c>
      <c r="B337" s="191" t="s">
        <v>457</v>
      </c>
      <c r="C337" s="191" t="s">
        <v>458</v>
      </c>
      <c r="D337" s="191" t="s">
        <v>459</v>
      </c>
      <c r="E337" s="192">
        <v>4</v>
      </c>
      <c r="F337" s="193">
        <v>84000</v>
      </c>
      <c r="G337" s="194">
        <f>E337*F337</f>
        <v>336000</v>
      </c>
      <c r="H337" s="195"/>
    </row>
    <row r="338" spans="1:8" ht="30" customHeight="1" x14ac:dyDescent="0.25">
      <c r="A338" s="190" t="s">
        <v>460</v>
      </c>
      <c r="B338" s="191" t="s">
        <v>443</v>
      </c>
      <c r="C338" s="191" t="s">
        <v>461</v>
      </c>
      <c r="D338" s="191" t="s">
        <v>462</v>
      </c>
      <c r="E338" s="192">
        <v>15</v>
      </c>
      <c r="F338" s="193">
        <v>11000</v>
      </c>
      <c r="G338" s="194">
        <f t="shared" ref="G338:G349" si="21">E338*F338</f>
        <v>165000</v>
      </c>
      <c r="H338" s="195"/>
    </row>
    <row r="339" spans="1:8" ht="51" customHeight="1" x14ac:dyDescent="0.25">
      <c r="A339" s="190" t="s">
        <v>463</v>
      </c>
      <c r="B339" s="191" t="s">
        <v>464</v>
      </c>
      <c r="C339" s="191" t="s">
        <v>465</v>
      </c>
      <c r="D339" s="191" t="s">
        <v>466</v>
      </c>
      <c r="E339" s="192">
        <v>4</v>
      </c>
      <c r="F339" s="193">
        <v>189000</v>
      </c>
      <c r="G339" s="194">
        <f t="shared" si="21"/>
        <v>756000</v>
      </c>
      <c r="H339" s="195"/>
    </row>
    <row r="340" spans="1:8" ht="58.5" customHeight="1" x14ac:dyDescent="0.25">
      <c r="A340" s="190" t="s">
        <v>467</v>
      </c>
      <c r="B340" s="191" t="s">
        <v>464</v>
      </c>
      <c r="C340" s="191" t="s">
        <v>468</v>
      </c>
      <c r="D340" s="191" t="s">
        <v>466</v>
      </c>
      <c r="E340" s="192">
        <v>4</v>
      </c>
      <c r="F340" s="193">
        <v>73500</v>
      </c>
      <c r="G340" s="194">
        <f t="shared" si="21"/>
        <v>294000</v>
      </c>
      <c r="H340" s="195"/>
    </row>
    <row r="341" spans="1:8" ht="81" customHeight="1" x14ac:dyDescent="0.25">
      <c r="A341" s="190" t="s">
        <v>469</v>
      </c>
      <c r="B341" s="196"/>
      <c r="C341" s="196" t="s">
        <v>470</v>
      </c>
      <c r="D341" s="191" t="s">
        <v>471</v>
      </c>
      <c r="E341" s="192">
        <v>15</v>
      </c>
      <c r="F341" s="193">
        <v>3700</v>
      </c>
      <c r="G341" s="194">
        <f t="shared" si="21"/>
        <v>55500</v>
      </c>
      <c r="H341" s="195"/>
    </row>
    <row r="342" spans="1:8" ht="80.25" customHeight="1" x14ac:dyDescent="0.25">
      <c r="A342" s="190" t="s">
        <v>472</v>
      </c>
      <c r="B342" s="196"/>
      <c r="C342" s="196" t="s">
        <v>643</v>
      </c>
      <c r="D342" s="191" t="s">
        <v>471</v>
      </c>
      <c r="E342" s="192">
        <v>10</v>
      </c>
      <c r="F342" s="193">
        <v>19000</v>
      </c>
      <c r="G342" s="194">
        <f t="shared" si="21"/>
        <v>190000</v>
      </c>
      <c r="H342" s="195"/>
    </row>
    <row r="343" spans="1:8" ht="71.25" customHeight="1" x14ac:dyDescent="0.25">
      <c r="A343" s="197" t="s">
        <v>473</v>
      </c>
      <c r="B343" s="244" t="s">
        <v>474</v>
      </c>
      <c r="C343" s="196" t="s">
        <v>475</v>
      </c>
      <c r="D343" s="191" t="s">
        <v>476</v>
      </c>
      <c r="E343" s="192">
        <v>30</v>
      </c>
      <c r="F343" s="193">
        <v>1800</v>
      </c>
      <c r="G343" s="194">
        <f t="shared" si="21"/>
        <v>54000</v>
      </c>
      <c r="H343" s="195"/>
    </row>
    <row r="344" spans="1:8" ht="51" x14ac:dyDescent="0.25">
      <c r="A344" s="198" t="s">
        <v>644</v>
      </c>
      <c r="B344" s="199" t="s">
        <v>457</v>
      </c>
      <c r="C344" s="196" t="s">
        <v>477</v>
      </c>
      <c r="D344" s="191" t="s">
        <v>478</v>
      </c>
      <c r="E344" s="192">
        <v>8</v>
      </c>
      <c r="F344" s="193">
        <v>10500</v>
      </c>
      <c r="G344" s="194">
        <f t="shared" si="21"/>
        <v>84000</v>
      </c>
      <c r="H344" s="195"/>
    </row>
    <row r="345" spans="1:8" ht="30" customHeight="1" x14ac:dyDescent="0.25">
      <c r="A345" s="190" t="s">
        <v>479</v>
      </c>
      <c r="B345" s="196" t="s">
        <v>58</v>
      </c>
      <c r="C345" s="196" t="s">
        <v>480</v>
      </c>
      <c r="D345" s="191" t="s">
        <v>481</v>
      </c>
      <c r="E345" s="192">
        <v>2</v>
      </c>
      <c r="F345" s="193">
        <v>84000</v>
      </c>
      <c r="G345" s="194">
        <f t="shared" si="21"/>
        <v>168000</v>
      </c>
      <c r="H345" s="195"/>
    </row>
    <row r="346" spans="1:8" ht="51" x14ac:dyDescent="0.25">
      <c r="A346" s="190" t="s">
        <v>482</v>
      </c>
      <c r="B346" s="200" t="s">
        <v>483</v>
      </c>
      <c r="C346" s="196" t="s">
        <v>484</v>
      </c>
      <c r="D346" s="191" t="s">
        <v>485</v>
      </c>
      <c r="E346" s="201">
        <v>1</v>
      </c>
      <c r="F346" s="202">
        <v>73500</v>
      </c>
      <c r="G346" s="194">
        <f t="shared" si="21"/>
        <v>73500</v>
      </c>
      <c r="H346" s="195"/>
    </row>
    <row r="347" spans="1:8" ht="63.75" x14ac:dyDescent="0.25">
      <c r="A347" s="190" t="s">
        <v>486</v>
      </c>
      <c r="B347" s="200" t="s">
        <v>487</v>
      </c>
      <c r="C347" s="196" t="s">
        <v>488</v>
      </c>
      <c r="D347" s="191" t="s">
        <v>489</v>
      </c>
      <c r="E347" s="201">
        <v>1</v>
      </c>
      <c r="F347" s="202">
        <v>157000</v>
      </c>
      <c r="G347" s="194">
        <f t="shared" si="21"/>
        <v>157000</v>
      </c>
      <c r="H347" s="195"/>
    </row>
    <row r="348" spans="1:8" ht="38.25" x14ac:dyDescent="0.25">
      <c r="A348" s="190" t="s">
        <v>645</v>
      </c>
      <c r="B348" s="200" t="s">
        <v>625</v>
      </c>
      <c r="C348" s="196" t="s">
        <v>626</v>
      </c>
      <c r="D348" s="191" t="s">
        <v>627</v>
      </c>
      <c r="E348" s="201">
        <v>1</v>
      </c>
      <c r="F348" s="202">
        <v>525000</v>
      </c>
      <c r="G348" s="194">
        <f t="shared" si="21"/>
        <v>525000</v>
      </c>
      <c r="H348" s="195"/>
    </row>
    <row r="349" spans="1:8" ht="64.5" customHeight="1" x14ac:dyDescent="0.25">
      <c r="A349" s="190" t="s">
        <v>490</v>
      </c>
      <c r="B349" s="196" t="s">
        <v>491</v>
      </c>
      <c r="C349" s="196" t="s">
        <v>492</v>
      </c>
      <c r="D349" s="191" t="s">
        <v>493</v>
      </c>
      <c r="E349" s="192">
        <v>20</v>
      </c>
      <c r="F349" s="193">
        <v>5300</v>
      </c>
      <c r="G349" s="194">
        <f t="shared" si="21"/>
        <v>106000</v>
      </c>
      <c r="H349" s="195"/>
    </row>
    <row r="350" spans="1:8" ht="18" x14ac:dyDescent="0.25">
      <c r="A350" s="281" t="s">
        <v>494</v>
      </c>
      <c r="B350" s="282"/>
      <c r="C350" s="282"/>
      <c r="D350" s="282"/>
      <c r="E350" s="282"/>
      <c r="F350" s="282"/>
      <c r="G350" s="203">
        <f>SUM(G337:G349)</f>
        <v>2964000</v>
      </c>
      <c r="H350" s="204"/>
    </row>
    <row r="351" spans="1:8" ht="22.5" customHeight="1" x14ac:dyDescent="0.25">
      <c r="A351" s="429" t="s">
        <v>495</v>
      </c>
      <c r="B351" s="429"/>
      <c r="C351" s="429"/>
      <c r="D351" s="429"/>
      <c r="E351" s="429"/>
      <c r="F351" s="429"/>
      <c r="G351" s="429"/>
      <c r="H351" s="65"/>
    </row>
    <row r="352" spans="1:8" x14ac:dyDescent="0.25">
      <c r="A352" s="346" t="s">
        <v>83</v>
      </c>
      <c r="B352" s="347"/>
      <c r="C352" s="346" t="s">
        <v>124</v>
      </c>
      <c r="D352" s="347"/>
      <c r="E352" s="32" t="s">
        <v>7</v>
      </c>
      <c r="F352" s="32" t="s">
        <v>455</v>
      </c>
      <c r="G352" s="32" t="s">
        <v>9</v>
      </c>
      <c r="H352" s="55"/>
    </row>
    <row r="353" spans="1:8" ht="30" customHeight="1" x14ac:dyDescent="0.25">
      <c r="A353" s="360" t="s">
        <v>496</v>
      </c>
      <c r="B353" s="361"/>
      <c r="C353" s="353" t="s">
        <v>497</v>
      </c>
      <c r="D353" s="355"/>
      <c r="E353" s="144">
        <v>1</v>
      </c>
      <c r="F353" s="193">
        <v>5250000</v>
      </c>
      <c r="G353" s="194">
        <f>E353*F353</f>
        <v>5250000</v>
      </c>
      <c r="H353" s="195"/>
    </row>
    <row r="354" spans="1:8" ht="30" customHeight="1" x14ac:dyDescent="0.25">
      <c r="A354" s="360" t="s">
        <v>498</v>
      </c>
      <c r="B354" s="361"/>
      <c r="C354" s="353" t="s">
        <v>499</v>
      </c>
      <c r="D354" s="355"/>
      <c r="E354" s="144">
        <v>1</v>
      </c>
      <c r="F354" s="193">
        <v>1500000</v>
      </c>
      <c r="G354" s="194">
        <f>E354*F354</f>
        <v>1500000</v>
      </c>
      <c r="H354" s="195"/>
    </row>
    <row r="355" spans="1:8" ht="18" x14ac:dyDescent="0.25">
      <c r="A355" s="281" t="s">
        <v>500</v>
      </c>
      <c r="B355" s="282"/>
      <c r="C355" s="282"/>
      <c r="D355" s="282"/>
      <c r="E355" s="282"/>
      <c r="F355" s="282"/>
      <c r="G355" s="205">
        <f>SUM(G353:G354)</f>
        <v>6750000</v>
      </c>
      <c r="H355" s="206"/>
    </row>
    <row r="356" spans="1:8" ht="22.5" customHeight="1" x14ac:dyDescent="0.25">
      <c r="A356" s="359" t="s">
        <v>501</v>
      </c>
      <c r="B356" s="359"/>
      <c r="C356" s="359"/>
      <c r="D356" s="359"/>
      <c r="E356" s="359"/>
      <c r="F356" s="359"/>
      <c r="G356" s="359"/>
      <c r="H356" s="65"/>
    </row>
    <row r="357" spans="1:8" x14ac:dyDescent="0.25">
      <c r="A357" s="346" t="s">
        <v>83</v>
      </c>
      <c r="B357" s="347"/>
      <c r="C357" s="346" t="s">
        <v>124</v>
      </c>
      <c r="D357" s="347"/>
      <c r="E357" s="32" t="s">
        <v>7</v>
      </c>
      <c r="F357" s="32" t="s">
        <v>125</v>
      </c>
      <c r="G357" s="32" t="s">
        <v>9</v>
      </c>
      <c r="H357" s="55"/>
    </row>
    <row r="358" spans="1:8" ht="45" customHeight="1" x14ac:dyDescent="0.25">
      <c r="A358" s="360" t="s">
        <v>502</v>
      </c>
      <c r="B358" s="361"/>
      <c r="C358" s="464" t="s">
        <v>503</v>
      </c>
      <c r="D358" s="465"/>
      <c r="E358" s="192">
        <v>2</v>
      </c>
      <c r="F358" s="193">
        <v>1760000</v>
      </c>
      <c r="G358" s="194">
        <f>E358*F358</f>
        <v>3520000</v>
      </c>
      <c r="H358" s="195"/>
    </row>
    <row r="359" spans="1:8" ht="30" customHeight="1" x14ac:dyDescent="0.25">
      <c r="A359" s="360" t="s">
        <v>646</v>
      </c>
      <c r="B359" s="361"/>
      <c r="C359" s="466" t="s">
        <v>750</v>
      </c>
      <c r="D359" s="361"/>
      <c r="E359" s="192">
        <v>1</v>
      </c>
      <c r="F359" s="215">
        <v>3500000</v>
      </c>
      <c r="G359" s="239">
        <f t="shared" ref="G359:G360" si="22">E359*F359</f>
        <v>3500000</v>
      </c>
      <c r="H359" s="195"/>
    </row>
    <row r="360" spans="1:8" ht="30" customHeight="1" x14ac:dyDescent="0.25">
      <c r="A360" s="360" t="s">
        <v>504</v>
      </c>
      <c r="B360" s="361"/>
      <c r="C360" s="353" t="s">
        <v>505</v>
      </c>
      <c r="D360" s="355"/>
      <c r="E360" s="192">
        <v>10</v>
      </c>
      <c r="F360" s="193">
        <v>12600</v>
      </c>
      <c r="G360" s="194">
        <f t="shared" si="22"/>
        <v>126000</v>
      </c>
      <c r="H360" s="195"/>
    </row>
    <row r="361" spans="1:8" ht="18" x14ac:dyDescent="0.25">
      <c r="A361" s="281" t="s">
        <v>506</v>
      </c>
      <c r="B361" s="282"/>
      <c r="C361" s="282"/>
      <c r="D361" s="282"/>
      <c r="E361" s="282"/>
      <c r="F361" s="282"/>
      <c r="G361" s="207">
        <f>SUM(G358:G360)</f>
        <v>7146000</v>
      </c>
      <c r="H361" s="208"/>
    </row>
    <row r="362" spans="1:8" ht="22.5" customHeight="1" x14ac:dyDescent="0.25">
      <c r="A362" s="437" t="s">
        <v>507</v>
      </c>
      <c r="B362" s="438"/>
      <c r="C362" s="438"/>
      <c r="D362" s="438"/>
      <c r="E362" s="438"/>
      <c r="F362" s="438"/>
      <c r="G362" s="439"/>
      <c r="H362" s="65"/>
    </row>
    <row r="363" spans="1:8" ht="18" customHeight="1" x14ac:dyDescent="0.25">
      <c r="A363" s="440" t="s">
        <v>508</v>
      </c>
      <c r="B363" s="441"/>
      <c r="C363" s="441"/>
      <c r="D363" s="441"/>
      <c r="E363" s="441"/>
      <c r="F363" s="441"/>
      <c r="G363" s="442"/>
      <c r="H363" s="66"/>
    </row>
    <row r="364" spans="1:8" ht="15" customHeight="1" x14ac:dyDescent="0.25">
      <c r="A364" s="346" t="s">
        <v>442</v>
      </c>
      <c r="B364" s="347"/>
      <c r="C364" s="346" t="s">
        <v>509</v>
      </c>
      <c r="D364" s="352"/>
      <c r="E364" s="352"/>
      <c r="F364" s="347"/>
      <c r="G364" s="32" t="s">
        <v>9</v>
      </c>
      <c r="H364" s="35"/>
    </row>
    <row r="365" spans="1:8" ht="75" customHeight="1" x14ac:dyDescent="0.25">
      <c r="A365" s="362" t="s">
        <v>510</v>
      </c>
      <c r="B365" s="363"/>
      <c r="C365" s="364" t="s">
        <v>511</v>
      </c>
      <c r="D365" s="365"/>
      <c r="E365" s="365"/>
      <c r="F365" s="366"/>
      <c r="G365" s="194">
        <v>1050000</v>
      </c>
      <c r="H365" s="209"/>
    </row>
    <row r="366" spans="1:8" ht="97.5" customHeight="1" x14ac:dyDescent="0.25">
      <c r="A366" s="444" t="s">
        <v>512</v>
      </c>
      <c r="B366" s="445"/>
      <c r="C366" s="353" t="s">
        <v>668</v>
      </c>
      <c r="D366" s="354"/>
      <c r="E366" s="354"/>
      <c r="F366" s="355"/>
      <c r="G366" s="194">
        <v>2000000</v>
      </c>
      <c r="H366" s="209"/>
    </row>
    <row r="367" spans="1:8" ht="30" customHeight="1" x14ac:dyDescent="0.25">
      <c r="A367" s="446"/>
      <c r="B367" s="447"/>
      <c r="C367" s="364" t="s">
        <v>513</v>
      </c>
      <c r="D367" s="365"/>
      <c r="E367" s="365"/>
      <c r="F367" s="366"/>
      <c r="G367" s="194">
        <v>1000000</v>
      </c>
      <c r="H367" s="209"/>
    </row>
    <row r="368" spans="1:8" ht="15" customHeight="1" x14ac:dyDescent="0.25">
      <c r="A368" s="448"/>
      <c r="B368" s="449"/>
      <c r="C368" s="364" t="s">
        <v>514</v>
      </c>
      <c r="D368" s="365"/>
      <c r="E368" s="365"/>
      <c r="F368" s="366"/>
      <c r="G368" s="194">
        <v>1000000</v>
      </c>
      <c r="H368" s="209"/>
    </row>
    <row r="369" spans="1:8" ht="18" x14ac:dyDescent="0.25">
      <c r="A369" s="281" t="s">
        <v>515</v>
      </c>
      <c r="B369" s="282"/>
      <c r="C369" s="282"/>
      <c r="D369" s="282"/>
      <c r="E369" s="282"/>
      <c r="F369" s="282"/>
      <c r="G369" s="210">
        <f>SUM(G365:G368)</f>
        <v>5050000</v>
      </c>
      <c r="H369" s="208"/>
    </row>
    <row r="370" spans="1:8" ht="18" customHeight="1" x14ac:dyDescent="0.25">
      <c r="A370" s="434" t="s">
        <v>516</v>
      </c>
      <c r="B370" s="435"/>
      <c r="C370" s="435"/>
      <c r="D370" s="435"/>
      <c r="E370" s="435"/>
      <c r="F370" s="435"/>
      <c r="G370" s="436"/>
      <c r="H370" s="67"/>
    </row>
    <row r="371" spans="1:8" ht="15" customHeight="1" x14ac:dyDescent="0.25">
      <c r="A371" s="346" t="s">
        <v>517</v>
      </c>
      <c r="B371" s="347"/>
      <c r="C371" s="346" t="s">
        <v>509</v>
      </c>
      <c r="D371" s="352"/>
      <c r="E371" s="352"/>
      <c r="F371" s="347"/>
      <c r="G371" s="32" t="s">
        <v>9</v>
      </c>
      <c r="H371" s="35"/>
    </row>
    <row r="372" spans="1:8" ht="124.5" customHeight="1" x14ac:dyDescent="0.25">
      <c r="A372" s="360" t="s">
        <v>518</v>
      </c>
      <c r="B372" s="361"/>
      <c r="C372" s="353" t="s">
        <v>669</v>
      </c>
      <c r="D372" s="354"/>
      <c r="E372" s="354"/>
      <c r="F372" s="355"/>
      <c r="G372" s="194">
        <v>1500000</v>
      </c>
      <c r="H372" s="177"/>
    </row>
    <row r="373" spans="1:8" ht="18" x14ac:dyDescent="0.25">
      <c r="A373" s="281" t="s">
        <v>519</v>
      </c>
      <c r="B373" s="282"/>
      <c r="C373" s="282"/>
      <c r="D373" s="282"/>
      <c r="E373" s="282"/>
      <c r="F373" s="282"/>
      <c r="G373" s="211">
        <f>SUM(G372)</f>
        <v>1500000</v>
      </c>
      <c r="H373" s="208"/>
    </row>
    <row r="374" spans="1:8" ht="18" customHeight="1" x14ac:dyDescent="0.25">
      <c r="A374" s="434" t="s">
        <v>520</v>
      </c>
      <c r="B374" s="435"/>
      <c r="C374" s="435"/>
      <c r="D374" s="435"/>
      <c r="E374" s="435"/>
      <c r="F374" s="435"/>
      <c r="G374" s="436"/>
      <c r="H374" s="67"/>
    </row>
    <row r="375" spans="1:8" ht="15" customHeight="1" x14ac:dyDescent="0.25">
      <c r="A375" s="346" t="s">
        <v>517</v>
      </c>
      <c r="B375" s="352"/>
      <c r="C375" s="352" t="s">
        <v>509</v>
      </c>
      <c r="D375" s="352"/>
      <c r="E375" s="352"/>
      <c r="F375" s="347"/>
      <c r="G375" s="32" t="s">
        <v>670</v>
      </c>
      <c r="H375" s="55"/>
    </row>
    <row r="376" spans="1:8" ht="45" customHeight="1" x14ac:dyDescent="0.25">
      <c r="A376" s="360" t="s">
        <v>557</v>
      </c>
      <c r="B376" s="361"/>
      <c r="C376" s="450" t="s">
        <v>748</v>
      </c>
      <c r="D376" s="451"/>
      <c r="E376" s="451"/>
      <c r="F376" s="452"/>
      <c r="G376" s="239">
        <v>6000000</v>
      </c>
      <c r="H376" s="177"/>
    </row>
    <row r="377" spans="1:8" ht="45" customHeight="1" x14ac:dyDescent="0.25">
      <c r="A377" s="360" t="s">
        <v>521</v>
      </c>
      <c r="B377" s="361"/>
      <c r="C377" s="353" t="s">
        <v>522</v>
      </c>
      <c r="D377" s="354"/>
      <c r="E377" s="354"/>
      <c r="F377" s="355"/>
      <c r="G377" s="239">
        <v>4000000</v>
      </c>
      <c r="H377" s="177"/>
    </row>
    <row r="378" spans="1:8" ht="18" x14ac:dyDescent="0.25">
      <c r="A378" s="281" t="s">
        <v>523</v>
      </c>
      <c r="B378" s="282"/>
      <c r="C378" s="282"/>
      <c r="D378" s="282"/>
      <c r="E378" s="282"/>
      <c r="F378" s="282"/>
      <c r="G378" s="211">
        <f>SUM(G376:G377)</f>
        <v>10000000</v>
      </c>
      <c r="H378" s="206"/>
    </row>
    <row r="379" spans="1:8" ht="18" customHeight="1" x14ac:dyDescent="0.25">
      <c r="A379" s="434" t="s">
        <v>524</v>
      </c>
      <c r="B379" s="435"/>
      <c r="C379" s="435"/>
      <c r="D379" s="435"/>
      <c r="E379" s="435"/>
      <c r="F379" s="435"/>
      <c r="G379" s="436"/>
      <c r="H379" s="67"/>
    </row>
    <row r="380" spans="1:8" ht="15" customHeight="1" x14ac:dyDescent="0.25">
      <c r="A380" s="346" t="s">
        <v>442</v>
      </c>
      <c r="B380" s="347"/>
      <c r="C380" s="346" t="s">
        <v>509</v>
      </c>
      <c r="D380" s="352"/>
      <c r="E380" s="352"/>
      <c r="F380" s="347"/>
      <c r="G380" s="32" t="s">
        <v>9</v>
      </c>
      <c r="H380" s="35"/>
    </row>
    <row r="381" spans="1:8" ht="60" customHeight="1" x14ac:dyDescent="0.25">
      <c r="A381" s="360" t="s">
        <v>525</v>
      </c>
      <c r="B381" s="361"/>
      <c r="C381" s="353" t="s">
        <v>526</v>
      </c>
      <c r="D381" s="354"/>
      <c r="E381" s="354"/>
      <c r="F381" s="355"/>
      <c r="G381" s="194">
        <v>9000000</v>
      </c>
      <c r="H381" s="177"/>
    </row>
    <row r="382" spans="1:8" ht="29.25" customHeight="1" x14ac:dyDescent="0.25">
      <c r="A382" s="341" t="s">
        <v>527</v>
      </c>
      <c r="B382" s="342"/>
      <c r="C382" s="343" t="s">
        <v>528</v>
      </c>
      <c r="D382" s="344"/>
      <c r="E382" s="344"/>
      <c r="F382" s="345"/>
      <c r="G382" s="212">
        <v>4200000</v>
      </c>
      <c r="H382" s="177"/>
    </row>
    <row r="383" spans="1:8" ht="18" x14ac:dyDescent="0.25">
      <c r="A383" s="281" t="s">
        <v>529</v>
      </c>
      <c r="B383" s="282"/>
      <c r="C383" s="282"/>
      <c r="D383" s="282"/>
      <c r="E383" s="282"/>
      <c r="F383" s="282"/>
      <c r="G383" s="211">
        <f>SUM(G381:G382)</f>
        <v>13200000</v>
      </c>
      <c r="H383" s="206"/>
    </row>
    <row r="384" spans="1:8" ht="18" customHeight="1" x14ac:dyDescent="0.25">
      <c r="A384" s="431" t="s">
        <v>530</v>
      </c>
      <c r="B384" s="432"/>
      <c r="C384" s="432"/>
      <c r="D384" s="432"/>
      <c r="E384" s="432"/>
      <c r="F384" s="432"/>
      <c r="G384" s="433"/>
      <c r="H384" s="68"/>
    </row>
    <row r="385" spans="1:8" ht="15" customHeight="1" x14ac:dyDescent="0.25">
      <c r="A385" s="346" t="s">
        <v>442</v>
      </c>
      <c r="B385" s="347"/>
      <c r="C385" s="346" t="s">
        <v>509</v>
      </c>
      <c r="D385" s="352"/>
      <c r="E385" s="352"/>
      <c r="F385" s="347"/>
      <c r="G385" s="32" t="s">
        <v>9</v>
      </c>
      <c r="H385" s="55"/>
    </row>
    <row r="386" spans="1:8" ht="181.5" customHeight="1" x14ac:dyDescent="0.25">
      <c r="A386" s="348" t="s">
        <v>531</v>
      </c>
      <c r="B386" s="349"/>
      <c r="C386" s="353" t="s">
        <v>618</v>
      </c>
      <c r="D386" s="354"/>
      <c r="E386" s="354"/>
      <c r="F386" s="355"/>
      <c r="G386" s="194">
        <v>52700000</v>
      </c>
      <c r="H386" s="177"/>
    </row>
    <row r="387" spans="1:8" ht="29.25" customHeight="1" x14ac:dyDescent="0.25">
      <c r="A387" s="350" t="s">
        <v>532</v>
      </c>
      <c r="B387" s="351"/>
      <c r="C387" s="356" t="s">
        <v>533</v>
      </c>
      <c r="D387" s="357"/>
      <c r="E387" s="357"/>
      <c r="F387" s="358"/>
      <c r="G387" s="194">
        <v>3500000</v>
      </c>
      <c r="H387" s="177"/>
    </row>
    <row r="388" spans="1:8" ht="18" x14ac:dyDescent="0.25">
      <c r="A388" s="281" t="s">
        <v>534</v>
      </c>
      <c r="B388" s="282"/>
      <c r="C388" s="282"/>
      <c r="D388" s="282"/>
      <c r="E388" s="282"/>
      <c r="F388" s="282"/>
      <c r="G388" s="210">
        <f>SUM(G386:G387)</f>
        <v>56200000</v>
      </c>
      <c r="H388" s="213"/>
    </row>
    <row r="389" spans="1:8" ht="18" x14ac:dyDescent="0.25">
      <c r="A389" s="287" t="s">
        <v>535</v>
      </c>
      <c r="B389" s="282"/>
      <c r="C389" s="282"/>
      <c r="D389" s="282"/>
      <c r="E389" s="282"/>
      <c r="F389" s="282"/>
      <c r="G389" s="73">
        <f>SUM(G369+G373+G378+G383+G388)</f>
        <v>85950000</v>
      </c>
      <c r="H389" s="69"/>
    </row>
    <row r="390" spans="1:8" ht="22.5" x14ac:dyDescent="0.25">
      <c r="A390" s="289" t="s">
        <v>536</v>
      </c>
      <c r="B390" s="289"/>
      <c r="C390" s="289"/>
      <c r="D390" s="289"/>
      <c r="E390" s="289"/>
      <c r="F390" s="289"/>
      <c r="G390" s="289"/>
      <c r="H390" s="65"/>
    </row>
    <row r="391" spans="1:8" ht="18" customHeight="1" x14ac:dyDescent="0.25">
      <c r="A391" s="340" t="s">
        <v>537</v>
      </c>
      <c r="B391" s="340"/>
      <c r="C391" s="340"/>
      <c r="D391" s="340"/>
      <c r="E391" s="340"/>
      <c r="F391" s="340"/>
      <c r="G391" s="340"/>
      <c r="H391" s="70"/>
    </row>
    <row r="392" spans="1:8" ht="15" customHeight="1" x14ac:dyDescent="0.25">
      <c r="A392" s="32" t="s">
        <v>538</v>
      </c>
      <c r="B392" s="271" t="s">
        <v>509</v>
      </c>
      <c r="C392" s="271"/>
      <c r="D392" s="32" t="s">
        <v>292</v>
      </c>
      <c r="E392" s="271" t="s">
        <v>125</v>
      </c>
      <c r="F392" s="271"/>
      <c r="G392" s="32" t="s">
        <v>9</v>
      </c>
      <c r="H392" s="55"/>
    </row>
    <row r="393" spans="1:8" ht="90" customHeight="1" x14ac:dyDescent="0.25">
      <c r="A393" s="214" t="s">
        <v>539</v>
      </c>
      <c r="B393" s="288" t="s">
        <v>540</v>
      </c>
      <c r="C393" s="288"/>
      <c r="D393" s="144">
        <v>2</v>
      </c>
      <c r="E393" s="267">
        <v>3500000</v>
      </c>
      <c r="F393" s="267"/>
      <c r="G393" s="194">
        <f>D393*E393</f>
        <v>7000000</v>
      </c>
      <c r="H393" s="177"/>
    </row>
    <row r="394" spans="1:8" ht="18" x14ac:dyDescent="0.25">
      <c r="A394" s="285" t="s">
        <v>749</v>
      </c>
      <c r="B394" s="286"/>
      <c r="C394" s="286"/>
      <c r="D394" s="286"/>
      <c r="E394" s="286"/>
      <c r="F394" s="286"/>
      <c r="G394" s="205">
        <f>SUM(G393)</f>
        <v>7000000</v>
      </c>
      <c r="H394" s="216"/>
    </row>
    <row r="395" spans="1:8" ht="18" customHeight="1" x14ac:dyDescent="0.25">
      <c r="A395" s="431" t="s">
        <v>541</v>
      </c>
      <c r="B395" s="432"/>
      <c r="C395" s="432"/>
      <c r="D395" s="432"/>
      <c r="E395" s="432"/>
      <c r="F395" s="432"/>
      <c r="G395" s="433"/>
      <c r="H395" s="68"/>
    </row>
    <row r="396" spans="1:8" ht="15" customHeight="1" x14ac:dyDescent="0.25">
      <c r="A396" s="19" t="s">
        <v>538</v>
      </c>
      <c r="B396" s="271" t="s">
        <v>509</v>
      </c>
      <c r="C396" s="271"/>
      <c r="D396" s="32" t="s">
        <v>292</v>
      </c>
      <c r="E396" s="271" t="s">
        <v>125</v>
      </c>
      <c r="F396" s="271"/>
      <c r="G396" s="32" t="s">
        <v>9</v>
      </c>
      <c r="H396" s="55"/>
    </row>
    <row r="397" spans="1:8" ht="45" customHeight="1" x14ac:dyDescent="0.25">
      <c r="A397" s="188" t="s">
        <v>542</v>
      </c>
      <c r="B397" s="284" t="s">
        <v>543</v>
      </c>
      <c r="C397" s="284"/>
      <c r="D397" s="152">
        <v>1</v>
      </c>
      <c r="E397" s="267">
        <v>600000</v>
      </c>
      <c r="F397" s="267"/>
      <c r="G397" s="194">
        <f>D397*E397</f>
        <v>600000</v>
      </c>
      <c r="H397" s="177"/>
    </row>
    <row r="398" spans="1:8" ht="45" customHeight="1" x14ac:dyDescent="0.25">
      <c r="A398" s="188" t="s">
        <v>544</v>
      </c>
      <c r="B398" s="284" t="s">
        <v>545</v>
      </c>
      <c r="C398" s="284"/>
      <c r="D398" s="152">
        <v>1</v>
      </c>
      <c r="E398" s="267">
        <v>2000000</v>
      </c>
      <c r="F398" s="267"/>
      <c r="G398" s="194">
        <f>D398*E398</f>
        <v>2000000</v>
      </c>
      <c r="H398" s="177"/>
    </row>
    <row r="399" spans="1:8" ht="18" x14ac:dyDescent="0.25">
      <c r="A399" s="281" t="s">
        <v>734</v>
      </c>
      <c r="B399" s="282"/>
      <c r="C399" s="282"/>
      <c r="D399" s="282"/>
      <c r="E399" s="282"/>
      <c r="F399" s="282"/>
      <c r="G399" s="211">
        <f>SUM(G397:G398)</f>
        <v>2600000</v>
      </c>
      <c r="H399" s="216"/>
    </row>
    <row r="400" spans="1:8" ht="18" x14ac:dyDescent="0.25">
      <c r="A400" s="283" t="s">
        <v>546</v>
      </c>
      <c r="B400" s="282"/>
      <c r="C400" s="282"/>
      <c r="D400" s="282"/>
      <c r="E400" s="282"/>
      <c r="F400" s="282"/>
      <c r="G400" s="74">
        <f>SUM(G394+G399)</f>
        <v>9600000</v>
      </c>
      <c r="H400" s="71"/>
    </row>
    <row r="401" spans="1:8" ht="18" x14ac:dyDescent="0.25">
      <c r="A401" s="272"/>
      <c r="B401" s="273"/>
      <c r="C401" s="273"/>
      <c r="D401" s="273"/>
      <c r="E401" s="273"/>
      <c r="F401" s="273"/>
      <c r="G401" s="273"/>
      <c r="H401" s="273"/>
    </row>
    <row r="402" spans="1:8" ht="25.5" x14ac:dyDescent="0.25">
      <c r="A402" s="247" t="s">
        <v>548</v>
      </c>
      <c r="B402" s="248"/>
      <c r="C402" s="248"/>
      <c r="D402" s="248"/>
      <c r="E402" s="248"/>
      <c r="F402" s="249"/>
      <c r="G402" s="21">
        <v>111254500</v>
      </c>
      <c r="H402" s="72"/>
    </row>
    <row r="403" spans="1:8" ht="25.5" x14ac:dyDescent="0.25">
      <c r="A403" s="247" t="s">
        <v>616</v>
      </c>
      <c r="B403" s="248"/>
      <c r="C403" s="248"/>
      <c r="D403" s="248"/>
      <c r="E403" s="248"/>
      <c r="F403" s="249"/>
      <c r="G403" s="25">
        <f>SUM(G400,G389,G361,G355,G350,G394)</f>
        <v>119410000</v>
      </c>
      <c r="H403" s="75">
        <f>(G403/G402)-1</f>
        <v>7.3304900026515796E-2</v>
      </c>
    </row>
    <row r="404" spans="1:8" x14ac:dyDescent="0.25">
      <c r="A404" s="217"/>
      <c r="B404" s="217"/>
      <c r="C404" s="217"/>
      <c r="D404" s="217"/>
      <c r="E404" s="217"/>
      <c r="F404" s="217"/>
      <c r="G404" s="217"/>
      <c r="H404" s="218"/>
    </row>
    <row r="405" spans="1:8" ht="27" x14ac:dyDescent="0.25">
      <c r="A405" s="443" t="s">
        <v>690</v>
      </c>
      <c r="B405" s="443"/>
      <c r="C405" s="443"/>
      <c r="D405" s="443"/>
      <c r="E405" s="443"/>
      <c r="F405" s="443"/>
      <c r="G405" s="443"/>
      <c r="H405" s="76"/>
    </row>
    <row r="406" spans="1:8" x14ac:dyDescent="0.25">
      <c r="A406" s="3" t="s">
        <v>3</v>
      </c>
      <c r="B406" s="328" t="s">
        <v>6</v>
      </c>
      <c r="C406" s="328"/>
      <c r="D406" s="32" t="s">
        <v>292</v>
      </c>
      <c r="E406" s="271" t="s">
        <v>125</v>
      </c>
      <c r="F406" s="271"/>
      <c r="G406" s="32" t="s">
        <v>9</v>
      </c>
      <c r="H406" s="55"/>
    </row>
    <row r="407" spans="1:8" ht="128.25" customHeight="1" x14ac:dyDescent="0.25">
      <c r="A407" s="188" t="s">
        <v>621</v>
      </c>
      <c r="B407" s="262" t="s">
        <v>702</v>
      </c>
      <c r="C407" s="262"/>
      <c r="D407" s="152">
        <v>1</v>
      </c>
      <c r="E407" s="267">
        <v>79000000</v>
      </c>
      <c r="F407" s="267"/>
      <c r="G407" s="194">
        <f>D407*E407</f>
        <v>79000000</v>
      </c>
      <c r="H407" s="177"/>
    </row>
    <row r="408" spans="1:8" ht="27" customHeight="1" x14ac:dyDescent="0.25">
      <c r="A408" s="261" t="s">
        <v>691</v>
      </c>
      <c r="B408" s="261"/>
      <c r="C408" s="261"/>
      <c r="D408" s="261"/>
      <c r="E408" s="261"/>
      <c r="F408" s="261"/>
      <c r="G408" s="30">
        <f>SUM(G407)</f>
        <v>79000000</v>
      </c>
      <c r="H408" s="77"/>
    </row>
    <row r="409" spans="1:8" ht="27" customHeight="1" x14ac:dyDescent="0.25">
      <c r="A409" s="78"/>
      <c r="B409" s="79"/>
      <c r="C409" s="79"/>
      <c r="D409" s="79"/>
      <c r="E409" s="79"/>
      <c r="F409" s="79"/>
      <c r="G409" s="80"/>
      <c r="H409" s="77"/>
    </row>
    <row r="410" spans="1:8" ht="27" customHeight="1" x14ac:dyDescent="0.25">
      <c r="A410" s="263" t="s">
        <v>700</v>
      </c>
      <c r="B410" s="264"/>
      <c r="C410" s="264"/>
      <c r="D410" s="264"/>
      <c r="E410" s="264"/>
      <c r="F410" s="265"/>
      <c r="G410" s="81">
        <v>70000000</v>
      </c>
      <c r="H410" s="77"/>
    </row>
    <row r="411" spans="1:8" ht="27" customHeight="1" x14ac:dyDescent="0.25">
      <c r="A411" s="266" t="s">
        <v>701</v>
      </c>
      <c r="B411" s="266"/>
      <c r="C411" s="266"/>
      <c r="D411" s="266"/>
      <c r="E411" s="266"/>
      <c r="F411" s="266"/>
      <c r="G411" s="81">
        <f>SUM(G408)</f>
        <v>79000000</v>
      </c>
      <c r="H411" s="82">
        <f>(G411/G410)-1</f>
        <v>0.12857142857142856</v>
      </c>
    </row>
    <row r="412" spans="1:8" ht="27" x14ac:dyDescent="0.25">
      <c r="A412" s="28"/>
      <c r="B412" s="219"/>
      <c r="C412" s="219"/>
      <c r="D412" s="219"/>
      <c r="E412" s="219"/>
      <c r="F412" s="29"/>
      <c r="G412" s="219"/>
      <c r="H412" s="27"/>
    </row>
    <row r="413" spans="1:8" ht="28.5" customHeight="1" x14ac:dyDescent="0.25">
      <c r="A413" s="268" t="s">
        <v>720</v>
      </c>
      <c r="B413" s="268"/>
      <c r="C413" s="268"/>
      <c r="D413" s="268"/>
      <c r="E413" s="268"/>
      <c r="F413" s="268"/>
      <c r="G413" s="268"/>
      <c r="H413" s="83"/>
    </row>
    <row r="414" spans="1:8" ht="28.5" customHeight="1" x14ac:dyDescent="0.25">
      <c r="A414" s="269" t="s">
        <v>664</v>
      </c>
      <c r="B414" s="269"/>
      <c r="C414" s="269"/>
      <c r="D414" s="269"/>
      <c r="E414" s="269"/>
      <c r="F414" s="269"/>
      <c r="G414" s="269"/>
      <c r="H414" s="84"/>
    </row>
    <row r="415" spans="1:8" ht="28.5" customHeight="1" x14ac:dyDescent="0.25">
      <c r="A415" s="34" t="s">
        <v>3</v>
      </c>
      <c r="B415" s="34" t="s">
        <v>394</v>
      </c>
      <c r="C415" s="34" t="s">
        <v>5</v>
      </c>
      <c r="D415" s="34" t="s">
        <v>6</v>
      </c>
      <c r="E415" s="34" t="s">
        <v>7</v>
      </c>
      <c r="F415" s="34" t="s">
        <v>8</v>
      </c>
      <c r="G415" s="33" t="s">
        <v>323</v>
      </c>
      <c r="H415" s="55"/>
    </row>
    <row r="416" spans="1:8" ht="15" customHeight="1" x14ac:dyDescent="0.25">
      <c r="A416" s="220" t="s">
        <v>648</v>
      </c>
      <c r="B416" s="221" t="s">
        <v>137</v>
      </c>
      <c r="C416" s="222" t="s">
        <v>325</v>
      </c>
      <c r="D416" s="252" t="s">
        <v>703</v>
      </c>
      <c r="E416" s="223">
        <v>3</v>
      </c>
      <c r="F416" s="224">
        <v>168000</v>
      </c>
      <c r="G416" s="224">
        <f>E416*F416</f>
        <v>504000</v>
      </c>
      <c r="H416" s="168"/>
    </row>
    <row r="417" spans="1:8" ht="15" customHeight="1" x14ac:dyDescent="0.25">
      <c r="A417" s="220" t="s">
        <v>667</v>
      </c>
      <c r="B417" s="236" t="s">
        <v>649</v>
      </c>
      <c r="C417" s="222" t="s">
        <v>325</v>
      </c>
      <c r="D417" s="252"/>
      <c r="E417" s="223">
        <v>2</v>
      </c>
      <c r="F417" s="224">
        <v>39000</v>
      </c>
      <c r="G417" s="224">
        <f t="shared" ref="G417:G429" si="23">E417*F417</f>
        <v>78000</v>
      </c>
      <c r="H417" s="168"/>
    </row>
    <row r="418" spans="1:8" ht="15" customHeight="1" x14ac:dyDescent="0.25">
      <c r="A418" s="220" t="s">
        <v>650</v>
      </c>
      <c r="B418" s="236" t="s">
        <v>738</v>
      </c>
      <c r="C418" s="222" t="s">
        <v>325</v>
      </c>
      <c r="D418" s="252"/>
      <c r="E418" s="223">
        <v>3</v>
      </c>
      <c r="F418" s="224">
        <v>18500</v>
      </c>
      <c r="G418" s="224">
        <f t="shared" si="23"/>
        <v>55500</v>
      </c>
      <c r="H418" s="168"/>
    </row>
    <row r="419" spans="1:8" ht="30" customHeight="1" x14ac:dyDescent="0.25">
      <c r="A419" s="225" t="s">
        <v>651</v>
      </c>
      <c r="B419" s="221" t="s">
        <v>688</v>
      </c>
      <c r="C419" s="226" t="s">
        <v>652</v>
      </c>
      <c r="D419" s="252"/>
      <c r="E419" s="86">
        <v>2</v>
      </c>
      <c r="F419" s="224">
        <v>26000</v>
      </c>
      <c r="G419" s="224">
        <f t="shared" si="23"/>
        <v>52000</v>
      </c>
      <c r="H419" s="168"/>
    </row>
    <row r="420" spans="1:8" ht="15" customHeight="1" x14ac:dyDescent="0.25">
      <c r="A420" s="220" t="s">
        <v>653</v>
      </c>
      <c r="B420" s="222" t="s">
        <v>325</v>
      </c>
      <c r="C420" s="222" t="s">
        <v>654</v>
      </c>
      <c r="D420" s="252"/>
      <c r="E420" s="223">
        <v>1</v>
      </c>
      <c r="F420" s="224">
        <v>306000</v>
      </c>
      <c r="G420" s="224">
        <f t="shared" si="23"/>
        <v>306000</v>
      </c>
      <c r="H420" s="168"/>
    </row>
    <row r="421" spans="1:8" ht="15" customHeight="1" x14ac:dyDescent="0.25">
      <c r="A421" s="220" t="s">
        <v>655</v>
      </c>
      <c r="B421" s="222" t="s">
        <v>325</v>
      </c>
      <c r="C421" s="222" t="s">
        <v>654</v>
      </c>
      <c r="D421" s="252"/>
      <c r="E421" s="223">
        <v>1</v>
      </c>
      <c r="F421" s="224">
        <v>306000</v>
      </c>
      <c r="G421" s="224">
        <f t="shared" si="23"/>
        <v>306000</v>
      </c>
      <c r="H421" s="168"/>
    </row>
    <row r="422" spans="1:8" ht="15" customHeight="1" x14ac:dyDescent="0.25">
      <c r="A422" s="220" t="s">
        <v>656</v>
      </c>
      <c r="B422" s="222" t="s">
        <v>325</v>
      </c>
      <c r="C422" s="222" t="s">
        <v>654</v>
      </c>
      <c r="D422" s="252"/>
      <c r="E422" s="223">
        <v>1</v>
      </c>
      <c r="F422" s="224">
        <v>20000</v>
      </c>
      <c r="G422" s="224">
        <f t="shared" si="23"/>
        <v>20000</v>
      </c>
      <c r="H422" s="168"/>
    </row>
    <row r="423" spans="1:8" ht="15" customHeight="1" x14ac:dyDescent="0.25">
      <c r="A423" s="220" t="s">
        <v>657</v>
      </c>
      <c r="B423" s="222" t="s">
        <v>325</v>
      </c>
      <c r="C423" s="222" t="s">
        <v>325</v>
      </c>
      <c r="D423" s="252"/>
      <c r="E423" s="223">
        <v>2</v>
      </c>
      <c r="F423" s="224">
        <v>70000</v>
      </c>
      <c r="G423" s="224">
        <f t="shared" si="23"/>
        <v>140000</v>
      </c>
      <c r="H423" s="168"/>
    </row>
    <row r="424" spans="1:8" ht="15" customHeight="1" x14ac:dyDescent="0.25">
      <c r="A424" s="220" t="s">
        <v>658</v>
      </c>
      <c r="B424" s="222" t="s">
        <v>325</v>
      </c>
      <c r="C424" s="222" t="s">
        <v>686</v>
      </c>
      <c r="D424" s="252"/>
      <c r="E424" s="227">
        <v>1</v>
      </c>
      <c r="F424" s="224">
        <v>200000</v>
      </c>
      <c r="G424" s="224">
        <f t="shared" si="23"/>
        <v>200000</v>
      </c>
      <c r="H424" s="168"/>
    </row>
    <row r="425" spans="1:8" ht="15" customHeight="1" x14ac:dyDescent="0.25">
      <c r="A425" s="220" t="s">
        <v>659</v>
      </c>
      <c r="B425" s="222" t="s">
        <v>325</v>
      </c>
      <c r="C425" s="222" t="s">
        <v>325</v>
      </c>
      <c r="D425" s="252"/>
      <c r="E425" s="223">
        <v>2</v>
      </c>
      <c r="F425" s="224">
        <v>33000</v>
      </c>
      <c r="G425" s="224">
        <f t="shared" si="23"/>
        <v>66000</v>
      </c>
      <c r="H425" s="168"/>
    </row>
    <row r="426" spans="1:8" ht="15" customHeight="1" x14ac:dyDescent="0.25">
      <c r="A426" s="220" t="s">
        <v>660</v>
      </c>
      <c r="B426" s="222" t="s">
        <v>325</v>
      </c>
      <c r="C426" s="222" t="s">
        <v>654</v>
      </c>
      <c r="D426" s="252"/>
      <c r="E426" s="223">
        <v>5</v>
      </c>
      <c r="F426" s="224">
        <v>62000</v>
      </c>
      <c r="G426" s="224">
        <f t="shared" si="23"/>
        <v>310000</v>
      </c>
      <c r="H426" s="168"/>
    </row>
    <row r="427" spans="1:8" ht="15" customHeight="1" x14ac:dyDescent="0.25">
      <c r="A427" s="220" t="s">
        <v>661</v>
      </c>
      <c r="B427" s="236" t="s">
        <v>649</v>
      </c>
      <c r="C427" s="222" t="s">
        <v>325</v>
      </c>
      <c r="D427" s="252"/>
      <c r="E427" s="223">
        <v>2</v>
      </c>
      <c r="F427" s="224">
        <v>52000</v>
      </c>
      <c r="G427" s="224">
        <f t="shared" si="23"/>
        <v>104000</v>
      </c>
      <c r="H427" s="168"/>
    </row>
    <row r="428" spans="1:8" ht="15" customHeight="1" x14ac:dyDescent="0.25">
      <c r="A428" s="220" t="s">
        <v>662</v>
      </c>
      <c r="B428" s="236" t="s">
        <v>649</v>
      </c>
      <c r="C428" s="222" t="s">
        <v>325</v>
      </c>
      <c r="D428" s="252"/>
      <c r="E428" s="223">
        <v>2</v>
      </c>
      <c r="F428" s="224">
        <v>81000</v>
      </c>
      <c r="G428" s="224">
        <f t="shared" si="23"/>
        <v>162000</v>
      </c>
      <c r="H428" s="168"/>
    </row>
    <row r="429" spans="1:8" ht="30" customHeight="1" x14ac:dyDescent="0.25">
      <c r="A429" s="220" t="s">
        <v>739</v>
      </c>
      <c r="B429" s="237" t="s">
        <v>663</v>
      </c>
      <c r="C429" s="226" t="s">
        <v>325</v>
      </c>
      <c r="D429" s="252"/>
      <c r="E429" s="223">
        <v>1</v>
      </c>
      <c r="F429" s="194">
        <v>11500</v>
      </c>
      <c r="G429" s="194">
        <f t="shared" si="23"/>
        <v>11500</v>
      </c>
      <c r="H429" s="168"/>
    </row>
    <row r="430" spans="1:8" ht="28.5" customHeight="1" x14ac:dyDescent="0.25">
      <c r="A430" s="270" t="s">
        <v>634</v>
      </c>
      <c r="B430" s="270"/>
      <c r="C430" s="270"/>
      <c r="D430" s="270"/>
      <c r="E430" s="270"/>
      <c r="F430" s="270"/>
      <c r="G430" s="23">
        <f>SUM(G416:G429)</f>
        <v>2315000</v>
      </c>
      <c r="H430" s="85"/>
    </row>
    <row r="431" spans="1:8" ht="28.5" customHeight="1" x14ac:dyDescent="0.25">
      <c r="A431" s="269" t="s">
        <v>721</v>
      </c>
      <c r="B431" s="269"/>
      <c r="C431" s="269"/>
      <c r="D431" s="269"/>
      <c r="E431" s="269"/>
      <c r="F431" s="269"/>
      <c r="G431" s="269"/>
      <c r="H431" s="85"/>
    </row>
    <row r="432" spans="1:8" x14ac:dyDescent="0.25">
      <c r="A432" s="271" t="s">
        <v>83</v>
      </c>
      <c r="B432" s="271"/>
      <c r="C432" s="32" t="s">
        <v>717</v>
      </c>
      <c r="D432" s="32" t="s">
        <v>292</v>
      </c>
      <c r="E432" s="271" t="s">
        <v>704</v>
      </c>
      <c r="F432" s="271"/>
      <c r="G432" s="14" t="s">
        <v>323</v>
      </c>
      <c r="H432" s="55"/>
    </row>
    <row r="433" spans="1:8" x14ac:dyDescent="0.25">
      <c r="A433" s="260" t="s">
        <v>549</v>
      </c>
      <c r="B433" s="260"/>
      <c r="C433" s="228" t="s">
        <v>705</v>
      </c>
      <c r="D433" s="228">
        <v>1</v>
      </c>
      <c r="E433" s="454">
        <v>23100000</v>
      </c>
      <c r="F433" s="454"/>
      <c r="G433" s="176">
        <f>E433*D433</f>
        <v>23100000</v>
      </c>
      <c r="H433" s="168"/>
    </row>
    <row r="434" spans="1:8" ht="28.5" x14ac:dyDescent="0.25">
      <c r="A434" s="260" t="s">
        <v>550</v>
      </c>
      <c r="B434" s="260"/>
      <c r="C434" s="229" t="s">
        <v>706</v>
      </c>
      <c r="D434" s="229">
        <v>1</v>
      </c>
      <c r="E434" s="453">
        <v>4000000</v>
      </c>
      <c r="F434" s="453"/>
      <c r="G434" s="176">
        <f t="shared" ref="G434:G436" si="24">E434*D434</f>
        <v>4000000</v>
      </c>
      <c r="H434" s="168"/>
    </row>
    <row r="435" spans="1:8" ht="15" customHeight="1" x14ac:dyDescent="0.25">
      <c r="A435" s="260" t="s">
        <v>551</v>
      </c>
      <c r="B435" s="260"/>
      <c r="C435" s="231" t="s">
        <v>707</v>
      </c>
      <c r="D435" s="229">
        <v>1</v>
      </c>
      <c r="E435" s="453">
        <v>90000000</v>
      </c>
      <c r="F435" s="453"/>
      <c r="G435" s="176">
        <f t="shared" si="24"/>
        <v>90000000</v>
      </c>
      <c r="H435" s="168"/>
    </row>
    <row r="436" spans="1:8" ht="30" customHeight="1" x14ac:dyDescent="0.25">
      <c r="A436" s="260" t="s">
        <v>709</v>
      </c>
      <c r="B436" s="260"/>
      <c r="C436" s="231" t="s">
        <v>708</v>
      </c>
      <c r="D436" s="144">
        <v>130</v>
      </c>
      <c r="E436" s="288">
        <v>70000</v>
      </c>
      <c r="F436" s="288"/>
      <c r="G436" s="176">
        <f t="shared" si="24"/>
        <v>9100000</v>
      </c>
      <c r="H436" s="168"/>
    </row>
    <row r="437" spans="1:8" ht="78" customHeight="1" x14ac:dyDescent="0.25">
      <c r="A437" s="260" t="s">
        <v>710</v>
      </c>
      <c r="B437" s="260"/>
      <c r="C437" s="231" t="s">
        <v>711</v>
      </c>
      <c r="D437" s="225">
        <v>1</v>
      </c>
      <c r="E437" s="453">
        <v>9000000</v>
      </c>
      <c r="F437" s="453"/>
      <c r="G437" s="176">
        <f t="shared" ref="G437:G442" si="25">D437*E437</f>
        <v>9000000</v>
      </c>
      <c r="H437" s="177"/>
    </row>
    <row r="438" spans="1:8" ht="30" customHeight="1" x14ac:dyDescent="0.25">
      <c r="A438" s="260" t="s">
        <v>647</v>
      </c>
      <c r="B438" s="260"/>
      <c r="C438" s="231" t="s">
        <v>712</v>
      </c>
      <c r="D438" s="86">
        <v>1</v>
      </c>
      <c r="E438" s="294">
        <v>15000000</v>
      </c>
      <c r="F438" s="294"/>
      <c r="G438" s="167">
        <f t="shared" si="25"/>
        <v>15000000</v>
      </c>
      <c r="H438" s="177"/>
    </row>
    <row r="439" spans="1:8" ht="45" customHeight="1" x14ac:dyDescent="0.25">
      <c r="A439" s="260" t="s">
        <v>553</v>
      </c>
      <c r="B439" s="260"/>
      <c r="C439" s="231" t="s">
        <v>713</v>
      </c>
      <c r="D439" s="86">
        <v>1</v>
      </c>
      <c r="E439" s="294">
        <v>1000000</v>
      </c>
      <c r="F439" s="294"/>
      <c r="G439" s="167">
        <f t="shared" si="25"/>
        <v>1000000</v>
      </c>
      <c r="H439" s="177"/>
    </row>
    <row r="440" spans="1:8" s="238" customFormat="1" ht="45" customHeight="1" x14ac:dyDescent="0.25">
      <c r="A440" s="260" t="s">
        <v>689</v>
      </c>
      <c r="B440" s="260"/>
      <c r="C440" s="231" t="s">
        <v>714</v>
      </c>
      <c r="D440" s="225">
        <v>1</v>
      </c>
      <c r="E440" s="453">
        <v>18000000</v>
      </c>
      <c r="F440" s="453"/>
      <c r="G440" s="176">
        <f t="shared" si="25"/>
        <v>18000000</v>
      </c>
      <c r="H440" s="177"/>
    </row>
    <row r="441" spans="1:8" ht="28.5" x14ac:dyDescent="0.25">
      <c r="A441" s="260" t="s">
        <v>715</v>
      </c>
      <c r="B441" s="260"/>
      <c r="C441" s="231" t="s">
        <v>714</v>
      </c>
      <c r="D441" s="86">
        <v>1</v>
      </c>
      <c r="E441" s="294">
        <v>8000000</v>
      </c>
      <c r="F441" s="294"/>
      <c r="G441" s="167">
        <f t="shared" si="25"/>
        <v>8000000</v>
      </c>
      <c r="H441" s="177"/>
    </row>
    <row r="442" spans="1:8" ht="28.5" x14ac:dyDescent="0.25">
      <c r="A442" s="260" t="s">
        <v>716</v>
      </c>
      <c r="B442" s="260"/>
      <c r="C442" s="231" t="s">
        <v>714</v>
      </c>
      <c r="D442" s="86">
        <v>1</v>
      </c>
      <c r="E442" s="467">
        <v>10000000</v>
      </c>
      <c r="F442" s="294"/>
      <c r="G442" s="167">
        <f t="shared" si="25"/>
        <v>10000000</v>
      </c>
      <c r="H442" s="177"/>
    </row>
    <row r="443" spans="1:8" ht="30" customHeight="1" x14ac:dyDescent="0.25">
      <c r="A443" s="258" t="s">
        <v>554</v>
      </c>
      <c r="B443" s="258"/>
      <c r="C443" s="231" t="s">
        <v>714</v>
      </c>
      <c r="D443" s="144">
        <v>1</v>
      </c>
      <c r="E443" s="462">
        <v>20000000</v>
      </c>
      <c r="F443" s="463"/>
      <c r="G443" s="167">
        <f t="shared" ref="G443:G446" si="26">D443*E443</f>
        <v>20000000</v>
      </c>
      <c r="H443" s="177"/>
    </row>
    <row r="444" spans="1:8" ht="30" customHeight="1" x14ac:dyDescent="0.25">
      <c r="A444" s="258" t="s">
        <v>555</v>
      </c>
      <c r="B444" s="258"/>
      <c r="C444" s="231" t="s">
        <v>714</v>
      </c>
      <c r="D444" s="144">
        <v>1</v>
      </c>
      <c r="E444" s="455">
        <v>2500000</v>
      </c>
      <c r="F444" s="456"/>
      <c r="G444" s="176">
        <f t="shared" si="26"/>
        <v>2500000</v>
      </c>
      <c r="H444" s="177"/>
    </row>
    <row r="445" spans="1:8" ht="30" customHeight="1" x14ac:dyDescent="0.25">
      <c r="A445" s="258" t="s">
        <v>556</v>
      </c>
      <c r="B445" s="258"/>
      <c r="C445" s="231" t="s">
        <v>714</v>
      </c>
      <c r="D445" s="144">
        <v>1</v>
      </c>
      <c r="E445" s="457">
        <v>45000000</v>
      </c>
      <c r="F445" s="458"/>
      <c r="G445" s="176">
        <f t="shared" si="26"/>
        <v>45000000</v>
      </c>
      <c r="H445" s="177"/>
    </row>
    <row r="446" spans="1:8" ht="30" customHeight="1" x14ac:dyDescent="0.25">
      <c r="A446" s="259" t="s">
        <v>747</v>
      </c>
      <c r="B446" s="259"/>
      <c r="C446" s="232" t="s">
        <v>714</v>
      </c>
      <c r="D446" s="233">
        <v>1</v>
      </c>
      <c r="E446" s="459">
        <v>14000000</v>
      </c>
      <c r="F446" s="460"/>
      <c r="G446" s="185">
        <f t="shared" si="26"/>
        <v>14000000</v>
      </c>
      <c r="H446" s="177"/>
    </row>
    <row r="447" spans="1:8" ht="30" customHeight="1" x14ac:dyDescent="0.25">
      <c r="A447" s="258" t="s">
        <v>558</v>
      </c>
      <c r="B447" s="258"/>
      <c r="C447" s="231" t="s">
        <v>714</v>
      </c>
      <c r="D447" s="86">
        <v>1</v>
      </c>
      <c r="E447" s="294">
        <v>4000000</v>
      </c>
      <c r="F447" s="294"/>
      <c r="G447" s="167">
        <f>D447*E447</f>
        <v>4000000</v>
      </c>
      <c r="H447" s="177"/>
    </row>
    <row r="448" spans="1:8" ht="30" customHeight="1" x14ac:dyDescent="0.25">
      <c r="A448" s="258" t="s">
        <v>559</v>
      </c>
      <c r="B448" s="258"/>
      <c r="C448" s="231" t="s">
        <v>714</v>
      </c>
      <c r="D448" s="240">
        <v>1</v>
      </c>
      <c r="E448" s="461">
        <v>2000000</v>
      </c>
      <c r="F448" s="461"/>
      <c r="G448" s="241">
        <f>D448*E448</f>
        <v>2000000</v>
      </c>
      <c r="H448" s="177"/>
    </row>
    <row r="449" spans="1:8" ht="30" customHeight="1" x14ac:dyDescent="0.25">
      <c r="A449" s="260" t="s">
        <v>560</v>
      </c>
      <c r="B449" s="260"/>
      <c r="C449" s="231" t="s">
        <v>714</v>
      </c>
      <c r="D449" s="86">
        <v>1</v>
      </c>
      <c r="E449" s="294">
        <v>3000000</v>
      </c>
      <c r="F449" s="294"/>
      <c r="G449" s="167">
        <f>D449*E449</f>
        <v>3000000</v>
      </c>
      <c r="H449" s="177"/>
    </row>
    <row r="450" spans="1:8" ht="30" customHeight="1" x14ac:dyDescent="0.25">
      <c r="A450" s="260" t="s">
        <v>561</v>
      </c>
      <c r="B450" s="260"/>
      <c r="C450" s="231" t="s">
        <v>714</v>
      </c>
      <c r="D450" s="86">
        <v>1</v>
      </c>
      <c r="E450" s="294">
        <v>26000000</v>
      </c>
      <c r="F450" s="294"/>
      <c r="G450" s="167">
        <f>D450*E450</f>
        <v>26000000</v>
      </c>
      <c r="H450" s="177"/>
    </row>
    <row r="451" spans="1:8" ht="15" customHeight="1" x14ac:dyDescent="0.25">
      <c r="A451" s="260" t="s">
        <v>722</v>
      </c>
      <c r="B451" s="260"/>
      <c r="C451" s="231" t="s">
        <v>718</v>
      </c>
      <c r="D451" s="86">
        <v>1</v>
      </c>
      <c r="E451" s="294">
        <v>15000000</v>
      </c>
      <c r="F451" s="294"/>
      <c r="G451" s="167">
        <f>D451*E451</f>
        <v>15000000</v>
      </c>
      <c r="H451" s="177"/>
    </row>
    <row r="452" spans="1:8" ht="27" customHeight="1" x14ac:dyDescent="0.25">
      <c r="A452" s="269" t="s">
        <v>719</v>
      </c>
      <c r="B452" s="269"/>
      <c r="C452" s="269"/>
      <c r="D452" s="269"/>
      <c r="E452" s="269"/>
      <c r="F452" s="269"/>
      <c r="G452" s="87">
        <f>SUM(G433:G451)</f>
        <v>318700000</v>
      </c>
      <c r="H452" s="177"/>
    </row>
    <row r="453" spans="1:8" x14ac:dyDescent="0.25">
      <c r="A453" s="245"/>
      <c r="B453" s="246"/>
      <c r="C453" s="246"/>
      <c r="D453" s="246"/>
      <c r="E453" s="246"/>
      <c r="F453" s="2"/>
      <c r="G453" s="234"/>
      <c r="H453" s="189"/>
    </row>
    <row r="454" spans="1:8" ht="28.5" customHeight="1" x14ac:dyDescent="0.25">
      <c r="A454" s="250" t="s">
        <v>723</v>
      </c>
      <c r="B454" s="251"/>
      <c r="C454" s="251"/>
      <c r="D454" s="251"/>
      <c r="E454" s="251"/>
      <c r="F454" s="256">
        <v>261120000</v>
      </c>
      <c r="G454" s="257"/>
      <c r="H454" s="189"/>
    </row>
    <row r="455" spans="1:8" ht="27" customHeight="1" x14ac:dyDescent="0.25">
      <c r="A455" s="250" t="s">
        <v>724</v>
      </c>
      <c r="B455" s="251"/>
      <c r="C455" s="251"/>
      <c r="D455" s="251"/>
      <c r="E455" s="251"/>
      <c r="F455" s="256">
        <f>SUM(G452,G430)</f>
        <v>321015000</v>
      </c>
      <c r="G455" s="257"/>
      <c r="H455" s="88">
        <f>(F455/F454)-1</f>
        <v>0.22937729779411775</v>
      </c>
    </row>
    <row r="456" spans="1:8" x14ac:dyDescent="0.25">
      <c r="A456" s="217"/>
      <c r="B456" s="217"/>
      <c r="C456" s="217"/>
      <c r="D456" s="217"/>
      <c r="E456" s="217"/>
      <c r="F456" s="217"/>
      <c r="G456" s="217"/>
      <c r="H456" s="189"/>
    </row>
    <row r="457" spans="1:8" ht="44.25" x14ac:dyDescent="0.55000000000000004">
      <c r="A457" s="234"/>
      <c r="B457" s="320" t="s">
        <v>562</v>
      </c>
      <c r="C457" s="321"/>
      <c r="D457" s="321"/>
      <c r="E457" s="321"/>
      <c r="F457" s="321"/>
      <c r="G457" s="235"/>
      <c r="H457" s="189"/>
    </row>
    <row r="458" spans="1:8" x14ac:dyDescent="0.25">
      <c r="A458" s="217"/>
      <c r="B458" s="217"/>
      <c r="C458" s="217"/>
      <c r="D458" s="217"/>
      <c r="E458" s="217"/>
      <c r="F458" s="217"/>
      <c r="G458" s="217"/>
      <c r="H458" s="189"/>
    </row>
    <row r="459" spans="1:8" ht="32.25" x14ac:dyDescent="0.4">
      <c r="A459" s="322" t="s">
        <v>563</v>
      </c>
      <c r="B459" s="300"/>
      <c r="C459" s="300"/>
      <c r="D459" s="300"/>
      <c r="E459" s="300"/>
      <c r="F459" s="303">
        <f>G81</f>
        <v>184416700</v>
      </c>
      <c r="G459" s="304"/>
      <c r="H459" s="189"/>
    </row>
    <row r="460" spans="1:8" ht="32.25" x14ac:dyDescent="0.4">
      <c r="A460" s="305" t="s">
        <v>316</v>
      </c>
      <c r="B460" s="300"/>
      <c r="C460" s="300"/>
      <c r="D460" s="300"/>
      <c r="E460" s="300"/>
      <c r="F460" s="306">
        <f>G245</f>
        <v>153013050</v>
      </c>
      <c r="G460" s="304"/>
      <c r="H460" s="189"/>
    </row>
    <row r="461" spans="1:8" ht="32.25" x14ac:dyDescent="0.4">
      <c r="A461" s="307" t="s">
        <v>547</v>
      </c>
      <c r="B461" s="300"/>
      <c r="C461" s="300"/>
      <c r="D461" s="300"/>
      <c r="E461" s="300"/>
      <c r="F461" s="308">
        <f>G403</f>
        <v>119410000</v>
      </c>
      <c r="G461" s="304"/>
      <c r="H461" s="189"/>
    </row>
    <row r="462" spans="1:8" ht="32.25" x14ac:dyDescent="0.4">
      <c r="A462" s="309" t="s">
        <v>564</v>
      </c>
      <c r="B462" s="310"/>
      <c r="C462" s="310"/>
      <c r="D462" s="310"/>
      <c r="E462" s="311"/>
      <c r="F462" s="312">
        <f>G332</f>
        <v>74149800</v>
      </c>
      <c r="G462" s="313"/>
      <c r="H462" s="189"/>
    </row>
    <row r="463" spans="1:8" ht="33" customHeight="1" x14ac:dyDescent="0.4">
      <c r="A463" s="253" t="s">
        <v>692</v>
      </c>
      <c r="B463" s="254"/>
      <c r="C463" s="254"/>
      <c r="D463" s="254"/>
      <c r="E463" s="255"/>
      <c r="F463" s="314">
        <f>G411</f>
        <v>79000000</v>
      </c>
      <c r="G463" s="315"/>
      <c r="H463" s="189"/>
    </row>
    <row r="464" spans="1:8" ht="32.25" x14ac:dyDescent="0.4">
      <c r="A464" s="316" t="s">
        <v>725</v>
      </c>
      <c r="B464" s="317"/>
      <c r="C464" s="317"/>
      <c r="D464" s="317"/>
      <c r="E464" s="317"/>
      <c r="F464" s="318">
        <f>F455</f>
        <v>321015000</v>
      </c>
      <c r="G464" s="319"/>
      <c r="H464" s="24"/>
    </row>
    <row r="465" spans="1:8" x14ac:dyDescent="0.25">
      <c r="A465" s="217"/>
      <c r="B465" s="217"/>
      <c r="C465" s="217"/>
      <c r="D465" s="217"/>
      <c r="E465" s="217"/>
      <c r="F465" s="217"/>
      <c r="G465" s="217"/>
      <c r="H465" s="189"/>
    </row>
    <row r="466" spans="1:8" ht="44.25" x14ac:dyDescent="0.4">
      <c r="A466" s="299" t="s">
        <v>619</v>
      </c>
      <c r="B466" s="300"/>
      <c r="C466" s="300"/>
      <c r="D466" s="300"/>
      <c r="E466" s="300"/>
      <c r="F466" s="301">
        <v>886353028</v>
      </c>
      <c r="G466" s="302"/>
      <c r="H466" s="189"/>
    </row>
    <row r="467" spans="1:8" ht="44.25" x14ac:dyDescent="0.4">
      <c r="A467" s="299" t="s">
        <v>620</v>
      </c>
      <c r="B467" s="300"/>
      <c r="C467" s="300"/>
      <c r="D467" s="300"/>
      <c r="E467" s="300"/>
      <c r="F467" s="301">
        <f>SUM(F459:G464)</f>
        <v>931004550</v>
      </c>
      <c r="G467" s="302"/>
      <c r="H467" s="31">
        <f>(F467/F466)-1</f>
        <v>5.0376679031326033E-2</v>
      </c>
    </row>
  </sheetData>
  <mergeCells count="429">
    <mergeCell ref="E443:F443"/>
    <mergeCell ref="A352:B352"/>
    <mergeCell ref="A353:B353"/>
    <mergeCell ref="A354:B354"/>
    <mergeCell ref="C352:D352"/>
    <mergeCell ref="C353:D353"/>
    <mergeCell ref="C354:D354"/>
    <mergeCell ref="A357:B357"/>
    <mergeCell ref="A358:B358"/>
    <mergeCell ref="A359:B359"/>
    <mergeCell ref="C357:D357"/>
    <mergeCell ref="C358:D358"/>
    <mergeCell ref="C359:D359"/>
    <mergeCell ref="A441:B441"/>
    <mergeCell ref="E441:F441"/>
    <mergeCell ref="A442:B442"/>
    <mergeCell ref="E442:F442"/>
    <mergeCell ref="A437:B437"/>
    <mergeCell ref="E437:F437"/>
    <mergeCell ref="A438:B438"/>
    <mergeCell ref="E438:F438"/>
    <mergeCell ref="A439:B439"/>
    <mergeCell ref="E439:F439"/>
    <mergeCell ref="A440:B440"/>
    <mergeCell ref="E444:F444"/>
    <mergeCell ref="E445:F445"/>
    <mergeCell ref="E446:F446"/>
    <mergeCell ref="E447:F447"/>
    <mergeCell ref="E448:F448"/>
    <mergeCell ref="E449:F449"/>
    <mergeCell ref="A451:B451"/>
    <mergeCell ref="E451:F451"/>
    <mergeCell ref="A452:F452"/>
    <mergeCell ref="E450:F450"/>
    <mergeCell ref="E440:F440"/>
    <mergeCell ref="A433:B433"/>
    <mergeCell ref="A434:B434"/>
    <mergeCell ref="E432:F432"/>
    <mergeCell ref="E433:F433"/>
    <mergeCell ref="E434:F434"/>
    <mergeCell ref="A435:B435"/>
    <mergeCell ref="A436:B436"/>
    <mergeCell ref="E436:F436"/>
    <mergeCell ref="E435:F435"/>
    <mergeCell ref="A395:G395"/>
    <mergeCell ref="A384:G384"/>
    <mergeCell ref="A379:G379"/>
    <mergeCell ref="A374:G374"/>
    <mergeCell ref="A370:G370"/>
    <mergeCell ref="A362:G362"/>
    <mergeCell ref="A363:G363"/>
    <mergeCell ref="B406:C406"/>
    <mergeCell ref="E406:F406"/>
    <mergeCell ref="A405:G405"/>
    <mergeCell ref="A366:B368"/>
    <mergeCell ref="C367:F367"/>
    <mergeCell ref="C368:F368"/>
    <mergeCell ref="A371:B371"/>
    <mergeCell ref="A372:B372"/>
    <mergeCell ref="C371:F371"/>
    <mergeCell ref="C372:F372"/>
    <mergeCell ref="A375:B375"/>
    <mergeCell ref="A376:B376"/>
    <mergeCell ref="A377:B377"/>
    <mergeCell ref="C375:F375"/>
    <mergeCell ref="C376:F376"/>
    <mergeCell ref="C377:F377"/>
    <mergeCell ref="A380:B380"/>
    <mergeCell ref="A330:F330"/>
    <mergeCell ref="A331:F331"/>
    <mergeCell ref="A332:F332"/>
    <mergeCell ref="A334:G334"/>
    <mergeCell ref="A335:G335"/>
    <mergeCell ref="A351:G351"/>
    <mergeCell ref="A350:F350"/>
    <mergeCell ref="C328:D328"/>
    <mergeCell ref="A329:B329"/>
    <mergeCell ref="C329:D329"/>
    <mergeCell ref="A189:F189"/>
    <mergeCell ref="A190:G190"/>
    <mergeCell ref="A211:F211"/>
    <mergeCell ref="A212:G212"/>
    <mergeCell ref="A213:G213"/>
    <mergeCell ref="B214:D214"/>
    <mergeCell ref="A175:F175"/>
    <mergeCell ref="A176:G176"/>
    <mergeCell ref="A183:F183"/>
    <mergeCell ref="A184:G184"/>
    <mergeCell ref="B186:C186"/>
    <mergeCell ref="B187:C187"/>
    <mergeCell ref="D186:E186"/>
    <mergeCell ref="D187:E187"/>
    <mergeCell ref="C196:C197"/>
    <mergeCell ref="E196:E197"/>
    <mergeCell ref="F196:F197"/>
    <mergeCell ref="A200:B200"/>
    <mergeCell ref="C200:C201"/>
    <mergeCell ref="G208:G209"/>
    <mergeCell ref="A209:B209"/>
    <mergeCell ref="E204:E205"/>
    <mergeCell ref="F204:F205"/>
    <mergeCell ref="A150:G150"/>
    <mergeCell ref="A151:G151"/>
    <mergeCell ref="A163:F163"/>
    <mergeCell ref="A164:G164"/>
    <mergeCell ref="A167:F167"/>
    <mergeCell ref="A168:F168"/>
    <mergeCell ref="A169:G169"/>
    <mergeCell ref="A170:G170"/>
    <mergeCell ref="A188:F188"/>
    <mergeCell ref="A1:G1"/>
    <mergeCell ref="A2:G2"/>
    <mergeCell ref="A3:G3"/>
    <mergeCell ref="A8:F8"/>
    <mergeCell ref="A9:G9"/>
    <mergeCell ref="A64:B64"/>
    <mergeCell ref="C64:D64"/>
    <mergeCell ref="C65:D65"/>
    <mergeCell ref="C66:D66"/>
    <mergeCell ref="A65:B65"/>
    <mergeCell ref="A61:B61"/>
    <mergeCell ref="C61:D61"/>
    <mergeCell ref="A62:B62"/>
    <mergeCell ref="C62:D62"/>
    <mergeCell ref="A63:B63"/>
    <mergeCell ref="C63:D63"/>
    <mergeCell ref="A28:F28"/>
    <mergeCell ref="A29:G29"/>
    <mergeCell ref="A50:F50"/>
    <mergeCell ref="A51:G51"/>
    <mergeCell ref="A52:B52"/>
    <mergeCell ref="C52:D52"/>
    <mergeCell ref="A53:B53"/>
    <mergeCell ref="C53:D53"/>
    <mergeCell ref="A57:B57"/>
    <mergeCell ref="C57:D57"/>
    <mergeCell ref="A59:B59"/>
    <mergeCell ref="A39:G39"/>
    <mergeCell ref="A44:F44"/>
    <mergeCell ref="A45:F45"/>
    <mergeCell ref="A46:G46"/>
    <mergeCell ref="C59:D59"/>
    <mergeCell ref="A60:B60"/>
    <mergeCell ref="C60:D60"/>
    <mergeCell ref="A54:B54"/>
    <mergeCell ref="C54:D54"/>
    <mergeCell ref="A55:B55"/>
    <mergeCell ref="C55:D55"/>
    <mergeCell ref="A56:B56"/>
    <mergeCell ref="C56:D56"/>
    <mergeCell ref="A58:B58"/>
    <mergeCell ref="C58:D58"/>
    <mergeCell ref="A123:G123"/>
    <mergeCell ref="A122:F122"/>
    <mergeCell ref="A137:F137"/>
    <mergeCell ref="A124:G124"/>
    <mergeCell ref="A138:G138"/>
    <mergeCell ref="A144:G144"/>
    <mergeCell ref="A149:F149"/>
    <mergeCell ref="A85:G85"/>
    <mergeCell ref="A86:G86"/>
    <mergeCell ref="A105:F105"/>
    <mergeCell ref="A89:G89"/>
    <mergeCell ref="A92:G92"/>
    <mergeCell ref="A94:G94"/>
    <mergeCell ref="A96:G96"/>
    <mergeCell ref="A98:G98"/>
    <mergeCell ref="A100:G100"/>
    <mergeCell ref="A102:G102"/>
    <mergeCell ref="A143:F143"/>
    <mergeCell ref="D171:E171"/>
    <mergeCell ref="D172:E172"/>
    <mergeCell ref="D173:E173"/>
    <mergeCell ref="B185:C185"/>
    <mergeCell ref="B177:C177"/>
    <mergeCell ref="D174:E174"/>
    <mergeCell ref="D177:E177"/>
    <mergeCell ref="D178:E178"/>
    <mergeCell ref="D179:E179"/>
    <mergeCell ref="D180:E180"/>
    <mergeCell ref="D181:E181"/>
    <mergeCell ref="D182:E182"/>
    <mergeCell ref="D185:E185"/>
    <mergeCell ref="B171:C171"/>
    <mergeCell ref="B178:C182"/>
    <mergeCell ref="B172:C174"/>
    <mergeCell ref="H198:H199"/>
    <mergeCell ref="G196:G197"/>
    <mergeCell ref="A197:B197"/>
    <mergeCell ref="A198:B198"/>
    <mergeCell ref="C198:C199"/>
    <mergeCell ref="E198:E199"/>
    <mergeCell ref="F198:F199"/>
    <mergeCell ref="G198:G199"/>
    <mergeCell ref="A199:B199"/>
    <mergeCell ref="G204:G205"/>
    <mergeCell ref="A205:B205"/>
    <mergeCell ref="D192:D210"/>
    <mergeCell ref="E192:E193"/>
    <mergeCell ref="F192:F193"/>
    <mergeCell ref="A196:B196"/>
    <mergeCell ref="B224:D224"/>
    <mergeCell ref="B227:D227"/>
    <mergeCell ref="A226:G226"/>
    <mergeCell ref="A225:F225"/>
    <mergeCell ref="B215:D215"/>
    <mergeCell ref="A216:F216"/>
    <mergeCell ref="A217:G217"/>
    <mergeCell ref="A218:G218"/>
    <mergeCell ref="B219:D219"/>
    <mergeCell ref="B220:D220"/>
    <mergeCell ref="B223:D223"/>
    <mergeCell ref="A222:G222"/>
    <mergeCell ref="A221:F221"/>
    <mergeCell ref="B228:D228"/>
    <mergeCell ref="A229:F229"/>
    <mergeCell ref="B231:D231"/>
    <mergeCell ref="A243:F243"/>
    <mergeCell ref="A244:F244"/>
    <mergeCell ref="A234:G234"/>
    <mergeCell ref="A233:F233"/>
    <mergeCell ref="A237:F237"/>
    <mergeCell ref="A241:F241"/>
    <mergeCell ref="A238:G238"/>
    <mergeCell ref="A242:F242"/>
    <mergeCell ref="B232:D232"/>
    <mergeCell ref="B235:D235"/>
    <mergeCell ref="B236:D236"/>
    <mergeCell ref="B239:D239"/>
    <mergeCell ref="B240:D240"/>
    <mergeCell ref="A230:G230"/>
    <mergeCell ref="D290:D300"/>
    <mergeCell ref="D271:D278"/>
    <mergeCell ref="D281:D284"/>
    <mergeCell ref="A245:F245"/>
    <mergeCell ref="D252:D268"/>
    <mergeCell ref="A270:G270"/>
    <mergeCell ref="A279:F279"/>
    <mergeCell ref="A280:G280"/>
    <mergeCell ref="A285:F285"/>
    <mergeCell ref="A286:F286"/>
    <mergeCell ref="A287:G287"/>
    <mergeCell ref="A288:G288"/>
    <mergeCell ref="A247:G247"/>
    <mergeCell ref="A248:G248"/>
    <mergeCell ref="A249:G249"/>
    <mergeCell ref="A250:G250"/>
    <mergeCell ref="A269:F269"/>
    <mergeCell ref="A301:G301"/>
    <mergeCell ref="A303:F303"/>
    <mergeCell ref="A304:F304"/>
    <mergeCell ref="A306:G306"/>
    <mergeCell ref="C323:D323"/>
    <mergeCell ref="A324:A325"/>
    <mergeCell ref="C324:D325"/>
    <mergeCell ref="B313:D313"/>
    <mergeCell ref="B314:D314"/>
    <mergeCell ref="B315:D315"/>
    <mergeCell ref="B316:D316"/>
    <mergeCell ref="B317:D317"/>
    <mergeCell ref="B320:D320"/>
    <mergeCell ref="B318:D318"/>
    <mergeCell ref="A321:F321"/>
    <mergeCell ref="A307:G307"/>
    <mergeCell ref="A308:G308"/>
    <mergeCell ref="A322:G322"/>
    <mergeCell ref="A361:F361"/>
    <mergeCell ref="A355:F355"/>
    <mergeCell ref="A356:G356"/>
    <mergeCell ref="A369:F369"/>
    <mergeCell ref="A378:F378"/>
    <mergeCell ref="A373:F373"/>
    <mergeCell ref="A381:B381"/>
    <mergeCell ref="C380:F380"/>
    <mergeCell ref="C381:F381"/>
    <mergeCell ref="A360:B360"/>
    <mergeCell ref="C360:D360"/>
    <mergeCell ref="A364:B364"/>
    <mergeCell ref="A365:B365"/>
    <mergeCell ref="C364:F364"/>
    <mergeCell ref="C365:F365"/>
    <mergeCell ref="C366:F366"/>
    <mergeCell ref="A391:G391"/>
    <mergeCell ref="A383:F383"/>
    <mergeCell ref="A382:B382"/>
    <mergeCell ref="C382:F382"/>
    <mergeCell ref="A385:B385"/>
    <mergeCell ref="A386:B386"/>
    <mergeCell ref="A387:B387"/>
    <mergeCell ref="C385:F385"/>
    <mergeCell ref="C386:F386"/>
    <mergeCell ref="C387:F387"/>
    <mergeCell ref="H194:H195"/>
    <mergeCell ref="H196:H197"/>
    <mergeCell ref="A79:G79"/>
    <mergeCell ref="A81:F81"/>
    <mergeCell ref="A80:F80"/>
    <mergeCell ref="A77:B77"/>
    <mergeCell ref="C77:D77"/>
    <mergeCell ref="A78:F78"/>
    <mergeCell ref="G192:G193"/>
    <mergeCell ref="A193:B193"/>
    <mergeCell ref="A194:B194"/>
    <mergeCell ref="C194:C195"/>
    <mergeCell ref="E194:E195"/>
    <mergeCell ref="F194:F195"/>
    <mergeCell ref="G194:G195"/>
    <mergeCell ref="A195:B195"/>
    <mergeCell ref="A192:B192"/>
    <mergeCell ref="C192:C193"/>
    <mergeCell ref="H192:H193"/>
    <mergeCell ref="A106:G106"/>
    <mergeCell ref="A115:G115"/>
    <mergeCell ref="A83:G83"/>
    <mergeCell ref="A84:G84"/>
    <mergeCell ref="A114:F114"/>
    <mergeCell ref="C68:D68"/>
    <mergeCell ref="A66:B66"/>
    <mergeCell ref="A67:B67"/>
    <mergeCell ref="A71:B71"/>
    <mergeCell ref="C71:D71"/>
    <mergeCell ref="A74:F74"/>
    <mergeCell ref="A75:G75"/>
    <mergeCell ref="A76:B76"/>
    <mergeCell ref="C76:D76"/>
    <mergeCell ref="A72:B72"/>
    <mergeCell ref="C72:D72"/>
    <mergeCell ref="C67:D67"/>
    <mergeCell ref="A68:B68"/>
    <mergeCell ref="A69:F69"/>
    <mergeCell ref="A70:G70"/>
    <mergeCell ref="A73:B73"/>
    <mergeCell ref="C73:D73"/>
    <mergeCell ref="A38:F38"/>
    <mergeCell ref="A467:E467"/>
    <mergeCell ref="F467:G467"/>
    <mergeCell ref="A466:E466"/>
    <mergeCell ref="F466:G466"/>
    <mergeCell ref="F459:G459"/>
    <mergeCell ref="A460:E460"/>
    <mergeCell ref="F460:G460"/>
    <mergeCell ref="A461:E461"/>
    <mergeCell ref="F461:G461"/>
    <mergeCell ref="A462:E462"/>
    <mergeCell ref="F462:G462"/>
    <mergeCell ref="F463:G463"/>
    <mergeCell ref="A464:E464"/>
    <mergeCell ref="F464:G464"/>
    <mergeCell ref="B457:F457"/>
    <mergeCell ref="A459:E459"/>
    <mergeCell ref="A455:E455"/>
    <mergeCell ref="F455:G455"/>
    <mergeCell ref="A191:B191"/>
    <mergeCell ref="E202:E203"/>
    <mergeCell ref="F202:F203"/>
    <mergeCell ref="G202:G203"/>
    <mergeCell ref="A203:B203"/>
    <mergeCell ref="H200:H201"/>
    <mergeCell ref="H202:H203"/>
    <mergeCell ref="H204:H205"/>
    <mergeCell ref="H206:H207"/>
    <mergeCell ref="H208:H209"/>
    <mergeCell ref="A210:B210"/>
    <mergeCell ref="A206:B206"/>
    <mergeCell ref="C206:C207"/>
    <mergeCell ref="E206:E207"/>
    <mergeCell ref="F206:F207"/>
    <mergeCell ref="G206:G207"/>
    <mergeCell ref="A207:B207"/>
    <mergeCell ref="A204:B204"/>
    <mergeCell ref="C204:C205"/>
    <mergeCell ref="E200:E201"/>
    <mergeCell ref="F200:F201"/>
    <mergeCell ref="G200:G201"/>
    <mergeCell ref="A201:B201"/>
    <mergeCell ref="C202:C203"/>
    <mergeCell ref="A202:B202"/>
    <mergeCell ref="A208:B208"/>
    <mergeCell ref="C208:C209"/>
    <mergeCell ref="E208:E209"/>
    <mergeCell ref="F208:F209"/>
    <mergeCell ref="A401:H401"/>
    <mergeCell ref="B319:D319"/>
    <mergeCell ref="B309:D309"/>
    <mergeCell ref="B310:D310"/>
    <mergeCell ref="B311:D311"/>
    <mergeCell ref="B312:D312"/>
    <mergeCell ref="A326:A327"/>
    <mergeCell ref="C326:D327"/>
    <mergeCell ref="A399:F399"/>
    <mergeCell ref="A400:F400"/>
    <mergeCell ref="B397:C397"/>
    <mergeCell ref="B398:C398"/>
    <mergeCell ref="E397:F397"/>
    <mergeCell ref="E398:F398"/>
    <mergeCell ref="B396:C396"/>
    <mergeCell ref="E396:F396"/>
    <mergeCell ref="A394:F394"/>
    <mergeCell ref="A388:F388"/>
    <mergeCell ref="A389:F389"/>
    <mergeCell ref="E392:F392"/>
    <mergeCell ref="E393:F393"/>
    <mergeCell ref="B392:C392"/>
    <mergeCell ref="B393:C393"/>
    <mergeCell ref="A390:G390"/>
    <mergeCell ref="A402:F402"/>
    <mergeCell ref="A403:F403"/>
    <mergeCell ref="A454:E454"/>
    <mergeCell ref="D416:D429"/>
    <mergeCell ref="A463:E463"/>
    <mergeCell ref="F454:G454"/>
    <mergeCell ref="A443:B443"/>
    <mergeCell ref="A444:B444"/>
    <mergeCell ref="A445:B445"/>
    <mergeCell ref="A446:B446"/>
    <mergeCell ref="A447:B447"/>
    <mergeCell ref="A448:B448"/>
    <mergeCell ref="A449:B449"/>
    <mergeCell ref="A450:B450"/>
    <mergeCell ref="A408:F408"/>
    <mergeCell ref="B407:C407"/>
    <mergeCell ref="A410:F410"/>
    <mergeCell ref="A411:F411"/>
    <mergeCell ref="E407:F407"/>
    <mergeCell ref="A413:G413"/>
    <mergeCell ref="A414:G414"/>
    <mergeCell ref="A430:F430"/>
    <mergeCell ref="A431:G431"/>
    <mergeCell ref="A432:B432"/>
  </mergeCells>
  <hyperlinks>
    <hyperlink ref="C91" r:id="rId1"/>
    <hyperlink ref="B418" r:id="rId2" display="https://www.linio.com.co/p/juego-de-cartas-uno-entretenimiento-juegos-de-azar-juego-de-mesa-juego-al-aire-libre-jtjtja?gclid=EAIaIQobChMI2a3GmqmE1gIVT0sNCh1pLAyVEAYYASABEgJxX_D_BwE"/>
    <hyperlink ref="B417" r:id="rId3" display="https://articulo.mercadolibre.com.co/MCO-452741694-discraft-ultra-star-175g-ultimate-disco-verde-_JM"/>
    <hyperlink ref="B429" r:id="rId4"/>
    <hyperlink ref="B427" r:id="rId5" display="https://articulo.mercadolibre.com.co/MCO-451248979-rummy-q-caja-de-fichas-juego-de-mesa-rummi-_JM"/>
    <hyperlink ref="B428" r:id="rId6" display="https://articulo.mercadolibre.com.co/MCO-453795014-jugueteria-twister-juegos-de-mesa-familiar-r98831-medidas-d-_JM"/>
  </hyperlinks>
  <pageMargins left="0.7" right="0.7" top="0.75" bottom="0.75" header="0.3" footer="0.3"/>
  <pageSetup paperSize="9" scale="32"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2018</vt:lpstr>
      <vt:lpstr>'2018'!Área_de_impresión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Alejandro Martinez M.</dc:creator>
  <cp:lastModifiedBy>Oscar Alejandro Martinez M.</cp:lastModifiedBy>
  <dcterms:created xsi:type="dcterms:W3CDTF">2017-08-04T19:21:32Z</dcterms:created>
  <dcterms:modified xsi:type="dcterms:W3CDTF">2018-05-18T15:02:33Z</dcterms:modified>
</cp:coreProperties>
</file>