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speeduino/reference/hardware/v0.3/"/>
    </mc:Choice>
  </mc:AlternateContent>
  <bookViews>
    <workbookView xWindow="0" yWindow="460" windowWidth="28800" windowHeight="16760" tabRatio="500" activeTab="1"/>
  </bookViews>
  <sheets>
    <sheet name="Full Kit" sheetId="1" r:id="rId1"/>
    <sheet name="2 Channel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8" i="2" l="1"/>
  <c r="O18" i="2"/>
  <c r="N19" i="2"/>
  <c r="O19" i="2"/>
  <c r="A15" i="1"/>
  <c r="A15" i="2"/>
  <c r="A34" i="2"/>
  <c r="A31" i="2"/>
  <c r="A3" i="2"/>
  <c r="L3" i="2"/>
  <c r="A4" i="2"/>
  <c r="L4" i="2"/>
  <c r="A5" i="2"/>
  <c r="L5" i="2"/>
  <c r="A6" i="2"/>
  <c r="L6" i="2"/>
  <c r="A7" i="2"/>
  <c r="L7" i="2"/>
  <c r="A8" i="2"/>
  <c r="L8" i="2"/>
  <c r="A9" i="2"/>
  <c r="L9" i="2"/>
  <c r="A10" i="2"/>
  <c r="L10" i="2"/>
  <c r="A13" i="2"/>
  <c r="L13" i="2"/>
  <c r="A14" i="2"/>
  <c r="L14" i="2"/>
  <c r="L15" i="2"/>
  <c r="A16" i="2"/>
  <c r="L16" i="2"/>
  <c r="L20" i="2"/>
  <c r="L22" i="2"/>
  <c r="L23" i="2"/>
  <c r="L24" i="2"/>
  <c r="L27" i="2"/>
  <c r="A30" i="2"/>
  <c r="L30" i="2"/>
  <c r="L31" i="2"/>
  <c r="A32" i="2"/>
  <c r="L32" i="2"/>
  <c r="A33" i="2"/>
  <c r="L33" i="2"/>
  <c r="L34" i="2"/>
  <c r="L35" i="2"/>
  <c r="L36" i="2"/>
  <c r="A37" i="2"/>
  <c r="L37" i="2"/>
  <c r="A38" i="2"/>
  <c r="L38" i="2"/>
  <c r="L41" i="2"/>
  <c r="L42" i="2"/>
  <c r="L43" i="2"/>
  <c r="L44" i="2"/>
  <c r="L45" i="2"/>
  <c r="L47" i="2"/>
  <c r="L50" i="2"/>
  <c r="L52" i="2"/>
  <c r="N50" i="2"/>
  <c r="N49" i="2"/>
  <c r="N48" i="2"/>
  <c r="N47" i="2"/>
  <c r="N46" i="2"/>
  <c r="O45" i="2"/>
  <c r="N45" i="2"/>
  <c r="O44" i="2"/>
  <c r="N44" i="2"/>
  <c r="O43" i="2"/>
  <c r="N43" i="2"/>
  <c r="O42" i="2"/>
  <c r="N42" i="2"/>
  <c r="O41" i="2"/>
  <c r="N41" i="2"/>
  <c r="N40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N29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7" i="2"/>
  <c r="N17" i="2"/>
  <c r="O16" i="2"/>
  <c r="N16" i="2"/>
  <c r="O15" i="2"/>
  <c r="N15" i="2"/>
  <c r="O14" i="2"/>
  <c r="N14" i="2"/>
  <c r="O13" i="2"/>
  <c r="N13" i="2"/>
  <c r="N12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  <c r="O43" i="1"/>
  <c r="L15" i="1"/>
  <c r="A32" i="1"/>
  <c r="L32" i="1"/>
  <c r="A3" i="1"/>
  <c r="L3" i="1"/>
  <c r="A4" i="1"/>
  <c r="L4" i="1"/>
  <c r="A5" i="1"/>
  <c r="L5" i="1"/>
  <c r="A6" i="1"/>
  <c r="L6" i="1"/>
  <c r="A7" i="1"/>
  <c r="L7" i="1"/>
  <c r="A8" i="1"/>
  <c r="L8" i="1"/>
  <c r="A9" i="1"/>
  <c r="L9" i="1"/>
  <c r="A10" i="1"/>
  <c r="L10" i="1"/>
  <c r="A13" i="1"/>
  <c r="L13" i="1"/>
  <c r="A14" i="1"/>
  <c r="L14" i="1"/>
  <c r="A16" i="1"/>
  <c r="L16" i="1"/>
  <c r="L20" i="1"/>
  <c r="L22" i="1"/>
  <c r="L23" i="1"/>
  <c r="L24" i="1"/>
  <c r="A27" i="1"/>
  <c r="L27" i="1"/>
  <c r="A30" i="1"/>
  <c r="L30" i="1"/>
  <c r="A31" i="1"/>
  <c r="L31" i="1"/>
  <c r="A33" i="1"/>
  <c r="L33" i="1"/>
  <c r="L34" i="1"/>
  <c r="L35" i="1"/>
  <c r="L36" i="1"/>
  <c r="A37" i="1"/>
  <c r="L37" i="1"/>
  <c r="A38" i="1"/>
  <c r="L38" i="1"/>
  <c r="L41" i="1"/>
  <c r="L42" i="1"/>
  <c r="L43" i="1"/>
  <c r="L44" i="1"/>
  <c r="L45" i="1"/>
  <c r="L47" i="1"/>
  <c r="L50" i="1"/>
  <c r="L52" i="1"/>
  <c r="N43" i="1"/>
  <c r="O14" i="1"/>
  <c r="O15" i="1"/>
  <c r="O16" i="1"/>
  <c r="O13" i="1"/>
  <c r="O4" i="1"/>
  <c r="O5" i="1"/>
  <c r="O6" i="1"/>
  <c r="O7" i="1"/>
  <c r="O8" i="1"/>
  <c r="O9" i="1"/>
  <c r="O10" i="1"/>
  <c r="O3" i="1"/>
  <c r="O45" i="1"/>
  <c r="O44" i="1"/>
  <c r="O42" i="1"/>
  <c r="O41" i="1"/>
  <c r="O31" i="1"/>
  <c r="O32" i="1"/>
  <c r="O33" i="1"/>
  <c r="O34" i="1"/>
  <c r="O35" i="1"/>
  <c r="O36" i="1"/>
  <c r="O37" i="1"/>
  <c r="O38" i="1"/>
  <c r="O30" i="1"/>
  <c r="O22" i="1"/>
  <c r="O17" i="1"/>
  <c r="O18" i="1"/>
  <c r="O19" i="1"/>
  <c r="O20" i="1"/>
  <c r="O21" i="1"/>
  <c r="O23" i="1"/>
  <c r="O24" i="1"/>
  <c r="O25" i="1"/>
  <c r="O26" i="1"/>
  <c r="O2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4" i="1"/>
  <c r="N45" i="1"/>
  <c r="N46" i="1"/>
  <c r="N47" i="1"/>
  <c r="N48" i="1"/>
  <c r="N49" i="1"/>
  <c r="N50" i="1"/>
  <c r="N2" i="1"/>
</calcChain>
</file>

<file path=xl/comments1.xml><?xml version="1.0" encoding="utf-8"?>
<comments xmlns="http://schemas.openxmlformats.org/spreadsheetml/2006/main">
  <authors>
    <author>Josh Stewart</author>
  </authors>
  <commentList>
    <comment ref="B34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comments2.xml><?xml version="1.0" encoding="utf-8"?>
<comments xmlns="http://schemas.openxmlformats.org/spreadsheetml/2006/main">
  <authors>
    <author>Josh Stewart</author>
  </authors>
  <commentList>
    <comment ref="B34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<sst xmlns="http://schemas.openxmlformats.org/spreadsheetml/2006/main" count="450" uniqueCount="208">
  <si>
    <t>QTY</t>
  </si>
  <si>
    <t>Value</t>
  </si>
  <si>
    <t>Type</t>
  </si>
  <si>
    <t>Information</t>
  </si>
  <si>
    <t>CTM QTY</t>
  </si>
  <si>
    <t>Manufacturer</t>
  </si>
  <si>
    <t>Model#</t>
  </si>
  <si>
    <t>Digikey P/N</t>
  </si>
  <si>
    <t>Each</t>
  </si>
  <si>
    <t>CTM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</si>
  <si>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</si>
  <si>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</si>
  <si>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</si>
  <si>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</si>
  <si>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</si>
  <si>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</si>
  <si>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</si>
  <si>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</si>
  <si>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</si>
  <si>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</si>
  <si>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</si>
  <si>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</si>
  <si>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</si>
  <si>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</si>
  <si>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</si>
  <si>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</si>
  <si>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</si>
  <si>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</si>
  <si>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</si>
  <si>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</si>
  <si>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</si>
  <si>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</si>
  <si>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</si>
  <si>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</si>
  <si>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</si>
  <si>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</si>
  <si>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</si>
  <si>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</si>
  <si>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</si>
  <si>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</si>
  <si>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</si>
  <si>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</si>
  <si>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</si>
  <si>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</si>
  <si>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</si>
  <si>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RES 10.0K OHM 1/4W 1% METAL FILM</t>
  </si>
  <si>
    <t>Yageo</t>
  </si>
  <si>
    <t>MFR-25FBF-10K0</t>
  </si>
  <si>
    <t>10.0KXBK-ND</t>
  </si>
  <si>
    <t>1k</t>
  </si>
  <si>
    <t>RES 1.00K OHM 1/4W 1% METAL FILM</t>
  </si>
  <si>
    <t>MFR-25FBF-1K00</t>
  </si>
  <si>
    <t>1.00KXBK-ND</t>
  </si>
  <si>
    <t>RES METAL FILM 1/4W 470 OHM 1% AXIAL</t>
  </si>
  <si>
    <t>Stackpole Electronics Inc</t>
  </si>
  <si>
    <t>RNF14FTD470R</t>
  </si>
  <si>
    <t>RNF14FTD470RCT-ND</t>
  </si>
  <si>
    <t>RES 2.49K OHM 0.25W 0.1% METAL FILM</t>
  </si>
  <si>
    <t>For GM Sensors</t>
  </si>
  <si>
    <t>TT Electronics/Welwyn</t>
  </si>
  <si>
    <t>RC55Y-2K49BI</t>
  </si>
  <si>
    <t>985-1047-1-ND</t>
  </si>
  <si>
    <t>RES 3.9K OHM 1/4W 0.1% METAL FILM AXL</t>
  </si>
  <si>
    <t>MFP-25BRD52-3K9</t>
  </si>
  <si>
    <t>3.9KADCT-ND</t>
  </si>
  <si>
    <t>RES 1K OHM 1/4W 0.1% METAL FILM AXL</t>
  </si>
  <si>
    <t>MFP-25BRD52-1K</t>
  </si>
  <si>
    <t>1KADCT-ND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</si>
  <si>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</si>
  <si>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</si>
  <si>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</si>
  <si>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</si>
  <si>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</si>
  <si>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</si>
  <si>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</si>
  <si>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</si>
  <si>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</si>
  <si>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</si>
  <si>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</si>
  <si>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</si>
  <si>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</si>
  <si>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</si>
  <si>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</si>
  <si>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</si>
  <si>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</si>
  <si>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</si>
  <si>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</si>
  <si>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</si>
  <si>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R1,3</t>
  </si>
  <si>
    <t>R7</t>
  </si>
  <si>
    <t>R21</t>
  </si>
  <si>
    <t>R25,27,31,32</t>
  </si>
  <si>
    <t>C16</t>
  </si>
  <si>
    <t>C14</t>
  </si>
  <si>
    <t>LED1,2,3,4,5,6,7,8</t>
  </si>
  <si>
    <t>D16</t>
  </si>
  <si>
    <t>5mm-LED</t>
  </si>
  <si>
    <t>D9,10,11,12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</si>
  <si>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</si>
  <si>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</si>
  <si>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</si>
  <si>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</si>
  <si>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</si>
  <si>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</si>
  <si>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</si>
  <si>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C2,4,6,8,10</t>
  </si>
  <si>
    <t>C19</t>
  </si>
  <si>
    <t>C18</t>
  </si>
  <si>
    <t>C1,3,5,7,9,13,15</t>
  </si>
  <si>
    <t>497-5896-5-ND</t>
  </si>
  <si>
    <t>MOSFET N-CH 33V 62A TO-220</t>
  </si>
  <si>
    <t>STP62NS04Z</t>
  </si>
  <si>
    <t>IC5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</si>
  <si>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</si>
  <si>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</si>
  <si>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</si>
  <si>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</si>
  <si>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</si>
  <si>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Case (TBA)</t>
  </si>
  <si>
    <t>Male pins</t>
  </si>
  <si>
    <t>R9,12,15,18,26,28,33,34</t>
  </si>
  <si>
    <t>Q1,2,3,4,5,6,7,8</t>
  </si>
  <si>
    <t>U2</t>
  </si>
  <si>
    <t>v0.3</t>
  </si>
  <si>
    <t>LED SS 3MM 625NM RED DIFF</t>
  </si>
  <si>
    <t>160-1139-ND</t>
  </si>
  <si>
    <t>R10,13,16,19,23,24,29,30,50,51,57,58</t>
  </si>
  <si>
    <t>Battery reference (Voltage divider)</t>
  </si>
  <si>
    <t>R11,14,17,20,35,36,37,38,48,49,55,56</t>
  </si>
  <si>
    <t>LED current limiting resistors</t>
  </si>
  <si>
    <t>R39, 40,54,59,60</t>
  </si>
  <si>
    <t>S1012EC-40-ND</t>
  </si>
  <si>
    <t>PREC040SAAN-RC</t>
  </si>
  <si>
    <t>Sullins Connector Solutions</t>
  </si>
  <si>
    <t>CONN HEADER .100" SNGL STR 40POS</t>
  </si>
  <si>
    <t>Jumpers for male pins</t>
  </si>
  <si>
    <t>D1,2,3,4,5,6,7,8,13,14,15,17</t>
  </si>
  <si>
    <t>EEPROM</t>
  </si>
  <si>
    <t>24LC512-I/P-ND</t>
  </si>
  <si>
    <t>IC EEPROM 512KBIT 400KHZ 8DIP</t>
  </si>
  <si>
    <t>8DIP</t>
  </si>
  <si>
    <t>24LC512-I/P</t>
  </si>
  <si>
    <t>Board Reference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</si>
  <si>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</si>
  <si>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</si>
  <si>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</si>
  <si>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</si>
  <si>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</si>
  <si>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</si>
  <si>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</si>
  <si>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</si>
  <si>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</si>
  <si>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</si>
  <si>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</si>
  <si>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C11,12,20</t>
  </si>
  <si>
    <t>Digikey import</t>
  </si>
  <si>
    <t>Dual Terminal Block</t>
  </si>
  <si>
    <t>40 POS 0.100 Pin Header</t>
  </si>
  <si>
    <t>62A MOSFET N-CH</t>
  </si>
  <si>
    <t>1-Bar MAP sensor</t>
  </si>
  <si>
    <t>512Kb EEPROM</t>
  </si>
  <si>
    <t>IC Socket</t>
  </si>
  <si>
    <t>General Description</t>
  </si>
  <si>
    <t>0.1% 3.9k</t>
  </si>
  <si>
    <t>0.1% 1.0k</t>
  </si>
  <si>
    <t>0.1% 2.49k</t>
  </si>
  <si>
    <t>1N5919BG Zener</t>
  </si>
  <si>
    <t>1N5818-TP Schottky</t>
  </si>
  <si>
    <t>IC1,2</t>
  </si>
  <si>
    <t>TC4424EPA</t>
  </si>
  <si>
    <t>IC MOSFET DVR 3A DUAL HS 8-DIP</t>
  </si>
  <si>
    <t>8-DIP</t>
  </si>
  <si>
    <t>TC4424EPA-ND</t>
  </si>
  <si>
    <t>Included</t>
  </si>
  <si>
    <t>R10,13,23,24,50,51,57,58</t>
  </si>
  <si>
    <t>Q1,2,5,6,7,8</t>
  </si>
  <si>
    <t>D9,10</t>
  </si>
  <si>
    <t>LED1,2,5,6</t>
  </si>
  <si>
    <t>R25,27</t>
  </si>
  <si>
    <t>IC1</t>
  </si>
  <si>
    <t>R11,14,35,37,48,49,55,56</t>
  </si>
  <si>
    <t>R9,12,26,28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</si>
  <si>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</si>
  <si>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</si>
  <si>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</si>
  <si>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</si>
  <si>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</si>
  <si>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</si>
  <si>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</si>
  <si>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</si>
  <si>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</si>
  <si>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</si>
  <si>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</si>
  <si>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399-4353-ND</t>
  </si>
  <si>
    <t>C322C224K5R5TA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</si>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</sst>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1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</fonts>
  <fills count="7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4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8" fontId="3" fillId="2" borderId="1" xfId="0" applyNumberFormat="1" applyFont="1" applyFill="1" applyBorder="1" applyAlignment="1">
      <alignment horizontal="center" vertical="center" wrapText="1"/>
    </xf>
    <xf numFmtId="8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8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8" fontId="3" fillId="3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8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4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FK14X7R1H334K/445-5312-ND/2256792" TargetMode="External"/><Relationship Id="rId12" Type="http://schemas.openxmlformats.org/officeDocument/2006/relationships/hyperlink" Target="http://www.digikey.com/product-detail/en/C315C103K5R5TA/399-4148-ND/817924" TargetMode="External"/><Relationship Id="rId13" Type="http://schemas.openxmlformats.org/officeDocument/2006/relationships/vmlDrawing" Target="../drawings/vmlDrawing1.vml"/><Relationship Id="rId14" Type="http://schemas.openxmlformats.org/officeDocument/2006/relationships/comments" Target="../comments1.xml"/><Relationship Id="rId1" Type="http://schemas.openxmlformats.org/officeDocument/2006/relationships/hyperlink" Target="http://search.digikey.com/us/en/products/TAP476K010SCS/478-1910-ND/564013" TargetMode="External"/><Relationship Id="rId2" Type="http://schemas.openxmlformats.org/officeDocument/2006/relationships/hyperlink" Target="http://search.digikey.com/us/en/products/1N5818-TP/1N5818-TPCT-ND/950587" TargetMode="External"/><Relationship Id="rId3" Type="http://schemas.openxmlformats.org/officeDocument/2006/relationships/hyperlink" Target="http://search.digikey.com/us/en/products/ERZ-V14D220/P7307-ND/227567" TargetMode="External"/><Relationship Id="rId4" Type="http://schemas.openxmlformats.org/officeDocument/2006/relationships/hyperlink" Target="http://search.digikey.com/us/en/products/MFR-25FBF-10K0/10.0KXBK-ND/13219" TargetMode="External"/><Relationship Id="rId5" Type="http://schemas.openxmlformats.org/officeDocument/2006/relationships/hyperlink" Target="http://search.digikey.com/us/en/products/RC55Y-2K49BI/985-1047-1-ND/2401912" TargetMode="External"/><Relationship Id="rId6" Type="http://schemas.openxmlformats.org/officeDocument/2006/relationships/hyperlink" Target="http://search.digikey.com/us/en/products/MFP-25BRD52-3K9/3.9KADCT-ND/2059137" TargetMode="External"/><Relationship Id="rId7" Type="http://schemas.openxmlformats.org/officeDocument/2006/relationships/hyperlink" Target="http://search.digikey.com/us/en/products/MFP-25BRD52-1K/1KADCT-ND/2059121" TargetMode="External"/><Relationship Id="rId8" Type="http://schemas.openxmlformats.org/officeDocument/2006/relationships/hyperlink" Target="http://search.digikey.com/us/en/products/MFR-25FBF-100K/100KXBK-ND/13473" TargetMode="External"/><Relationship Id="rId9" Type="http://schemas.openxmlformats.org/officeDocument/2006/relationships/hyperlink" Target="http://www.digikey.com.au/product-detail/en/MPX4250AP/MPX4250AP-ND/464053" TargetMode="External"/><Relationship Id="rId10" Type="http://schemas.openxmlformats.org/officeDocument/2006/relationships/hyperlink" Target="http://www.digikey.com/product-detail/en/TAP106K035SCS/478-1842-ND/563945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hyperlink" Target="http://search.digikey.com/us/en/products/TAP476K010SCS/478-1910-ND/564013" TargetMode="External"/><Relationship Id="rId13" Type="http://schemas.openxmlformats.org/officeDocument/2006/relationships/vmlDrawing" Target="../drawings/vmlDrawing2.vml"/><Relationship Id="rId14" Type="http://schemas.openxmlformats.org/officeDocument/2006/relationships/comments" Target="../comments2.xml"/><Relationship Id="rId1" Type="http://schemas.openxmlformats.org/officeDocument/2006/relationships/hyperlink" Target="http://www.digikey.com/product-detail/en/TAP106K035SCS/478-1842-ND/563945" TargetMode="External"/><Relationship Id="rId2" Type="http://schemas.openxmlformats.org/officeDocument/2006/relationships/hyperlink" Target="http://search.digikey.com/us/en/products/FK14X7R1H334K/445-5312-ND/2256792" TargetMode="External"/><Relationship Id="rId3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1N5818-TP/1N5818-TPCT-ND/950587" TargetMode="External"/><Relationship Id="rId5" Type="http://schemas.openxmlformats.org/officeDocument/2006/relationships/hyperlink" Target="http://search.digikey.com/us/en/products/ERZ-V14D220/P7307-ND/227567" TargetMode="External"/><Relationship Id="rId6" Type="http://schemas.openxmlformats.org/officeDocument/2006/relationships/hyperlink" Target="http://search.digikey.com/us/en/products/MFR-25FBF-10K0/10.0KXBK-ND/13219" TargetMode="External"/><Relationship Id="rId7" Type="http://schemas.openxmlformats.org/officeDocument/2006/relationships/hyperlink" Target="http://search.digikey.com/us/en/products/RC55Y-2K49BI/985-1047-1-ND/2401912" TargetMode="External"/><Relationship Id="rId8" Type="http://schemas.openxmlformats.org/officeDocument/2006/relationships/hyperlink" Target="http://search.digikey.com/us/en/products/MFP-25BRD52-3K9/3.9KADCT-ND/2059137" TargetMode="External"/><Relationship Id="rId9" Type="http://schemas.openxmlformats.org/officeDocument/2006/relationships/hyperlink" Target="http://search.digikey.com/us/en/products/MFP-25BRD52-1K/1KADCT-ND/2059121" TargetMode="External"/><Relationship Id="rId10" Type="http://schemas.openxmlformats.org/officeDocument/2006/relationships/hyperlink" Target="http://search.digikey.com/us/en/products/MFR-25FBF-100K/100KXBK-ND/134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52"/>
  <sheetViews>
    <sheetView topLeftCell="A23" workbookViewId="0">
      <selection activeCell="B34" sqref="B34"/>
    </sheetView>
  </sheetViews>
  <sheetFormatPr baseColWidth="10" defaultRowHeight="16" x14ac:dyDescent="0.2"/>
  <cols>
    <col min="1" max="1" width="18.83203125" style="20" customWidth="1"/>
    <col min="2" max="2" width="46.6640625" customWidth="1"/>
    <col min="3" max="3" width="15" customWidth="1"/>
    <col min="4" max="4" width="53.1640625" customWidth="1"/>
    <col min="9" max="9" width="17.1640625" customWidth="1"/>
    <col min="10" max="10" width="28" customWidth="1"/>
    <col min="13" max="13" width="47.83203125" customWidth="1"/>
    <col min="14" max="14" width="27.33203125" customWidth="1"/>
    <col min="15" max="15" width="28" customWidth="1"/>
  </cols>
  <sheetData>
    <row r="1" spans="1:15" ht="17" thickBot="1" x14ac:dyDescent="0.25">
      <c r="A1" s="17" t="s">
        <v>0</v>
      </c>
      <c r="B1" s="1" t="s">
        <v>142</v>
      </c>
      <c r="C1" s="1" t="s">
        <v>1</v>
      </c>
      <c r="D1" s="1" t="s">
        <v>2</v>
      </c>
      <c r="E1" s="1" t="s">
        <v>3</v>
      </c>
      <c r="F1" s="1" t="s">
        <v>173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23" t="s">
        <v>155</v>
      </c>
      <c r="O1" s="23" t="s">
        <v>162</v>
      </c>
    </row>
    <row r="2" spans="1:15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 t="str">
        <f>IF(NOT(J2=""),A2&amp;","&amp;J2,"")</f>
        <v/>
      </c>
      <c r="O2" t="str">
        <f>A2&amp;"x "&amp;C2</f>
        <v xml:space="preserve">x </v>
      </c>
    </row>
    <row r="3" spans="1:15" ht="17" thickBot="1" x14ac:dyDescent="0.25">
      <c r="A3" s="21">
        <f>LEN(B3)-LEN(SUBSTITUTE(B3,",",""))+1</f>
        <v>1</v>
      </c>
      <c r="B3" s="4" t="s">
        <v>92</v>
      </c>
      <c r="C3" s="3" t="s">
        <v>11</v>
      </c>
      <c r="D3" s="3" t="s">
        <v>195</v>
      </c>
      <c r="E3" s="3" t="s">
        <v>12</v>
      </c>
      <c r="F3" s="3"/>
      <c r="G3" s="3">
        <v>4</v>
      </c>
      <c r="H3" s="3" t="s">
        <v>16</v>
      </c>
      <c r="I3" s="3" t="s">
        <v>196</v>
      </c>
      <c r="J3" s="2" t="s">
        <v>197</v>
      </c>
      <c r="K3" s="5">
        <v>1.7</v>
      </c>
      <c r="L3" s="6">
        <f t="shared" ref="L3:L10" si="0">K3*A3</f>
        <v>1.7</v>
      </c>
      <c r="M3" s="4"/>
      <c r="N3" s="4" t="str">
        <f t="shared" ref="N3:N50" si="1">IF(NOT(J3=""),A3&amp;","&amp;J3,"")</f>
        <v>1,399-3654-ND</v>
      </c>
      <c r="O3" t="str">
        <f>"Capacitor - " &amp;A3&amp;"x "&amp;C3</f>
        <v>Capacitor - 1x 10uF</v>
      </c>
    </row>
    <row r="4" spans="1:15" ht="17" thickBot="1" x14ac:dyDescent="0.25">
      <c r="A4" s="21">
        <f>LEN(B4)-LEN(SUBSTITUTE(B4,",",""))+1</f>
        <v>5</v>
      </c>
      <c r="B4" s="4" t="s">
        <v>105</v>
      </c>
      <c r="C4" s="3" t="s">
        <v>14</v>
      </c>
      <c r="D4" s="2" t="s">
        <v>192</v>
      </c>
      <c r="E4" s="3" t="s">
        <v>15</v>
      </c>
      <c r="F4" s="3"/>
      <c r="G4" s="3">
        <v>15</v>
      </c>
      <c r="H4" s="3" t="s">
        <v>16</v>
      </c>
      <c r="I4" s="3" t="s">
        <v>194</v>
      </c>
      <c r="J4" s="2" t="s">
        <v>193</v>
      </c>
      <c r="K4" s="5">
        <v>0.66</v>
      </c>
      <c r="L4" s="6">
        <f t="shared" si="0"/>
        <v>3.3000000000000003</v>
      </c>
      <c r="M4" s="4"/>
      <c r="N4" s="4" t="str">
        <f t="shared" si="1"/>
        <v>5,399-4353-ND</v>
      </c>
      <c r="O4" t="str">
        <f t="shared" ref="O4:O10" si="2">"Capacitor - " &amp;A4&amp;"x "&amp;C4</f>
        <v>Capacitor - 5x 0.22uF</v>
      </c>
    </row>
    <row r="5" spans="1:15" ht="27" thickBot="1" x14ac:dyDescent="0.25">
      <c r="A5" s="21">
        <f>LEN(B5)-LEN(SUBSTITUTE(B5,",",""))+1</f>
        <v>7</v>
      </c>
      <c r="B5" s="4" t="s">
        <v>108</v>
      </c>
      <c r="C5" s="3" t="s">
        <v>17</v>
      </c>
      <c r="D5" s="3" t="s">
        <v>189</v>
      </c>
      <c r="E5" s="3" t="s">
        <v>15</v>
      </c>
      <c r="F5" s="3"/>
      <c r="G5" s="3">
        <v>17</v>
      </c>
      <c r="H5" s="3" t="s">
        <v>16</v>
      </c>
      <c r="I5" s="3" t="s">
        <v>190</v>
      </c>
      <c r="J5" s="2" t="s">
        <v>191</v>
      </c>
      <c r="K5" s="5">
        <v>0.32</v>
      </c>
      <c r="L5" s="6">
        <f t="shared" si="0"/>
        <v>2.2400000000000002</v>
      </c>
      <c r="M5" s="4"/>
      <c r="N5" s="4" t="str">
        <f t="shared" si="1"/>
        <v>7,399-9879-1-ND</v>
      </c>
      <c r="O5" t="str">
        <f t="shared" si="2"/>
        <v>Capacitor - 7x 0.1uF / 100nF</v>
      </c>
    </row>
    <row r="6" spans="1:15" ht="17" thickBot="1" x14ac:dyDescent="0.25">
      <c r="A6" s="21">
        <f>LEN(B6)-LEN(SUBSTITUTE(B6,",",""))+1</f>
        <v>1</v>
      </c>
      <c r="B6" s="4" t="s">
        <v>93</v>
      </c>
      <c r="C6" s="3" t="s">
        <v>18</v>
      </c>
      <c r="D6" s="3" t="s">
        <v>198</v>
      </c>
      <c r="E6" s="3" t="s">
        <v>12</v>
      </c>
      <c r="F6" s="3"/>
      <c r="G6" s="3">
        <v>2</v>
      </c>
      <c r="H6" s="3" t="s">
        <v>16</v>
      </c>
      <c r="I6" s="3" t="s">
        <v>199</v>
      </c>
      <c r="J6" s="2" t="s">
        <v>200</v>
      </c>
      <c r="K6" s="5">
        <v>1.57</v>
      </c>
      <c r="L6" s="6">
        <f t="shared" si="0"/>
        <v>1.57</v>
      </c>
      <c r="M6" s="4"/>
      <c r="N6" s="4" t="str">
        <f t="shared" si="1"/>
        <v>1,399-3652-ND</v>
      </c>
      <c r="O6" t="str">
        <f t="shared" si="2"/>
        <v>Capacitor - 1x 47uF</v>
      </c>
    </row>
    <row r="7" spans="1:15" ht="27" thickBot="1" x14ac:dyDescent="0.25">
      <c r="A7" s="21">
        <f t="shared" ref="A7:A9" si="3">LEN(B7)-LEN(SUBSTITUTE(B7,",",""))+1</f>
        <v>1</v>
      </c>
      <c r="B7" s="4" t="s">
        <v>107</v>
      </c>
      <c r="C7" s="3" t="s">
        <v>19</v>
      </c>
      <c r="D7" s="2" t="s">
        <v>203</v>
      </c>
      <c r="E7" s="3" t="s">
        <v>15</v>
      </c>
      <c r="F7" s="3"/>
      <c r="G7" s="3">
        <v>2</v>
      </c>
      <c r="H7" s="3" t="s">
        <v>13</v>
      </c>
      <c r="I7" s="3" t="s">
        <v>201</v>
      </c>
      <c r="J7" s="2" t="s">
        <v>202</v>
      </c>
      <c r="K7" s="5">
        <v>0.62</v>
      </c>
      <c r="L7" s="6">
        <f t="shared" si="0"/>
        <v>0.62</v>
      </c>
      <c r="M7" s="4"/>
      <c r="N7" s="4" t="str">
        <f t="shared" si="1"/>
        <v>1,478-5120-ND</v>
      </c>
      <c r="O7" t="str">
        <f t="shared" si="2"/>
        <v>Capacitor - 1x 0.33uF</v>
      </c>
    </row>
    <row r="8" spans="1:15" ht="17" thickBot="1" x14ac:dyDescent="0.25">
      <c r="A8" s="21">
        <f t="shared" si="3"/>
        <v>1</v>
      </c>
      <c r="B8" s="4" t="s">
        <v>106</v>
      </c>
      <c r="C8" s="3" t="s">
        <v>20</v>
      </c>
      <c r="D8" s="2" t="s">
        <v>204</v>
      </c>
      <c r="E8" s="3" t="s">
        <v>15</v>
      </c>
      <c r="F8" s="3"/>
      <c r="G8" s="3">
        <v>3</v>
      </c>
      <c r="H8" s="3" t="s">
        <v>16</v>
      </c>
      <c r="I8" s="3" t="s">
        <v>205</v>
      </c>
      <c r="J8" s="2" t="s">
        <v>206</v>
      </c>
      <c r="K8" s="5">
        <v>0.24</v>
      </c>
      <c r="L8" s="6">
        <f t="shared" si="0"/>
        <v>0.24</v>
      </c>
      <c r="M8" s="4"/>
      <c r="N8" s="4" t="str">
        <f t="shared" si="1"/>
        <v>1,399-4206-ND</v>
      </c>
      <c r="O8" t="str">
        <f t="shared" si="2"/>
        <v>Capacitor - 1x 0.01uF</v>
      </c>
    </row>
    <row r="9" spans="1:15" ht="17" thickBot="1" x14ac:dyDescent="0.25">
      <c r="A9" s="21">
        <f t="shared" si="3"/>
        <v>3</v>
      </c>
      <c r="B9" s="4" t="s">
        <v>154</v>
      </c>
      <c r="C9" s="3" t="s">
        <v>21</v>
      </c>
      <c r="D9" s="3" t="s">
        <v>186</v>
      </c>
      <c r="E9" s="3" t="s">
        <v>15</v>
      </c>
      <c r="F9" s="3"/>
      <c r="G9" s="3">
        <v>4</v>
      </c>
      <c r="H9" s="3" t="s">
        <v>16</v>
      </c>
      <c r="I9" s="3" t="s">
        <v>187</v>
      </c>
      <c r="J9" s="2" t="s">
        <v>188</v>
      </c>
      <c r="K9" s="5">
        <v>0.66</v>
      </c>
      <c r="L9" s="6">
        <f t="shared" si="0"/>
        <v>1.98</v>
      </c>
      <c r="M9" s="4"/>
      <c r="N9" s="4" t="str">
        <f t="shared" si="1"/>
        <v>3,399-4390-ND</v>
      </c>
      <c r="O9" t="str">
        <f t="shared" si="2"/>
        <v>Capacitor - 3x 1uF</v>
      </c>
    </row>
    <row r="10" spans="1:15" ht="17" thickBot="1" x14ac:dyDescent="0.25">
      <c r="A10" s="21">
        <f>LEN(B10)-LEN(SUBSTITUTE(B10,",",""))+1</f>
        <v>1</v>
      </c>
      <c r="B10" s="4" t="s">
        <v>149</v>
      </c>
      <c r="C10" s="3" t="s">
        <v>150</v>
      </c>
      <c r="D10" s="3" t="s">
        <v>153</v>
      </c>
      <c r="E10" s="3" t="s">
        <v>15</v>
      </c>
      <c r="F10" s="3"/>
      <c r="G10" s="3"/>
      <c r="H10" s="3" t="s">
        <v>16</v>
      </c>
      <c r="I10" s="3" t="s">
        <v>152</v>
      </c>
      <c r="J10" s="2" t="s">
        <v>151</v>
      </c>
      <c r="K10" s="5">
        <v>0.25</v>
      </c>
      <c r="L10" s="6">
        <f t="shared" si="0"/>
        <v>0.25</v>
      </c>
      <c r="M10" s="4"/>
      <c r="N10" s="4" t="str">
        <f t="shared" si="1"/>
        <v>1,399-4243-ND</v>
      </c>
      <c r="O10" t="str">
        <f t="shared" si="2"/>
        <v>Capacitor - 1x 4.7nF</v>
      </c>
    </row>
    <row r="11" spans="1:15" ht="17" thickBot="1" x14ac:dyDescent="0.25">
      <c r="A11" s="18"/>
      <c r="B11" s="4"/>
      <c r="C11" s="3"/>
      <c r="D11" s="3"/>
      <c r="E11" s="3"/>
      <c r="F11" s="3"/>
      <c r="G11" s="3"/>
      <c r="H11" s="3"/>
      <c r="I11" s="3"/>
      <c r="J11" s="2"/>
      <c r="K11" s="3"/>
      <c r="L11" s="3"/>
      <c r="M11" s="4"/>
      <c r="N11" s="4" t="str">
        <f t="shared" si="1"/>
        <v/>
      </c>
    </row>
    <row r="12" spans="1:15" ht="17" thickBot="1" x14ac:dyDescent="0.25">
      <c r="A12" s="18"/>
      <c r="B12" s="4"/>
      <c r="C12" s="3"/>
      <c r="D12" s="3"/>
      <c r="E12" s="3"/>
      <c r="F12" s="3"/>
      <c r="G12" s="3"/>
      <c r="H12" s="3"/>
      <c r="I12" s="3"/>
      <c r="J12" s="2"/>
      <c r="K12" s="3"/>
      <c r="L12" s="3"/>
      <c r="M12" s="4"/>
      <c r="N12" s="4" t="str">
        <f t="shared" si="1"/>
        <v/>
      </c>
    </row>
    <row r="13" spans="1:15" ht="40" thickBot="1" x14ac:dyDescent="0.25">
      <c r="A13" s="21">
        <f>LEN(B13)-LEN(SUBSTITUTE(B13,",",""))+1</f>
        <v>1</v>
      </c>
      <c r="B13" s="4" t="s">
        <v>95</v>
      </c>
      <c r="C13" s="3" t="s">
        <v>166</v>
      </c>
      <c r="D13" s="7" t="s">
        <v>22</v>
      </c>
      <c r="E13" s="3" t="s">
        <v>23</v>
      </c>
      <c r="F13" s="3"/>
      <c r="G13" s="3">
        <v>1</v>
      </c>
      <c r="H13" s="3" t="s">
        <v>24</v>
      </c>
      <c r="I13" s="7" t="s">
        <v>25</v>
      </c>
      <c r="J13" s="2" t="s">
        <v>26</v>
      </c>
      <c r="K13" s="5">
        <v>0.34</v>
      </c>
      <c r="L13" s="6">
        <f>K13*A13</f>
        <v>0.34</v>
      </c>
      <c r="M13" s="4"/>
      <c r="N13" s="4" t="str">
        <f t="shared" si="1"/>
        <v>1,1N5919BGOS-ND</v>
      </c>
      <c r="O13" t="str">
        <f>"Diode - " &amp;A13&amp;"x "&amp;C13</f>
        <v>Diode - 1x 1N5919BG Zener</v>
      </c>
    </row>
    <row r="14" spans="1:15" ht="40" thickBot="1" x14ac:dyDescent="0.25">
      <c r="A14" s="21">
        <f>LEN(B14)-LEN(SUBSTITUTE(B14,",",""))+1</f>
        <v>12</v>
      </c>
      <c r="B14" s="4" t="s">
        <v>136</v>
      </c>
      <c r="C14" s="3" t="s">
        <v>167</v>
      </c>
      <c r="D14" s="3" t="s">
        <v>28</v>
      </c>
      <c r="E14" s="3" t="s">
        <v>23</v>
      </c>
      <c r="F14" s="3"/>
      <c r="G14" s="3">
        <v>18</v>
      </c>
      <c r="H14" s="3" t="s">
        <v>29</v>
      </c>
      <c r="I14" s="3" t="s">
        <v>27</v>
      </c>
      <c r="J14" s="2" t="s">
        <v>30</v>
      </c>
      <c r="K14" s="5">
        <v>0.39</v>
      </c>
      <c r="L14" s="6">
        <f>K14*A14</f>
        <v>4.68</v>
      </c>
      <c r="M14" s="4"/>
      <c r="N14" s="4" t="str">
        <f t="shared" si="1"/>
        <v>12,1N5818-TPCT-ND</v>
      </c>
      <c r="O14" t="str">
        <f t="shared" ref="O14:O16" si="4">"Diode - " &amp;A14&amp;"x "&amp;C14</f>
        <v>Diode - 12x 1N5818-TP Schottky</v>
      </c>
    </row>
    <row r="15" spans="1:15" ht="17" thickBot="1" x14ac:dyDescent="0.25">
      <c r="A15" s="21">
        <f>LEN(B15)-LEN(SUBSTITUTE(B15,",",""))+1</f>
        <v>8</v>
      </c>
      <c r="B15" s="4" t="s">
        <v>94</v>
      </c>
      <c r="C15" s="3" t="s">
        <v>31</v>
      </c>
      <c r="D15" s="3" t="s">
        <v>124</v>
      </c>
      <c r="E15" s="3" t="s">
        <v>96</v>
      </c>
      <c r="F15" s="3"/>
      <c r="G15" s="3"/>
      <c r="H15" s="3"/>
      <c r="I15" s="3"/>
      <c r="J15" s="2" t="s">
        <v>125</v>
      </c>
      <c r="K15" s="5">
        <v>0.47</v>
      </c>
      <c r="L15" s="6">
        <f>K15*A15</f>
        <v>3.76</v>
      </c>
      <c r="M15" s="4"/>
      <c r="N15" s="4" t="str">
        <f t="shared" si="1"/>
        <v>8,160-1139-ND</v>
      </c>
      <c r="O15" t="str">
        <f t="shared" si="4"/>
        <v>Diode - 8x LED-Red</v>
      </c>
    </row>
    <row r="16" spans="1:15" ht="40" thickBot="1" x14ac:dyDescent="0.25">
      <c r="A16" s="21">
        <f>LEN(B16)-LEN(SUBSTITUTE(B16,",",""))+1</f>
        <v>4</v>
      </c>
      <c r="B16" s="4" t="s">
        <v>97</v>
      </c>
      <c r="C16" s="3" t="s">
        <v>32</v>
      </c>
      <c r="D16" s="3" t="s">
        <v>33</v>
      </c>
      <c r="E16" s="3" t="s">
        <v>23</v>
      </c>
      <c r="F16" s="3"/>
      <c r="G16" s="3">
        <v>13</v>
      </c>
      <c r="H16" s="3" t="s">
        <v>29</v>
      </c>
      <c r="I16" s="3" t="s">
        <v>34</v>
      </c>
      <c r="J16" s="2" t="s">
        <v>35</v>
      </c>
      <c r="K16" s="5">
        <v>0.11</v>
      </c>
      <c r="L16" s="6">
        <f>K16*A16</f>
        <v>0.44</v>
      </c>
      <c r="M16" s="4"/>
      <c r="N16" s="4" t="str">
        <f t="shared" si="1"/>
        <v>4,1N4004-TPMSCT-ND</v>
      </c>
      <c r="O16" t="str">
        <f t="shared" si="4"/>
        <v>Diode - 4x 1N4004</v>
      </c>
    </row>
    <row r="17" spans="1:15" ht="17" thickBot="1" x14ac:dyDescent="0.25">
      <c r="A17" s="18"/>
      <c r="B17" s="4"/>
      <c r="C17" s="3"/>
      <c r="D17" s="3"/>
      <c r="E17" s="3"/>
      <c r="F17" s="3"/>
      <c r="G17" s="3"/>
      <c r="H17" s="3"/>
      <c r="I17" s="3"/>
      <c r="J17" s="2"/>
      <c r="K17" s="3"/>
      <c r="L17" s="3"/>
      <c r="M17" s="4"/>
      <c r="N17" s="4" t="str">
        <f t="shared" si="1"/>
        <v/>
      </c>
      <c r="O17" t="str">
        <f t="shared" ref="O17:O45" si="5">A17&amp;"x "&amp;C17</f>
        <v xml:space="preserve">x </v>
      </c>
    </row>
    <row r="18" spans="1:15" ht="17" thickBot="1" x14ac:dyDescent="0.25">
      <c r="A18" s="19"/>
      <c r="B18" s="4"/>
      <c r="C18" s="3"/>
      <c r="D18" s="3"/>
      <c r="E18" s="3"/>
      <c r="F18" s="3"/>
      <c r="G18" s="3"/>
      <c r="H18" s="3"/>
      <c r="I18" s="3"/>
      <c r="J18" s="2"/>
      <c r="K18" s="9"/>
      <c r="L18" s="3"/>
      <c r="M18" s="3"/>
      <c r="N18" s="4" t="str">
        <f t="shared" si="1"/>
        <v/>
      </c>
      <c r="O18" t="str">
        <f t="shared" si="5"/>
        <v xml:space="preserve">x </v>
      </c>
    </row>
    <row r="19" spans="1:15" ht="17" thickBot="1" x14ac:dyDescent="0.25">
      <c r="A19" s="18"/>
      <c r="B19" s="4"/>
      <c r="C19" s="3"/>
      <c r="D19" s="3"/>
      <c r="E19" s="3"/>
      <c r="F19" s="3"/>
      <c r="G19" s="3"/>
      <c r="H19" s="3"/>
      <c r="I19" s="3"/>
      <c r="J19" s="2"/>
      <c r="K19" s="3"/>
      <c r="L19" s="3"/>
      <c r="M19" s="4"/>
      <c r="N19" s="4" t="str">
        <f t="shared" si="1"/>
        <v/>
      </c>
      <c r="O19" t="str">
        <f t="shared" si="5"/>
        <v xml:space="preserve">x </v>
      </c>
    </row>
    <row r="20" spans="1:15" ht="27" thickBot="1" x14ac:dyDescent="0.25">
      <c r="A20" s="21">
        <v>1</v>
      </c>
      <c r="B20" s="4" t="s">
        <v>122</v>
      </c>
      <c r="C20" s="3" t="s">
        <v>36</v>
      </c>
      <c r="D20" s="3" t="s">
        <v>37</v>
      </c>
      <c r="E20" s="3" t="s">
        <v>38</v>
      </c>
      <c r="F20" s="3"/>
      <c r="G20" s="3">
        <v>1</v>
      </c>
      <c r="H20" s="3" t="s">
        <v>39</v>
      </c>
      <c r="I20" s="3" t="s">
        <v>40</v>
      </c>
      <c r="J20" s="2" t="s">
        <v>41</v>
      </c>
      <c r="K20" s="5">
        <v>0.72</v>
      </c>
      <c r="L20" s="6">
        <f>K20*A20</f>
        <v>0.72</v>
      </c>
      <c r="M20" s="4"/>
      <c r="N20" s="4" t="str">
        <f t="shared" si="1"/>
        <v>1,P7307-ND</v>
      </c>
      <c r="O20" t="str">
        <f t="shared" si="5"/>
        <v>1x Surge Protection</v>
      </c>
    </row>
    <row r="21" spans="1:15" ht="17" thickBot="1" x14ac:dyDescent="0.25">
      <c r="A21" s="18"/>
      <c r="B21" s="4"/>
      <c r="C21" s="3"/>
      <c r="D21" s="3"/>
      <c r="E21" s="3"/>
      <c r="F21" s="3"/>
      <c r="G21" s="3"/>
      <c r="H21" s="3"/>
      <c r="I21" s="3"/>
      <c r="J21" s="2"/>
      <c r="K21" s="3"/>
      <c r="L21" s="3"/>
      <c r="M21" s="4"/>
      <c r="N21" s="4" t="str">
        <f t="shared" si="1"/>
        <v/>
      </c>
      <c r="O21" t="str">
        <f t="shared" si="5"/>
        <v xml:space="preserve">x </v>
      </c>
    </row>
    <row r="22" spans="1:15" ht="40" thickBot="1" x14ac:dyDescent="0.25">
      <c r="A22" s="21">
        <v>14</v>
      </c>
      <c r="B22" s="4" t="s">
        <v>146</v>
      </c>
      <c r="C22" s="3" t="s">
        <v>156</v>
      </c>
      <c r="D22" s="3" t="s">
        <v>145</v>
      </c>
      <c r="E22" s="3"/>
      <c r="F22" s="3"/>
      <c r="G22" s="3"/>
      <c r="H22" s="3" t="s">
        <v>144</v>
      </c>
      <c r="I22" s="3" t="s">
        <v>147</v>
      </c>
      <c r="J22" s="2" t="s">
        <v>143</v>
      </c>
      <c r="K22" s="3">
        <v>0.40200000000000002</v>
      </c>
      <c r="L22" s="6">
        <f>K22*A22</f>
        <v>5.6280000000000001</v>
      </c>
      <c r="M22" s="4" t="s">
        <v>148</v>
      </c>
      <c r="N22" s="4" t="str">
        <f t="shared" si="1"/>
        <v>14,ED2561-ND</v>
      </c>
      <c r="O22" t="str">
        <f>A22&amp;"x "&amp;C22</f>
        <v>14x Dual Terminal Block</v>
      </c>
    </row>
    <row r="23" spans="1:15" ht="17" thickBot="1" x14ac:dyDescent="0.25">
      <c r="A23" s="21">
        <v>5</v>
      </c>
      <c r="B23" s="4" t="s">
        <v>135</v>
      </c>
      <c r="C23" s="3" t="s">
        <v>42</v>
      </c>
      <c r="D23" s="3" t="s">
        <v>114</v>
      </c>
      <c r="E23" s="3"/>
      <c r="F23" s="3"/>
      <c r="G23" s="3"/>
      <c r="H23" s="3"/>
      <c r="I23" s="3"/>
      <c r="J23" s="2" t="s">
        <v>113</v>
      </c>
      <c r="K23" s="5">
        <v>0.1</v>
      </c>
      <c r="L23" s="6">
        <f>K23*A23</f>
        <v>0.5</v>
      </c>
      <c r="M23" s="4"/>
      <c r="N23" s="4" t="str">
        <f t="shared" si="1"/>
        <v>5,3M9580-ND</v>
      </c>
      <c r="O23" t="str">
        <f t="shared" si="5"/>
        <v>5x Jumper</v>
      </c>
    </row>
    <row r="24" spans="1:15" ht="40" thickBot="1" x14ac:dyDescent="0.25">
      <c r="A24" s="21">
        <v>1</v>
      </c>
      <c r="B24" s="4" t="s">
        <v>119</v>
      </c>
      <c r="C24" s="3" t="s">
        <v>157</v>
      </c>
      <c r="D24" s="3" t="s">
        <v>134</v>
      </c>
      <c r="E24" s="3"/>
      <c r="F24" s="3"/>
      <c r="G24" s="3">
        <v>1</v>
      </c>
      <c r="H24" s="3" t="s">
        <v>133</v>
      </c>
      <c r="I24" s="3" t="s">
        <v>132</v>
      </c>
      <c r="J24" s="2" t="s">
        <v>131</v>
      </c>
      <c r="K24" s="6">
        <v>0.56000000000000005</v>
      </c>
      <c r="L24" s="6">
        <f>K24*A24</f>
        <v>0.56000000000000005</v>
      </c>
      <c r="M24" s="4"/>
      <c r="N24" s="4" t="str">
        <f t="shared" si="1"/>
        <v>1,S1012EC-40-ND</v>
      </c>
      <c r="O24" t="str">
        <f t="shared" si="5"/>
        <v>1x 40 POS 0.100 Pin Header</v>
      </c>
    </row>
    <row r="25" spans="1:15" ht="17" thickBot="1" x14ac:dyDescent="0.25">
      <c r="A25" s="18"/>
      <c r="B25" s="4"/>
      <c r="C25" s="3"/>
      <c r="D25" s="3"/>
      <c r="E25" s="3"/>
      <c r="F25" s="3"/>
      <c r="G25" s="3"/>
      <c r="H25" s="3"/>
      <c r="I25" s="3"/>
      <c r="J25" s="2"/>
      <c r="K25" s="3"/>
      <c r="L25" s="6"/>
      <c r="M25" s="4"/>
      <c r="N25" s="4" t="str">
        <f t="shared" si="1"/>
        <v/>
      </c>
      <c r="O25" t="str">
        <f t="shared" si="5"/>
        <v xml:space="preserve">x </v>
      </c>
    </row>
    <row r="26" spans="1:15" ht="17" thickBot="1" x14ac:dyDescent="0.25">
      <c r="A26" s="18"/>
      <c r="B26" s="4"/>
      <c r="C26" s="3"/>
      <c r="D26" s="3"/>
      <c r="E26" s="3"/>
      <c r="F26" s="3"/>
      <c r="G26" s="3"/>
      <c r="H26" s="3"/>
      <c r="I26" s="3"/>
      <c r="J26" s="2"/>
      <c r="K26" s="3"/>
      <c r="L26" s="6"/>
      <c r="M26" s="4"/>
      <c r="N26" s="4" t="str">
        <f t="shared" si="1"/>
        <v/>
      </c>
      <c r="O26" t="str">
        <f t="shared" si="5"/>
        <v xml:space="preserve">x </v>
      </c>
    </row>
    <row r="27" spans="1:15" ht="27" thickBot="1" x14ac:dyDescent="0.25">
      <c r="A27" s="21">
        <f>LEN(B27)-LEN(SUBSTITUTE(B27,",",""))+1</f>
        <v>8</v>
      </c>
      <c r="B27" s="4" t="s">
        <v>121</v>
      </c>
      <c r="C27" s="3" t="s">
        <v>158</v>
      </c>
      <c r="D27" s="3" t="s">
        <v>110</v>
      </c>
      <c r="E27" s="3" t="s">
        <v>79</v>
      </c>
      <c r="F27" s="3"/>
      <c r="G27" s="3">
        <v>8</v>
      </c>
      <c r="H27" s="3" t="s">
        <v>43</v>
      </c>
      <c r="I27" s="3" t="s">
        <v>111</v>
      </c>
      <c r="J27" s="2" t="s">
        <v>109</v>
      </c>
      <c r="K27" s="6">
        <v>1.51</v>
      </c>
      <c r="L27" s="6">
        <f>K27*A27</f>
        <v>12.08</v>
      </c>
      <c r="M27" s="4"/>
      <c r="N27" s="4" t="str">
        <f t="shared" si="1"/>
        <v>8,497-5896-5-ND</v>
      </c>
      <c r="O27" t="str">
        <f t="shared" si="5"/>
        <v>8x 62A MOSFET N-CH</v>
      </c>
    </row>
    <row r="28" spans="1:15" ht="17" thickBot="1" x14ac:dyDescent="0.25">
      <c r="A28" s="18"/>
      <c r="B28" s="4"/>
      <c r="C28" s="3"/>
      <c r="D28" s="3"/>
      <c r="E28" s="3"/>
      <c r="F28" s="3"/>
      <c r="G28" s="3"/>
      <c r="H28" s="3"/>
      <c r="I28" s="3"/>
      <c r="J28" s="2"/>
      <c r="K28" s="3"/>
      <c r="L28" s="3"/>
      <c r="M28" s="4"/>
      <c r="N28" s="4" t="str">
        <f t="shared" si="1"/>
        <v/>
      </c>
    </row>
    <row r="29" spans="1:15" ht="17" thickBot="1" x14ac:dyDescent="0.25">
      <c r="A29" s="18"/>
      <c r="B29" s="4"/>
      <c r="C29" s="3"/>
      <c r="D29" s="3"/>
      <c r="E29" s="3"/>
      <c r="F29" s="3"/>
      <c r="G29" s="3"/>
      <c r="H29" s="3"/>
      <c r="I29" s="3"/>
      <c r="J29" s="2"/>
      <c r="K29" s="3"/>
      <c r="L29" s="3"/>
      <c r="M29" s="4"/>
      <c r="N29" s="4" t="str">
        <f t="shared" si="1"/>
        <v/>
      </c>
    </row>
    <row r="30" spans="1:15" ht="17" thickBot="1" x14ac:dyDescent="0.25">
      <c r="A30" s="21">
        <f>LEN(B30)-LEN(SUBSTITUTE(B30,",",""))+1</f>
        <v>5</v>
      </c>
      <c r="B30" s="4" t="s">
        <v>130</v>
      </c>
      <c r="C30" s="3" t="s">
        <v>44</v>
      </c>
      <c r="D30" s="3" t="s">
        <v>45</v>
      </c>
      <c r="E30" s="3"/>
      <c r="F30" s="3"/>
      <c r="G30" s="3">
        <v>7</v>
      </c>
      <c r="H30" s="3" t="s">
        <v>46</v>
      </c>
      <c r="I30" s="3" t="s">
        <v>47</v>
      </c>
      <c r="J30" s="2" t="s">
        <v>48</v>
      </c>
      <c r="K30" s="5">
        <v>0.08</v>
      </c>
      <c r="L30" s="6">
        <f t="shared" ref="L30:L38" si="6">K30*A30</f>
        <v>0.4</v>
      </c>
      <c r="M30" s="4"/>
      <c r="N30" s="4" t="str">
        <f t="shared" si="1"/>
        <v>5,10.0KXBK-ND</v>
      </c>
      <c r="O30" t="str">
        <f>"Resistor - " &amp; A30&amp;"x "&amp;C30</f>
        <v>Resistor - 5x 10k</v>
      </c>
    </row>
    <row r="31" spans="1:15" ht="17" thickBot="1" x14ac:dyDescent="0.25">
      <c r="A31" s="21">
        <f>LEN(B31)-LEN(SUBSTITUTE(B31,",",""))+1</f>
        <v>12</v>
      </c>
      <c r="B31" s="4" t="s">
        <v>126</v>
      </c>
      <c r="C31" s="3" t="s">
        <v>49</v>
      </c>
      <c r="D31" s="3" t="s">
        <v>50</v>
      </c>
      <c r="E31" s="3"/>
      <c r="F31" s="3"/>
      <c r="G31" s="3">
        <v>32</v>
      </c>
      <c r="H31" s="3" t="s">
        <v>46</v>
      </c>
      <c r="I31" s="3" t="s">
        <v>51</v>
      </c>
      <c r="J31" s="2" t="s">
        <v>52</v>
      </c>
      <c r="K31" s="5">
        <v>0.06</v>
      </c>
      <c r="L31" s="6">
        <f t="shared" si="6"/>
        <v>0.72</v>
      </c>
      <c r="M31" s="4"/>
      <c r="N31" s="4" t="str">
        <f t="shared" si="1"/>
        <v>12,1.00KXBK-ND</v>
      </c>
      <c r="O31" t="str">
        <f t="shared" ref="O31:O38" si="7">"Resistor - " &amp; A31&amp;"x "&amp;C31</f>
        <v>Resistor - 12x 1k</v>
      </c>
    </row>
    <row r="32" spans="1:15" ht="27" thickBot="1" x14ac:dyDescent="0.25">
      <c r="A32" s="21">
        <f>LEN(B32)-LEN(SUBSTITUTE(B32,",",""))+1</f>
        <v>8</v>
      </c>
      <c r="B32" s="13" t="s">
        <v>120</v>
      </c>
      <c r="C32" s="14">
        <v>680</v>
      </c>
      <c r="D32" s="7" t="s">
        <v>184</v>
      </c>
      <c r="E32" s="3"/>
      <c r="F32" s="14"/>
      <c r="G32" s="14"/>
      <c r="H32" s="14" t="s">
        <v>185</v>
      </c>
      <c r="I32" s="7"/>
      <c r="J32" s="2" t="s">
        <v>183</v>
      </c>
      <c r="K32" s="15">
        <v>0.22</v>
      </c>
      <c r="L32" s="6">
        <f t="shared" si="6"/>
        <v>1.76</v>
      </c>
      <c r="M32" s="13" t="s">
        <v>129</v>
      </c>
      <c r="N32" s="4" t="str">
        <f t="shared" si="1"/>
        <v>8,A105963CT-ND</v>
      </c>
      <c r="O32" t="str">
        <f t="shared" si="7"/>
        <v>Resistor - 8x 680</v>
      </c>
    </row>
    <row r="33" spans="1:15" ht="40" thickBot="1" x14ac:dyDescent="0.25">
      <c r="A33" s="21">
        <f>LEN(B33)-LEN(SUBSTITUTE(B33,",",""))+1</f>
        <v>6</v>
      </c>
      <c r="B33" s="4" t="s">
        <v>207</v>
      </c>
      <c r="C33" s="3">
        <v>470</v>
      </c>
      <c r="D33" s="3" t="s">
        <v>53</v>
      </c>
      <c r="E33" s="3"/>
      <c r="F33" s="3"/>
      <c r="G33" s="3">
        <v>9</v>
      </c>
      <c r="H33" s="3" t="s">
        <v>54</v>
      </c>
      <c r="I33" s="7" t="s">
        <v>55</v>
      </c>
      <c r="J33" s="2" t="s">
        <v>56</v>
      </c>
      <c r="K33" s="5">
        <v>0.11</v>
      </c>
      <c r="L33" s="6">
        <f t="shared" si="6"/>
        <v>0.66</v>
      </c>
      <c r="M33" s="4"/>
      <c r="N33" s="4" t="str">
        <f t="shared" si="1"/>
        <v>6,RNF14FTD470RCT-ND</v>
      </c>
      <c r="O33" t="str">
        <f t="shared" si="7"/>
        <v>Resistor - 6x 470</v>
      </c>
    </row>
    <row r="34" spans="1:15" ht="40" thickBot="1" x14ac:dyDescent="0.25">
      <c r="A34" s="21">
        <v>2</v>
      </c>
      <c r="B34" s="4" t="s">
        <v>88</v>
      </c>
      <c r="C34" s="3" t="s">
        <v>165</v>
      </c>
      <c r="D34" s="3" t="s">
        <v>57</v>
      </c>
      <c r="E34" s="3" t="s">
        <v>58</v>
      </c>
      <c r="F34" s="3"/>
      <c r="G34" s="3">
        <v>3</v>
      </c>
      <c r="H34" s="3" t="s">
        <v>59</v>
      </c>
      <c r="I34" s="3" t="s">
        <v>60</v>
      </c>
      <c r="J34" s="2" t="s">
        <v>61</v>
      </c>
      <c r="K34" s="5">
        <v>1.92</v>
      </c>
      <c r="L34" s="6">
        <f t="shared" si="6"/>
        <v>3.84</v>
      </c>
      <c r="M34" s="4"/>
      <c r="N34" s="4" t="str">
        <f t="shared" si="1"/>
        <v>2,985-1047-1-ND</v>
      </c>
      <c r="O34" t="str">
        <f t="shared" si="7"/>
        <v>Resistor - 2x 0.1% 2.49k</v>
      </c>
    </row>
    <row r="35" spans="1:15" ht="17" thickBot="1" x14ac:dyDescent="0.25">
      <c r="A35" s="21">
        <v>1</v>
      </c>
      <c r="B35" s="4" t="s">
        <v>89</v>
      </c>
      <c r="C35" s="3" t="s">
        <v>163</v>
      </c>
      <c r="D35" s="3" t="s">
        <v>62</v>
      </c>
      <c r="E35" s="3"/>
      <c r="F35" s="3"/>
      <c r="G35" s="3">
        <v>1</v>
      </c>
      <c r="H35" s="3" t="s">
        <v>46</v>
      </c>
      <c r="I35" s="3" t="s">
        <v>63</v>
      </c>
      <c r="J35" s="2" t="s">
        <v>64</v>
      </c>
      <c r="K35" s="5">
        <v>0.46</v>
      </c>
      <c r="L35" s="6">
        <f t="shared" si="6"/>
        <v>0.46</v>
      </c>
      <c r="M35" s="4" t="s">
        <v>127</v>
      </c>
      <c r="N35" s="4" t="str">
        <f t="shared" si="1"/>
        <v>1,3.9KADCT-ND</v>
      </c>
      <c r="O35" t="str">
        <f t="shared" si="7"/>
        <v>Resistor - 1x 0.1% 3.9k</v>
      </c>
    </row>
    <row r="36" spans="1:15" ht="17" thickBot="1" x14ac:dyDescent="0.25">
      <c r="A36" s="21">
        <v>1</v>
      </c>
      <c r="B36" s="4" t="s">
        <v>90</v>
      </c>
      <c r="C36" s="3" t="s">
        <v>164</v>
      </c>
      <c r="D36" s="3" t="s">
        <v>65</v>
      </c>
      <c r="E36" s="3"/>
      <c r="F36" s="3"/>
      <c r="G36" s="3">
        <v>1</v>
      </c>
      <c r="H36" s="3" t="s">
        <v>46</v>
      </c>
      <c r="I36" s="3" t="s">
        <v>66</v>
      </c>
      <c r="J36" s="2" t="s">
        <v>67</v>
      </c>
      <c r="K36" s="5">
        <v>0.46</v>
      </c>
      <c r="L36" s="6">
        <f t="shared" si="6"/>
        <v>0.46</v>
      </c>
      <c r="M36" s="4" t="s">
        <v>127</v>
      </c>
      <c r="N36" s="4" t="str">
        <f t="shared" si="1"/>
        <v>1,1KADCT-ND</v>
      </c>
      <c r="O36" t="str">
        <f t="shared" si="7"/>
        <v>Resistor - 1x 0.1% 1.0k</v>
      </c>
    </row>
    <row r="37" spans="1:15" ht="17" thickBot="1" x14ac:dyDescent="0.25">
      <c r="A37" s="21">
        <f t="shared" ref="A37:A38" si="8">LEN(B37)-LEN(SUBSTITUTE(B37,",",""))+1</f>
        <v>12</v>
      </c>
      <c r="B37" s="4" t="s">
        <v>128</v>
      </c>
      <c r="C37" s="3" t="s">
        <v>68</v>
      </c>
      <c r="D37" s="3" t="s">
        <v>69</v>
      </c>
      <c r="E37" s="3"/>
      <c r="F37" s="3"/>
      <c r="G37" s="3">
        <v>17</v>
      </c>
      <c r="H37" s="3" t="s">
        <v>46</v>
      </c>
      <c r="I37" s="3" t="s">
        <v>70</v>
      </c>
      <c r="J37" s="2" t="s">
        <v>71</v>
      </c>
      <c r="K37" s="5">
        <v>0.1</v>
      </c>
      <c r="L37" s="6">
        <f t="shared" si="6"/>
        <v>1.2000000000000002</v>
      </c>
      <c r="M37" s="4"/>
      <c r="N37" s="4" t="str">
        <f t="shared" si="1"/>
        <v>12,100KXBK-ND</v>
      </c>
      <c r="O37" t="str">
        <f t="shared" si="7"/>
        <v>Resistor - 12x 100k</v>
      </c>
    </row>
    <row r="38" spans="1:15" ht="17" thickBot="1" x14ac:dyDescent="0.25">
      <c r="A38" s="21">
        <f t="shared" si="8"/>
        <v>4</v>
      </c>
      <c r="B38" s="4" t="s">
        <v>91</v>
      </c>
      <c r="C38" s="3">
        <v>160</v>
      </c>
      <c r="D38" s="3" t="s">
        <v>72</v>
      </c>
      <c r="E38" s="3"/>
      <c r="F38" s="3"/>
      <c r="G38" s="3">
        <v>4</v>
      </c>
      <c r="H38" s="3" t="s">
        <v>46</v>
      </c>
      <c r="I38" s="3" t="s">
        <v>73</v>
      </c>
      <c r="J38" s="2" t="s">
        <v>74</v>
      </c>
      <c r="K38" s="5">
        <v>0.27</v>
      </c>
      <c r="L38" s="6">
        <f t="shared" si="6"/>
        <v>1.08</v>
      </c>
      <c r="M38" s="4"/>
      <c r="N38" s="4" t="str">
        <f t="shared" si="1"/>
        <v>4,160YCT-ND</v>
      </c>
      <c r="O38" t="str">
        <f t="shared" si="7"/>
        <v>Resistor - 4x 160</v>
      </c>
    </row>
    <row r="39" spans="1:15" ht="17" thickBot="1" x14ac:dyDescent="0.25">
      <c r="A39" s="18"/>
      <c r="B39" s="4"/>
      <c r="C39" s="3"/>
      <c r="D39" s="3"/>
      <c r="E39" s="3"/>
      <c r="F39" s="3"/>
      <c r="G39" s="3"/>
      <c r="H39" s="3"/>
      <c r="I39" s="3"/>
      <c r="J39" s="2"/>
      <c r="K39" s="3"/>
      <c r="L39" s="3"/>
      <c r="M39" s="4"/>
      <c r="N39" s="4" t="str">
        <f t="shared" si="1"/>
        <v/>
      </c>
    </row>
    <row r="40" spans="1:15" ht="17" thickBot="1" x14ac:dyDescent="0.25">
      <c r="A40" s="18"/>
      <c r="B40" s="4"/>
      <c r="C40" s="3"/>
      <c r="D40" s="3"/>
      <c r="E40" s="3"/>
      <c r="F40" s="3"/>
      <c r="G40" s="3"/>
      <c r="H40" s="3"/>
      <c r="I40" s="3"/>
      <c r="J40" s="2"/>
      <c r="K40" s="3"/>
      <c r="L40" s="3"/>
      <c r="M40" s="4"/>
      <c r="N40" s="4" t="str">
        <f t="shared" si="1"/>
        <v/>
      </c>
    </row>
    <row r="41" spans="1:15" ht="27" thickBot="1" x14ac:dyDescent="0.25">
      <c r="A41" s="21">
        <v>1</v>
      </c>
      <c r="B41" s="4" t="s">
        <v>75</v>
      </c>
      <c r="C41" s="3" t="s">
        <v>77</v>
      </c>
      <c r="D41" s="3" t="s">
        <v>78</v>
      </c>
      <c r="E41" s="3" t="s">
        <v>79</v>
      </c>
      <c r="F41" s="3"/>
      <c r="G41" s="3">
        <v>2</v>
      </c>
      <c r="H41" s="3" t="s">
        <v>80</v>
      </c>
      <c r="I41" s="3" t="s">
        <v>77</v>
      </c>
      <c r="J41" s="2" t="s">
        <v>77</v>
      </c>
      <c r="K41" s="5">
        <v>1.68</v>
      </c>
      <c r="L41" s="6">
        <f>K41*A41</f>
        <v>1.68</v>
      </c>
      <c r="M41" s="4"/>
      <c r="N41" s="4" t="str">
        <f t="shared" si="1"/>
        <v>1,LM2940T-5.0/NOPB</v>
      </c>
      <c r="O41" t="str">
        <f t="shared" si="5"/>
        <v>1x LM2940T-5.0/NOPB</v>
      </c>
    </row>
    <row r="42" spans="1:15" ht="40" thickBot="1" x14ac:dyDescent="0.25">
      <c r="A42" s="21">
        <v>1</v>
      </c>
      <c r="B42" s="4" t="s">
        <v>101</v>
      </c>
      <c r="C42" s="3" t="s">
        <v>159</v>
      </c>
      <c r="D42" s="3" t="s">
        <v>100</v>
      </c>
      <c r="E42" s="3" t="s">
        <v>99</v>
      </c>
      <c r="F42" s="3"/>
      <c r="G42" s="3">
        <v>1</v>
      </c>
      <c r="H42" s="3" t="s">
        <v>76</v>
      </c>
      <c r="I42" s="3"/>
      <c r="J42" s="2" t="s">
        <v>98</v>
      </c>
      <c r="K42" s="6">
        <v>15.41</v>
      </c>
      <c r="L42" s="6">
        <f>K42*A42</f>
        <v>15.41</v>
      </c>
      <c r="M42" s="4"/>
      <c r="N42" s="4" t="str">
        <f t="shared" si="1"/>
        <v>1,MPX4250AP-ND</v>
      </c>
      <c r="O42" t="str">
        <f t="shared" si="5"/>
        <v>1x 1-Bar MAP sensor</v>
      </c>
    </row>
    <row r="43" spans="1:15" ht="27" thickBot="1" x14ac:dyDescent="0.25">
      <c r="A43" s="24">
        <v>2</v>
      </c>
      <c r="B43" s="13" t="s">
        <v>168</v>
      </c>
      <c r="C43" s="14" t="s">
        <v>169</v>
      </c>
      <c r="D43" s="7" t="s">
        <v>170</v>
      </c>
      <c r="E43" s="3" t="s">
        <v>171</v>
      </c>
      <c r="F43" s="14"/>
      <c r="G43" s="14">
        <v>2</v>
      </c>
      <c r="H43" s="14" t="s">
        <v>81</v>
      </c>
      <c r="I43" s="14"/>
      <c r="J43" s="14" t="s">
        <v>172</v>
      </c>
      <c r="K43" s="25">
        <v>2.92</v>
      </c>
      <c r="L43" s="6">
        <f>K43*A43</f>
        <v>5.84</v>
      </c>
      <c r="M43" s="13"/>
      <c r="N43" s="4" t="str">
        <f t="shared" si="1"/>
        <v>2,TC4424EPA-ND</v>
      </c>
      <c r="O43" t="str">
        <f t="shared" si="5"/>
        <v>2x TC4424EPA</v>
      </c>
    </row>
    <row r="44" spans="1:15" ht="27" thickBot="1" x14ac:dyDescent="0.25">
      <c r="A44" s="21">
        <v>1</v>
      </c>
      <c r="B44" s="22" t="s">
        <v>112</v>
      </c>
      <c r="C44" s="3" t="s">
        <v>160</v>
      </c>
      <c r="D44" s="3" t="s">
        <v>139</v>
      </c>
      <c r="E44" s="3" t="s">
        <v>140</v>
      </c>
      <c r="F44" s="3"/>
      <c r="G44" s="3"/>
      <c r="H44" s="3" t="s">
        <v>81</v>
      </c>
      <c r="I44" s="3" t="s">
        <v>141</v>
      </c>
      <c r="J44" s="2" t="s">
        <v>138</v>
      </c>
      <c r="K44" s="6">
        <v>1.61</v>
      </c>
      <c r="L44" s="6">
        <f>K44*A44</f>
        <v>1.61</v>
      </c>
      <c r="M44" s="4" t="s">
        <v>137</v>
      </c>
      <c r="N44" s="4" t="str">
        <f t="shared" si="1"/>
        <v>1,24LC512-I/P-ND</v>
      </c>
      <c r="O44" t="str">
        <f t="shared" si="5"/>
        <v>1x 512Kb EEPROM</v>
      </c>
    </row>
    <row r="45" spans="1:15" ht="17" thickBot="1" x14ac:dyDescent="0.25">
      <c r="A45" s="21">
        <v>3</v>
      </c>
      <c r="B45" s="16" t="s">
        <v>104</v>
      </c>
      <c r="C45" s="3" t="s">
        <v>161</v>
      </c>
      <c r="D45" s="3"/>
      <c r="E45" s="3"/>
      <c r="F45" s="3"/>
      <c r="G45" s="3"/>
      <c r="H45" s="3"/>
      <c r="I45" s="3" t="s">
        <v>103</v>
      </c>
      <c r="J45" s="2" t="s">
        <v>102</v>
      </c>
      <c r="K45" s="6">
        <v>0.5</v>
      </c>
      <c r="L45" s="6">
        <f>K45*A45</f>
        <v>1.5</v>
      </c>
      <c r="M45" s="4"/>
      <c r="N45" s="4" t="str">
        <f t="shared" si="1"/>
        <v>3,AE10011-ND</v>
      </c>
      <c r="O45" t="str">
        <f t="shared" si="5"/>
        <v>3x IC Socket</v>
      </c>
    </row>
    <row r="46" spans="1:15" ht="17" thickBot="1" x14ac:dyDescent="0.25">
      <c r="A46" s="18"/>
      <c r="B46" s="4"/>
      <c r="C46" s="3"/>
      <c r="D46" s="3"/>
      <c r="E46" s="3"/>
      <c r="F46" s="3"/>
      <c r="G46" s="4"/>
      <c r="H46" s="4"/>
      <c r="I46" s="10"/>
      <c r="J46" s="3"/>
      <c r="K46" s="1"/>
      <c r="L46" s="11"/>
      <c r="M46" s="11"/>
      <c r="N46" s="4" t="str">
        <f t="shared" si="1"/>
        <v/>
      </c>
    </row>
    <row r="47" spans="1:15" ht="17" thickBot="1" x14ac:dyDescent="0.25">
      <c r="A47" s="18">
        <v>0</v>
      </c>
      <c r="B47" s="4" t="s">
        <v>118</v>
      </c>
      <c r="C47" s="3"/>
      <c r="D47" s="3"/>
      <c r="E47" s="3"/>
      <c r="F47" s="3"/>
      <c r="G47" s="3">
        <v>1</v>
      </c>
      <c r="H47" s="3"/>
      <c r="I47" s="3"/>
      <c r="J47" s="8"/>
      <c r="K47" s="6"/>
      <c r="L47" s="6">
        <f>K47*A47</f>
        <v>0</v>
      </c>
      <c r="M47" s="11"/>
      <c r="N47" s="4" t="str">
        <f t="shared" si="1"/>
        <v/>
      </c>
    </row>
    <row r="48" spans="1:15" ht="17" thickBot="1" x14ac:dyDescent="0.25">
      <c r="A48" s="18"/>
      <c r="B48" s="4"/>
      <c r="C48" s="3"/>
      <c r="D48" s="3"/>
      <c r="E48" s="3"/>
      <c r="F48" s="3"/>
      <c r="G48" s="4"/>
      <c r="H48" s="4"/>
      <c r="I48" s="10"/>
      <c r="J48" s="3"/>
      <c r="K48" s="1"/>
      <c r="L48" s="11"/>
      <c r="M48" s="11"/>
      <c r="N48" s="4" t="str">
        <f t="shared" si="1"/>
        <v/>
      </c>
    </row>
    <row r="49" spans="1:14" ht="17" thickBot="1" x14ac:dyDescent="0.25">
      <c r="A49" s="18"/>
      <c r="B49" s="4" t="s">
        <v>84</v>
      </c>
      <c r="C49" s="3"/>
      <c r="D49" s="3"/>
      <c r="E49" s="3"/>
      <c r="F49" s="26"/>
      <c r="G49" s="9"/>
      <c r="H49" s="4"/>
      <c r="I49" s="4"/>
      <c r="J49" s="3"/>
      <c r="K49" s="4"/>
      <c r="L49" s="3"/>
      <c r="M49" s="4"/>
      <c r="N49" s="4" t="str">
        <f t="shared" si="1"/>
        <v/>
      </c>
    </row>
    <row r="50" spans="1:14" ht="17" thickBot="1" x14ac:dyDescent="0.25">
      <c r="A50" s="18">
        <v>1</v>
      </c>
      <c r="B50" s="4" t="s">
        <v>123</v>
      </c>
      <c r="C50" s="3" t="s">
        <v>85</v>
      </c>
      <c r="D50" s="3"/>
      <c r="E50" s="3"/>
      <c r="F50" s="3"/>
      <c r="G50" s="3">
        <v>1</v>
      </c>
      <c r="H50" s="3" t="s">
        <v>86</v>
      </c>
      <c r="I50" s="3" t="s">
        <v>86</v>
      </c>
      <c r="J50" s="3"/>
      <c r="K50" s="6">
        <v>15</v>
      </c>
      <c r="L50" s="6">
        <f>K50*A50</f>
        <v>15</v>
      </c>
      <c r="M50" s="4"/>
      <c r="N50" s="4" t="str">
        <f t="shared" si="1"/>
        <v/>
      </c>
    </row>
    <row r="51" spans="1:14" ht="17" thickBot="1" x14ac:dyDescent="0.25">
      <c r="A51" s="18">
        <v>1</v>
      </c>
      <c r="B51" s="4" t="s">
        <v>116</v>
      </c>
      <c r="C51" s="3"/>
      <c r="D51" s="3"/>
      <c r="E51" s="3"/>
      <c r="F51" s="3"/>
      <c r="G51" s="3"/>
      <c r="H51" s="3"/>
      <c r="I51" s="3"/>
      <c r="J51" s="3" t="s">
        <v>115</v>
      </c>
      <c r="K51" s="3">
        <v>61.65</v>
      </c>
      <c r="L51" s="6"/>
      <c r="M51" s="4" t="s">
        <v>117</v>
      </c>
    </row>
    <row r="52" spans="1:14" ht="17" thickBot="1" x14ac:dyDescent="0.25">
      <c r="A52" s="18"/>
      <c r="B52" s="4"/>
      <c r="C52" s="3"/>
      <c r="D52" s="3"/>
      <c r="E52" s="3"/>
      <c r="F52" s="26"/>
      <c r="G52" s="9"/>
      <c r="H52" s="4"/>
      <c r="I52" s="29" t="s">
        <v>87</v>
      </c>
      <c r="J52" s="30"/>
      <c r="K52" s="1" t="s">
        <v>82</v>
      </c>
      <c r="L52" s="12">
        <f>SUM(L2:L51)</f>
        <v>92.227999999999994</v>
      </c>
      <c r="M52" s="11" t="s">
        <v>83</v>
      </c>
    </row>
  </sheetData>
  <mergeCells count="1">
    <mergeCell ref="I52:J52"/>
  </mergeCells>
  <phoneticPr fontId="6" type="noConversion"/>
  <hyperlinks>
    <hyperlink ref="J6" r:id="rId1" display="478-1910-ND"/>
    <hyperlink ref="J14" r:id="rId2"/>
    <hyperlink ref="J20" r:id="rId3"/>
    <hyperlink ref="J30" r:id="rId4"/>
    <hyperlink ref="J34" r:id="rId5"/>
    <hyperlink ref="J35" r:id="rId6"/>
    <hyperlink ref="J36" r:id="rId7"/>
    <hyperlink ref="J37" r:id="rId8"/>
    <hyperlink ref="J42" r:id="rId9"/>
    <hyperlink ref="J3" r:id="rId10" display="478-1842-ND"/>
    <hyperlink ref="J7" r:id="rId11" display="445-5312-ND"/>
    <hyperlink ref="J8" r:id="rId12" display="399-4148-ND"/>
  </hyperlinks>
  <pageMargins left="0.75000000000000011" right="0.75000000000000011" top="1" bottom="1" header="0.5" footer="0.5"/>
  <pageSetup paperSize="9" scale="35" fitToHeight="2" orientation="landscape" horizontalDpi="4294967292" verticalDpi="4294967292"/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52"/>
  <sheetViews>
    <sheetView tabSelected="1" topLeftCell="A19" workbookViewId="0">
      <selection activeCell="B34" sqref="B34"/>
    </sheetView>
  </sheetViews>
  <sheetFormatPr baseColWidth="10" defaultRowHeight="16" x14ac:dyDescent="0.2"/>
  <cols>
    <col min="1" max="1" width="18.83203125" style="20" customWidth="1"/>
    <col min="2" max="2" width="46.6640625" customWidth="1"/>
    <col min="3" max="3" width="15" customWidth="1"/>
    <col min="4" max="4" width="53.1640625" customWidth="1"/>
    <col min="7" max="7" width="0" hidden="1" customWidth="1"/>
    <col min="9" max="9" width="17.1640625" customWidth="1"/>
    <col min="10" max="10" width="28" customWidth="1"/>
    <col min="13" max="13" width="47.83203125" customWidth="1"/>
    <col min="14" max="14" width="27.33203125" customWidth="1"/>
    <col min="15" max="15" width="28" customWidth="1"/>
  </cols>
  <sheetData>
    <row r="1" spans="1:15" ht="17" thickBot="1" x14ac:dyDescent="0.25">
      <c r="A1" s="17" t="s">
        <v>0</v>
      </c>
      <c r="B1" s="1" t="s">
        <v>142</v>
      </c>
      <c r="C1" s="1" t="s">
        <v>1</v>
      </c>
      <c r="D1" s="1" t="s">
        <v>2</v>
      </c>
      <c r="E1" s="1" t="s">
        <v>3</v>
      </c>
      <c r="F1" s="1" t="s">
        <v>173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23" t="s">
        <v>155</v>
      </c>
      <c r="O1" s="23" t="s">
        <v>162</v>
      </c>
    </row>
    <row r="2" spans="1:15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 t="str">
        <f>IF(NOT(J2=""),A2&amp;","&amp;J2,"")</f>
        <v/>
      </c>
      <c r="O2" t="str">
        <f>A2&amp;"x "&amp;C2</f>
        <v xml:space="preserve">x </v>
      </c>
    </row>
    <row r="3" spans="1:15" ht="17" thickBot="1" x14ac:dyDescent="0.25">
      <c r="A3" s="21">
        <f>LEN(B3)-LEN(SUBSTITUTE(B3,",",""))+1</f>
        <v>1</v>
      </c>
      <c r="B3" s="4" t="s">
        <v>92</v>
      </c>
      <c r="C3" s="3" t="s">
        <v>11</v>
      </c>
      <c r="D3" s="3" t="s">
        <v>195</v>
      </c>
      <c r="E3" s="3" t="s">
        <v>12</v>
      </c>
      <c r="F3" s="3"/>
      <c r="G3" s="3">
        <v>4</v>
      </c>
      <c r="H3" s="3" t="s">
        <v>16</v>
      </c>
      <c r="I3" s="3" t="s">
        <v>196</v>
      </c>
      <c r="J3" s="2" t="s">
        <v>197</v>
      </c>
      <c r="K3" s="5">
        <v>1.7</v>
      </c>
      <c r="L3" s="6">
        <f t="shared" ref="L3:L10" si="0">K3*A3</f>
        <v>1.7</v>
      </c>
      <c r="M3" s="4"/>
      <c r="N3" s="4" t="str">
        <f t="shared" ref="N3:N50" si="1">IF(NOT(J3=""),A3&amp;","&amp;J3,"")</f>
        <v>1,399-3654-ND</v>
      </c>
      <c r="O3" t="str">
        <f>"Capacitor - " &amp;A3&amp;"x "&amp;C3</f>
        <v>Capacitor - 1x 10uF</v>
      </c>
    </row>
    <row r="4" spans="1:15" ht="17" thickBot="1" x14ac:dyDescent="0.25">
      <c r="A4" s="21">
        <f>LEN(B4)-LEN(SUBSTITUTE(B4,",",""))+1</f>
        <v>5</v>
      </c>
      <c r="B4" s="4" t="s">
        <v>105</v>
      </c>
      <c r="C4" s="3" t="s">
        <v>14</v>
      </c>
      <c r="D4" s="2" t="s">
        <v>192</v>
      </c>
      <c r="E4" s="3" t="s">
        <v>15</v>
      </c>
      <c r="F4" s="3"/>
      <c r="G4" s="3">
        <v>15</v>
      </c>
      <c r="H4" s="3" t="s">
        <v>16</v>
      </c>
      <c r="I4" s="3" t="s">
        <v>194</v>
      </c>
      <c r="J4" s="2" t="s">
        <v>193</v>
      </c>
      <c r="K4" s="5">
        <v>0.66</v>
      </c>
      <c r="L4" s="6">
        <f t="shared" si="0"/>
        <v>3.3000000000000003</v>
      </c>
      <c r="M4" s="4"/>
      <c r="N4" s="4" t="str">
        <f t="shared" si="1"/>
        <v>5,399-4353-ND</v>
      </c>
      <c r="O4" t="str">
        <f t="shared" ref="O4:O10" si="2">"Capacitor - " &amp;A4&amp;"x "&amp;C4</f>
        <v>Capacitor - 5x 0.22uF</v>
      </c>
    </row>
    <row r="5" spans="1:15" ht="27" thickBot="1" x14ac:dyDescent="0.25">
      <c r="A5" s="21">
        <f>LEN(B5)-LEN(SUBSTITUTE(B5,",",""))+1</f>
        <v>7</v>
      </c>
      <c r="B5" s="4" t="s">
        <v>108</v>
      </c>
      <c r="C5" s="3" t="s">
        <v>17</v>
      </c>
      <c r="D5" s="3" t="s">
        <v>189</v>
      </c>
      <c r="E5" s="3" t="s">
        <v>15</v>
      </c>
      <c r="F5" s="3"/>
      <c r="G5" s="3">
        <v>17</v>
      </c>
      <c r="H5" s="3" t="s">
        <v>16</v>
      </c>
      <c r="I5" s="3" t="s">
        <v>190</v>
      </c>
      <c r="J5" s="2" t="s">
        <v>191</v>
      </c>
      <c r="K5" s="5">
        <v>0.32</v>
      </c>
      <c r="L5" s="6">
        <f t="shared" si="0"/>
        <v>2.2400000000000002</v>
      </c>
      <c r="M5" s="4"/>
      <c r="N5" s="4" t="str">
        <f t="shared" si="1"/>
        <v>7,399-9879-1-ND</v>
      </c>
      <c r="O5" t="str">
        <f t="shared" si="2"/>
        <v>Capacitor - 7x 0.1uF / 100nF</v>
      </c>
    </row>
    <row r="6" spans="1:15" ht="17" thickBot="1" x14ac:dyDescent="0.25">
      <c r="A6" s="21">
        <f>LEN(B6)-LEN(SUBSTITUTE(B6,",",""))+1</f>
        <v>1</v>
      </c>
      <c r="B6" s="4" t="s">
        <v>93</v>
      </c>
      <c r="C6" s="3" t="s">
        <v>18</v>
      </c>
      <c r="D6" s="3" t="s">
        <v>198</v>
      </c>
      <c r="E6" s="3" t="s">
        <v>12</v>
      </c>
      <c r="F6" s="3"/>
      <c r="G6" s="3">
        <v>2</v>
      </c>
      <c r="H6" s="3" t="s">
        <v>16</v>
      </c>
      <c r="I6" s="3" t="s">
        <v>199</v>
      </c>
      <c r="J6" s="2" t="s">
        <v>200</v>
      </c>
      <c r="K6" s="5">
        <v>1.57</v>
      </c>
      <c r="L6" s="6">
        <f t="shared" si="0"/>
        <v>1.57</v>
      </c>
      <c r="M6" s="4"/>
      <c r="N6" s="4" t="str">
        <f t="shared" si="1"/>
        <v>1,399-3652-ND</v>
      </c>
      <c r="O6" t="str">
        <f t="shared" si="2"/>
        <v>Capacitor - 1x 47uF</v>
      </c>
    </row>
    <row r="7" spans="1:15" ht="27" thickBot="1" x14ac:dyDescent="0.25">
      <c r="A7" s="21">
        <f t="shared" ref="A7:A9" si="3">LEN(B7)-LEN(SUBSTITUTE(B7,",",""))+1</f>
        <v>1</v>
      </c>
      <c r="B7" s="4" t="s">
        <v>107</v>
      </c>
      <c r="C7" s="3" t="s">
        <v>19</v>
      </c>
      <c r="D7" s="2" t="s">
        <v>203</v>
      </c>
      <c r="E7" s="3" t="s">
        <v>15</v>
      </c>
      <c r="F7" s="3"/>
      <c r="G7" s="3">
        <v>2</v>
      </c>
      <c r="H7" s="3" t="s">
        <v>13</v>
      </c>
      <c r="I7" s="3" t="s">
        <v>201</v>
      </c>
      <c r="J7" s="2" t="s">
        <v>202</v>
      </c>
      <c r="K7" s="5">
        <v>0.62</v>
      </c>
      <c r="L7" s="6">
        <f t="shared" si="0"/>
        <v>0.62</v>
      </c>
      <c r="M7" s="4"/>
      <c r="N7" s="4" t="str">
        <f t="shared" si="1"/>
        <v>1,478-5120-ND</v>
      </c>
      <c r="O7" t="str">
        <f t="shared" si="2"/>
        <v>Capacitor - 1x 0.33uF</v>
      </c>
    </row>
    <row r="8" spans="1:15" ht="17" thickBot="1" x14ac:dyDescent="0.25">
      <c r="A8" s="21">
        <f t="shared" si="3"/>
        <v>1</v>
      </c>
      <c r="B8" s="4" t="s">
        <v>106</v>
      </c>
      <c r="C8" s="3" t="s">
        <v>20</v>
      </c>
      <c r="D8" s="2" t="s">
        <v>204</v>
      </c>
      <c r="E8" s="3" t="s">
        <v>15</v>
      </c>
      <c r="F8" s="3"/>
      <c r="G8" s="3">
        <v>3</v>
      </c>
      <c r="H8" s="3" t="s">
        <v>16</v>
      </c>
      <c r="I8" s="3" t="s">
        <v>205</v>
      </c>
      <c r="J8" s="2" t="s">
        <v>206</v>
      </c>
      <c r="K8" s="5">
        <v>0.24</v>
      </c>
      <c r="L8" s="6">
        <f t="shared" si="0"/>
        <v>0.24</v>
      </c>
      <c r="M8" s="4"/>
      <c r="N8" s="4" t="str">
        <f t="shared" si="1"/>
        <v>1,399-4206-ND</v>
      </c>
      <c r="O8" t="str">
        <f t="shared" si="2"/>
        <v>Capacitor - 1x 0.01uF</v>
      </c>
    </row>
    <row r="9" spans="1:15" ht="17" thickBot="1" x14ac:dyDescent="0.25">
      <c r="A9" s="21">
        <f t="shared" si="3"/>
        <v>2</v>
      </c>
      <c r="B9" s="27" t="s">
        <v>182</v>
      </c>
      <c r="C9" s="3" t="s">
        <v>21</v>
      </c>
      <c r="D9" s="3" t="s">
        <v>186</v>
      </c>
      <c r="E9" s="3" t="s">
        <v>15</v>
      </c>
      <c r="F9" s="3"/>
      <c r="G9" s="3">
        <v>4</v>
      </c>
      <c r="H9" s="3" t="s">
        <v>16</v>
      </c>
      <c r="I9" s="3" t="s">
        <v>187</v>
      </c>
      <c r="J9" s="2" t="s">
        <v>188</v>
      </c>
      <c r="K9" s="5">
        <v>0.66</v>
      </c>
      <c r="L9" s="6">
        <f t="shared" si="0"/>
        <v>1.32</v>
      </c>
      <c r="M9" s="4"/>
      <c r="N9" s="4" t="str">
        <f t="shared" si="1"/>
        <v>2,399-4390-ND</v>
      </c>
      <c r="O9" t="str">
        <f t="shared" si="2"/>
        <v>Capacitor - 2x 1uF</v>
      </c>
    </row>
    <row r="10" spans="1:15" ht="17" thickBot="1" x14ac:dyDescent="0.25">
      <c r="A10" s="21">
        <f>LEN(B10)-LEN(SUBSTITUTE(B10,",",""))+1</f>
        <v>1</v>
      </c>
      <c r="B10" s="4" t="s">
        <v>149</v>
      </c>
      <c r="C10" s="3" t="s">
        <v>150</v>
      </c>
      <c r="D10" s="3" t="s">
        <v>153</v>
      </c>
      <c r="E10" s="3" t="s">
        <v>15</v>
      </c>
      <c r="F10" s="3"/>
      <c r="G10" s="3"/>
      <c r="H10" s="3" t="s">
        <v>16</v>
      </c>
      <c r="I10" s="3" t="s">
        <v>152</v>
      </c>
      <c r="J10" s="2" t="s">
        <v>151</v>
      </c>
      <c r="K10" s="5">
        <v>0.25</v>
      </c>
      <c r="L10" s="6">
        <f t="shared" si="0"/>
        <v>0.25</v>
      </c>
      <c r="M10" s="4"/>
      <c r="N10" s="4" t="str">
        <f t="shared" si="1"/>
        <v>1,399-4243-ND</v>
      </c>
      <c r="O10" t="str">
        <f t="shared" si="2"/>
        <v>Capacitor - 1x 4.7nF</v>
      </c>
    </row>
    <row r="11" spans="1:15" ht="17" thickBot="1" x14ac:dyDescent="0.25">
      <c r="A11" s="18"/>
      <c r="B11" s="4"/>
      <c r="C11" s="3"/>
      <c r="D11" s="3"/>
      <c r="E11" s="3"/>
      <c r="F11" s="3"/>
      <c r="G11" s="3"/>
      <c r="H11" s="3"/>
      <c r="I11" s="3"/>
      <c r="J11" s="2"/>
      <c r="K11" s="3"/>
      <c r="L11" s="3"/>
      <c r="M11" s="4"/>
      <c r="N11" s="4" t="str">
        <f t="shared" si="1"/>
        <v/>
      </c>
    </row>
    <row r="12" spans="1:15" ht="17" thickBot="1" x14ac:dyDescent="0.25">
      <c r="A12" s="18"/>
      <c r="B12" s="4"/>
      <c r="C12" s="3"/>
      <c r="D12" s="3"/>
      <c r="E12" s="3"/>
      <c r="F12" s="3"/>
      <c r="G12" s="3"/>
      <c r="H12" s="3"/>
      <c r="I12" s="3"/>
      <c r="J12" s="2"/>
      <c r="K12" s="3"/>
      <c r="L12" s="3"/>
      <c r="M12" s="4"/>
      <c r="N12" s="4" t="str">
        <f t="shared" si="1"/>
        <v/>
      </c>
    </row>
    <row r="13" spans="1:15" ht="40" thickBot="1" x14ac:dyDescent="0.25">
      <c r="A13" s="21">
        <f>LEN(B13)-LEN(SUBSTITUTE(B13,",",""))+1</f>
        <v>1</v>
      </c>
      <c r="B13" s="4" t="s">
        <v>95</v>
      </c>
      <c r="C13" s="3" t="s">
        <v>166</v>
      </c>
      <c r="D13" s="7" t="s">
        <v>22</v>
      </c>
      <c r="E13" s="3" t="s">
        <v>23</v>
      </c>
      <c r="F13" s="3"/>
      <c r="G13" s="3">
        <v>1</v>
      </c>
      <c r="H13" s="3" t="s">
        <v>24</v>
      </c>
      <c r="I13" s="7" t="s">
        <v>25</v>
      </c>
      <c r="J13" s="2" t="s">
        <v>26</v>
      </c>
      <c r="K13" s="5">
        <v>0.34</v>
      </c>
      <c r="L13" s="6">
        <f>K13*A13</f>
        <v>0.34</v>
      </c>
      <c r="M13" s="4"/>
      <c r="N13" s="4" t="str">
        <f t="shared" si="1"/>
        <v>1,1N5919BGOS-ND</v>
      </c>
      <c r="O13" t="str">
        <f>"Diode - " &amp;A13&amp;"x "&amp;C13</f>
        <v>Diode - 1x 1N5919BG Zener</v>
      </c>
    </row>
    <row r="14" spans="1:15" ht="40" thickBot="1" x14ac:dyDescent="0.25">
      <c r="A14" s="21">
        <f>LEN(B14)-LEN(SUBSTITUTE(B14,",",""))+1</f>
        <v>12</v>
      </c>
      <c r="B14" s="4" t="s">
        <v>136</v>
      </c>
      <c r="C14" s="3" t="s">
        <v>167</v>
      </c>
      <c r="D14" s="3" t="s">
        <v>28</v>
      </c>
      <c r="E14" s="3" t="s">
        <v>23</v>
      </c>
      <c r="F14" s="3"/>
      <c r="G14" s="3">
        <v>18</v>
      </c>
      <c r="H14" s="3" t="s">
        <v>29</v>
      </c>
      <c r="I14" s="3" t="s">
        <v>27</v>
      </c>
      <c r="J14" s="2" t="s">
        <v>30</v>
      </c>
      <c r="K14" s="5">
        <v>0.27</v>
      </c>
      <c r="L14" s="6">
        <f>K14*A14</f>
        <v>3.24</v>
      </c>
      <c r="M14" s="4"/>
      <c r="N14" s="4" t="str">
        <f t="shared" si="1"/>
        <v>12,1N5818-TPCT-ND</v>
      </c>
      <c r="O14" t="str">
        <f t="shared" ref="O14:O16" si="4">"Diode - " &amp;A14&amp;"x "&amp;C14</f>
        <v>Diode - 12x 1N5818-TP Schottky</v>
      </c>
    </row>
    <row r="15" spans="1:15" ht="17" thickBot="1" x14ac:dyDescent="0.25">
      <c r="A15" s="21">
        <f>LEN(B15)-LEN(SUBSTITUTE(B15,",",""))+1</f>
        <v>4</v>
      </c>
      <c r="B15" s="27" t="s">
        <v>177</v>
      </c>
      <c r="C15" s="3" t="s">
        <v>31</v>
      </c>
      <c r="D15" s="3" t="s">
        <v>124</v>
      </c>
      <c r="E15" s="3" t="s">
        <v>96</v>
      </c>
      <c r="F15" s="3"/>
      <c r="G15" s="3"/>
      <c r="H15" s="3"/>
      <c r="I15" s="3"/>
      <c r="J15" s="2" t="s">
        <v>125</v>
      </c>
      <c r="K15" s="5">
        <v>0.47</v>
      </c>
      <c r="L15" s="6">
        <f>K15*A15</f>
        <v>1.88</v>
      </c>
      <c r="M15" s="4"/>
      <c r="N15" s="4" t="str">
        <f t="shared" si="1"/>
        <v>4,160-1139-ND</v>
      </c>
      <c r="O15" t="str">
        <f t="shared" si="4"/>
        <v>Diode - 4x LED-Red</v>
      </c>
    </row>
    <row r="16" spans="1:15" ht="40" thickBot="1" x14ac:dyDescent="0.25">
      <c r="A16" s="21">
        <f>LEN(B16)-LEN(SUBSTITUTE(B16,",",""))+1</f>
        <v>2</v>
      </c>
      <c r="B16" s="27" t="s">
        <v>176</v>
      </c>
      <c r="C16" s="3" t="s">
        <v>32</v>
      </c>
      <c r="D16" s="3" t="s">
        <v>33</v>
      </c>
      <c r="E16" s="3" t="s">
        <v>23</v>
      </c>
      <c r="F16" s="3"/>
      <c r="G16" s="3">
        <v>13</v>
      </c>
      <c r="H16" s="3" t="s">
        <v>29</v>
      </c>
      <c r="I16" s="3" t="s">
        <v>34</v>
      </c>
      <c r="J16" s="2" t="s">
        <v>35</v>
      </c>
      <c r="K16" s="5">
        <v>0.11</v>
      </c>
      <c r="L16" s="6">
        <f>K16*A16</f>
        <v>0.22</v>
      </c>
      <c r="M16" s="4"/>
      <c r="N16" s="4" t="str">
        <f t="shared" si="1"/>
        <v>2,1N4004-TPMSCT-ND</v>
      </c>
      <c r="O16" t="str">
        <f t="shared" si="4"/>
        <v>Diode - 2x 1N4004</v>
      </c>
    </row>
    <row r="17" spans="1:15" ht="17" thickBot="1" x14ac:dyDescent="0.25">
      <c r="A17" s="18"/>
      <c r="B17" s="4"/>
      <c r="C17" s="3"/>
      <c r="D17" s="3"/>
      <c r="E17" s="3"/>
      <c r="F17" s="3"/>
      <c r="G17" s="3"/>
      <c r="H17" s="3"/>
      <c r="I17" s="3"/>
      <c r="J17" s="2"/>
      <c r="K17" s="3"/>
      <c r="L17" s="3"/>
      <c r="M17" s="4"/>
      <c r="N17" s="4" t="str">
        <f t="shared" si="1"/>
        <v/>
      </c>
      <c r="O17" t="str">
        <f t="shared" ref="O17:O45" si="5">A17&amp;"x "&amp;C17</f>
        <v xml:space="preserve">x </v>
      </c>
    </row>
    <row r="18" spans="1:15" ht="17" thickBot="1" x14ac:dyDescent="0.25">
      <c r="A18" s="19"/>
      <c r="B18" s="4"/>
      <c r="C18" s="3"/>
      <c r="D18" s="3"/>
      <c r="E18" s="3"/>
      <c r="F18" s="3"/>
      <c r="G18" s="3"/>
      <c r="H18" s="3"/>
      <c r="I18" s="3"/>
      <c r="J18" s="2"/>
      <c r="K18" s="9"/>
      <c r="L18" s="3"/>
      <c r="M18" s="3"/>
      <c r="N18" s="4" t="str">
        <f t="shared" si="1"/>
        <v/>
      </c>
      <c r="O18" t="str">
        <f t="shared" si="5"/>
        <v xml:space="preserve">x </v>
      </c>
    </row>
    <row r="19" spans="1:15" ht="17" thickBot="1" x14ac:dyDescent="0.25">
      <c r="A19" s="18"/>
      <c r="B19" s="4"/>
      <c r="C19" s="3"/>
      <c r="D19" s="3"/>
      <c r="E19" s="3"/>
      <c r="F19" s="3"/>
      <c r="G19" s="3"/>
      <c r="H19" s="3"/>
      <c r="I19" s="3"/>
      <c r="J19" s="2"/>
      <c r="K19" s="3"/>
      <c r="L19" s="3"/>
      <c r="M19" s="4"/>
      <c r="N19" s="4" t="str">
        <f t="shared" si="1"/>
        <v/>
      </c>
      <c r="O19" t="str">
        <f t="shared" si="5"/>
        <v xml:space="preserve">x </v>
      </c>
    </row>
    <row r="20" spans="1:15" ht="27" thickBot="1" x14ac:dyDescent="0.25">
      <c r="A20" s="21">
        <v>1</v>
      </c>
      <c r="B20" s="4" t="s">
        <v>122</v>
      </c>
      <c r="C20" s="3" t="s">
        <v>36</v>
      </c>
      <c r="D20" s="3" t="s">
        <v>37</v>
      </c>
      <c r="E20" s="3" t="s">
        <v>38</v>
      </c>
      <c r="F20" s="3"/>
      <c r="G20" s="3">
        <v>1</v>
      </c>
      <c r="H20" s="3" t="s">
        <v>39</v>
      </c>
      <c r="I20" s="3" t="s">
        <v>40</v>
      </c>
      <c r="J20" s="2" t="s">
        <v>41</v>
      </c>
      <c r="K20" s="5">
        <v>0.72</v>
      </c>
      <c r="L20" s="6">
        <f>K20*A20</f>
        <v>0.72</v>
      </c>
      <c r="M20" s="4"/>
      <c r="N20" s="4" t="str">
        <f t="shared" si="1"/>
        <v>1,P7307-ND</v>
      </c>
      <c r="O20" t="str">
        <f t="shared" si="5"/>
        <v>1x Surge Protection</v>
      </c>
    </row>
    <row r="21" spans="1:15" ht="17" thickBot="1" x14ac:dyDescent="0.25">
      <c r="A21" s="18"/>
      <c r="B21" s="4"/>
      <c r="C21" s="3"/>
      <c r="D21" s="3"/>
      <c r="E21" s="3"/>
      <c r="F21" s="3"/>
      <c r="G21" s="3"/>
      <c r="H21" s="3"/>
      <c r="I21" s="3"/>
      <c r="J21" s="2"/>
      <c r="K21" s="3"/>
      <c r="L21" s="3"/>
      <c r="M21" s="4"/>
      <c r="N21" s="4" t="str">
        <f t="shared" si="1"/>
        <v/>
      </c>
      <c r="O21" t="str">
        <f t="shared" si="5"/>
        <v xml:space="preserve">x </v>
      </c>
    </row>
    <row r="22" spans="1:15" ht="40" thickBot="1" x14ac:dyDescent="0.25">
      <c r="A22" s="21">
        <v>14</v>
      </c>
      <c r="B22" s="4" t="s">
        <v>146</v>
      </c>
      <c r="C22" s="3" t="s">
        <v>156</v>
      </c>
      <c r="D22" s="3" t="s">
        <v>145</v>
      </c>
      <c r="E22" s="3"/>
      <c r="F22" s="3"/>
      <c r="G22" s="3"/>
      <c r="H22" s="3" t="s">
        <v>144</v>
      </c>
      <c r="I22" s="3" t="s">
        <v>147</v>
      </c>
      <c r="J22" s="2" t="s">
        <v>143</v>
      </c>
      <c r="K22" s="3">
        <v>0.40200000000000002</v>
      </c>
      <c r="L22" s="6">
        <f>K22*A22</f>
        <v>5.6280000000000001</v>
      </c>
      <c r="M22" s="4" t="s">
        <v>148</v>
      </c>
      <c r="N22" s="4" t="str">
        <f t="shared" si="1"/>
        <v>14,ED2561-ND</v>
      </c>
      <c r="O22" t="str">
        <f>A22&amp;"x "&amp;C22</f>
        <v>14x Dual Terminal Block</v>
      </c>
    </row>
    <row r="23" spans="1:15" ht="17" thickBot="1" x14ac:dyDescent="0.25">
      <c r="A23" s="21">
        <v>5</v>
      </c>
      <c r="B23" s="4" t="s">
        <v>135</v>
      </c>
      <c r="C23" s="3" t="s">
        <v>42</v>
      </c>
      <c r="D23" s="3" t="s">
        <v>114</v>
      </c>
      <c r="E23" s="3"/>
      <c r="F23" s="3"/>
      <c r="G23" s="3"/>
      <c r="H23" s="3"/>
      <c r="I23" s="3"/>
      <c r="J23" s="2" t="s">
        <v>113</v>
      </c>
      <c r="K23" s="5">
        <v>0.1</v>
      </c>
      <c r="L23" s="6">
        <f>K23*A23</f>
        <v>0.5</v>
      </c>
      <c r="M23" s="4"/>
      <c r="N23" s="4" t="str">
        <f t="shared" si="1"/>
        <v>5,3M9580-ND</v>
      </c>
      <c r="O23" t="str">
        <f t="shared" si="5"/>
        <v>5x Jumper</v>
      </c>
    </row>
    <row r="24" spans="1:15" ht="40" thickBot="1" x14ac:dyDescent="0.25">
      <c r="A24" s="21">
        <v>1</v>
      </c>
      <c r="B24" s="4" t="s">
        <v>119</v>
      </c>
      <c r="C24" s="3" t="s">
        <v>157</v>
      </c>
      <c r="D24" s="3" t="s">
        <v>134</v>
      </c>
      <c r="E24" s="3"/>
      <c r="F24" s="3"/>
      <c r="G24" s="3">
        <v>1</v>
      </c>
      <c r="H24" s="3" t="s">
        <v>133</v>
      </c>
      <c r="I24" s="3" t="s">
        <v>132</v>
      </c>
      <c r="J24" s="2" t="s">
        <v>131</v>
      </c>
      <c r="K24" s="6">
        <v>0.56000000000000005</v>
      </c>
      <c r="L24" s="6">
        <f>K24*A24</f>
        <v>0.56000000000000005</v>
      </c>
      <c r="M24" s="4"/>
      <c r="N24" s="4" t="str">
        <f t="shared" si="1"/>
        <v>1,S1012EC-40-ND</v>
      </c>
      <c r="O24" t="str">
        <f t="shared" si="5"/>
        <v>1x 40 POS 0.100 Pin Header</v>
      </c>
    </row>
    <row r="25" spans="1:15" ht="17" thickBot="1" x14ac:dyDescent="0.25">
      <c r="A25" s="18"/>
      <c r="B25" s="4"/>
      <c r="C25" s="3"/>
      <c r="D25" s="3"/>
      <c r="E25" s="3"/>
      <c r="F25" s="3"/>
      <c r="G25" s="3"/>
      <c r="H25" s="3"/>
      <c r="I25" s="3"/>
      <c r="J25" s="2"/>
      <c r="K25" s="3"/>
      <c r="L25" s="6"/>
      <c r="M25" s="4"/>
      <c r="N25" s="4" t="str">
        <f t="shared" si="1"/>
        <v/>
      </c>
      <c r="O25" t="str">
        <f t="shared" si="5"/>
        <v xml:space="preserve">x </v>
      </c>
    </row>
    <row r="26" spans="1:15" ht="17" thickBot="1" x14ac:dyDescent="0.25">
      <c r="A26" s="18"/>
      <c r="B26" s="4"/>
      <c r="C26" s="3"/>
      <c r="D26" s="3"/>
      <c r="E26" s="3"/>
      <c r="F26" s="3"/>
      <c r="G26" s="3"/>
      <c r="H26" s="3"/>
      <c r="I26" s="3"/>
      <c r="J26" s="2"/>
      <c r="K26" s="3"/>
      <c r="L26" s="6"/>
      <c r="M26" s="4"/>
      <c r="N26" s="4" t="str">
        <f t="shared" si="1"/>
        <v/>
      </c>
      <c r="O26" t="str">
        <f t="shared" si="5"/>
        <v xml:space="preserve">x </v>
      </c>
    </row>
    <row r="27" spans="1:15" ht="27" thickBot="1" x14ac:dyDescent="0.25">
      <c r="A27" s="21">
        <v>6</v>
      </c>
      <c r="B27" s="27" t="s">
        <v>175</v>
      </c>
      <c r="C27" s="3" t="s">
        <v>158</v>
      </c>
      <c r="D27" s="3" t="s">
        <v>110</v>
      </c>
      <c r="E27" s="3" t="s">
        <v>79</v>
      </c>
      <c r="F27" s="3"/>
      <c r="G27" s="3">
        <v>8</v>
      </c>
      <c r="H27" s="3" t="s">
        <v>43</v>
      </c>
      <c r="I27" s="3" t="s">
        <v>111</v>
      </c>
      <c r="J27" s="2" t="s">
        <v>109</v>
      </c>
      <c r="K27" s="6">
        <v>1.51</v>
      </c>
      <c r="L27" s="6">
        <f>K27*A27</f>
        <v>9.06</v>
      </c>
      <c r="M27" s="4"/>
      <c r="N27" s="4" t="str">
        <f t="shared" si="1"/>
        <v>6,497-5896-5-ND</v>
      </c>
      <c r="O27" t="str">
        <f t="shared" si="5"/>
        <v>6x 62A MOSFET N-CH</v>
      </c>
    </row>
    <row r="28" spans="1:15" ht="17" thickBot="1" x14ac:dyDescent="0.25">
      <c r="A28" s="18"/>
      <c r="B28" s="4"/>
      <c r="C28" s="3"/>
      <c r="D28" s="3"/>
      <c r="E28" s="3"/>
      <c r="F28" s="3"/>
      <c r="G28" s="3"/>
      <c r="H28" s="3"/>
      <c r="I28" s="3"/>
      <c r="J28" s="2"/>
      <c r="K28" s="3"/>
      <c r="L28" s="3"/>
      <c r="M28" s="4"/>
      <c r="N28" s="4" t="str">
        <f t="shared" si="1"/>
        <v/>
      </c>
    </row>
    <row r="29" spans="1:15" ht="17" thickBot="1" x14ac:dyDescent="0.25">
      <c r="A29" s="18"/>
      <c r="B29" s="4"/>
      <c r="C29" s="3"/>
      <c r="D29" s="3"/>
      <c r="E29" s="3"/>
      <c r="F29" s="3"/>
      <c r="G29" s="3"/>
      <c r="H29" s="3"/>
      <c r="I29" s="3"/>
      <c r="J29" s="2"/>
      <c r="K29" s="3"/>
      <c r="L29" s="3"/>
      <c r="M29" s="4"/>
      <c r="N29" s="4" t="str">
        <f t="shared" si="1"/>
        <v/>
      </c>
    </row>
    <row r="30" spans="1:15" ht="17" thickBot="1" x14ac:dyDescent="0.25">
      <c r="A30" s="21">
        <f>LEN(B30)-LEN(SUBSTITUTE(B30,",",""))+1</f>
        <v>5</v>
      </c>
      <c r="B30" s="4" t="s">
        <v>130</v>
      </c>
      <c r="C30" s="3" t="s">
        <v>44</v>
      </c>
      <c r="D30" s="3" t="s">
        <v>45</v>
      </c>
      <c r="E30" s="3"/>
      <c r="F30" s="3"/>
      <c r="G30" s="3">
        <v>7</v>
      </c>
      <c r="H30" s="3" t="s">
        <v>46</v>
      </c>
      <c r="I30" s="3" t="s">
        <v>47</v>
      </c>
      <c r="J30" s="2" t="s">
        <v>48</v>
      </c>
      <c r="K30" s="5">
        <v>0.08</v>
      </c>
      <c r="L30" s="6">
        <f t="shared" ref="L30:L38" si="6">K30*A30</f>
        <v>0.4</v>
      </c>
      <c r="M30" s="4"/>
      <c r="N30" s="4" t="str">
        <f t="shared" si="1"/>
        <v>5,10.0KXBK-ND</v>
      </c>
      <c r="O30" t="str">
        <f>"Resistor - " &amp; A30&amp;"x "&amp;C30</f>
        <v>Resistor - 5x 10k</v>
      </c>
    </row>
    <row r="31" spans="1:15" ht="17" thickBot="1" x14ac:dyDescent="0.25">
      <c r="A31" s="21">
        <f>LEN(B31)-LEN(SUBSTITUTE(B31,",",""))+1</f>
        <v>8</v>
      </c>
      <c r="B31" s="27" t="s">
        <v>174</v>
      </c>
      <c r="C31" s="3" t="s">
        <v>49</v>
      </c>
      <c r="D31" s="3" t="s">
        <v>50</v>
      </c>
      <c r="E31" s="3"/>
      <c r="F31" s="3"/>
      <c r="G31" s="3">
        <v>32</v>
      </c>
      <c r="H31" s="3" t="s">
        <v>46</v>
      </c>
      <c r="I31" s="3" t="s">
        <v>51</v>
      </c>
      <c r="J31" s="2" t="s">
        <v>52</v>
      </c>
      <c r="K31" s="5">
        <v>0.06</v>
      </c>
      <c r="L31" s="6">
        <f t="shared" si="6"/>
        <v>0.48</v>
      </c>
      <c r="M31" s="4"/>
      <c r="N31" s="4" t="str">
        <f t="shared" si="1"/>
        <v>8,1.00KXBK-ND</v>
      </c>
      <c r="O31" t="str">
        <f t="shared" ref="O31:O38" si="7">"Resistor - " &amp; A31&amp;"x "&amp;C31</f>
        <v>Resistor - 8x 1k</v>
      </c>
    </row>
    <row r="32" spans="1:15" ht="31" customHeight="1" thickBot="1" x14ac:dyDescent="0.25">
      <c r="A32" s="21">
        <f>LEN(B32)-LEN(SUBSTITUTE(B32,",",""))+1</f>
        <v>4</v>
      </c>
      <c r="B32" s="28" t="s">
        <v>181</v>
      </c>
      <c r="C32" s="14">
        <v>680</v>
      </c>
      <c r="D32" s="7" t="s">
        <v>184</v>
      </c>
      <c r="E32" s="3"/>
      <c r="F32" s="14"/>
      <c r="G32" s="14"/>
      <c r="H32" s="14" t="s">
        <v>185</v>
      </c>
      <c r="I32" s="7"/>
      <c r="J32" s="2" t="s">
        <v>183</v>
      </c>
      <c r="K32" s="15">
        <v>0.22</v>
      </c>
      <c r="L32" s="6">
        <f t="shared" si="6"/>
        <v>0.88</v>
      </c>
      <c r="M32" s="13" t="s">
        <v>129</v>
      </c>
      <c r="N32" s="4" t="str">
        <f t="shared" si="1"/>
        <v>4,A105963CT-ND</v>
      </c>
      <c r="O32" t="str">
        <f t="shared" si="7"/>
        <v>Resistor - 4x 680</v>
      </c>
    </row>
    <row r="33" spans="1:15" ht="40" thickBot="1" x14ac:dyDescent="0.25">
      <c r="A33" s="21">
        <f>LEN(B33)-LEN(SUBSTITUTE(B33,",",""))+1</f>
        <v>6</v>
      </c>
      <c r="B33" s="4" t="s">
        <v>207</v>
      </c>
      <c r="C33" s="3">
        <v>470</v>
      </c>
      <c r="D33" s="3" t="s">
        <v>53</v>
      </c>
      <c r="E33" s="3"/>
      <c r="F33" s="3"/>
      <c r="G33" s="3">
        <v>9</v>
      </c>
      <c r="H33" s="3" t="s">
        <v>54</v>
      </c>
      <c r="I33" s="7" t="s">
        <v>55</v>
      </c>
      <c r="J33" s="2" t="s">
        <v>56</v>
      </c>
      <c r="K33" s="5">
        <v>0.11</v>
      </c>
      <c r="L33" s="6">
        <f t="shared" si="6"/>
        <v>0.66</v>
      </c>
      <c r="M33" s="4"/>
      <c r="N33" s="4" t="str">
        <f t="shared" si="1"/>
        <v>6,RNF14FTD470RCT-ND</v>
      </c>
      <c r="O33" t="str">
        <f t="shared" si="7"/>
        <v>Resistor - 6x 470</v>
      </c>
    </row>
    <row r="34" spans="1:15" ht="40" thickBot="1" x14ac:dyDescent="0.25">
      <c r="A34" s="21">
        <f>LEN(B34)-LEN(SUBSTITUTE(B34,",",""))+1</f>
        <v>2</v>
      </c>
      <c r="B34" s="4" t="s">
        <v>88</v>
      </c>
      <c r="C34" s="3" t="s">
        <v>165</v>
      </c>
      <c r="D34" s="3" t="s">
        <v>57</v>
      </c>
      <c r="E34" s="3" t="s">
        <v>58</v>
      </c>
      <c r="F34" s="3"/>
      <c r="G34" s="3">
        <v>3</v>
      </c>
      <c r="H34" s="3" t="s">
        <v>59</v>
      </c>
      <c r="I34" s="3" t="s">
        <v>60</v>
      </c>
      <c r="J34" s="2" t="s">
        <v>61</v>
      </c>
      <c r="K34" s="5">
        <v>1.92</v>
      </c>
      <c r="L34" s="6">
        <f t="shared" si="6"/>
        <v>3.84</v>
      </c>
      <c r="M34" s="4"/>
      <c r="N34" s="4" t="str">
        <f t="shared" si="1"/>
        <v>2,985-1047-1-ND</v>
      </c>
      <c r="O34" t="str">
        <f t="shared" si="7"/>
        <v>Resistor - 2x 0.1% 2.49k</v>
      </c>
    </row>
    <row r="35" spans="1:15" ht="17" thickBot="1" x14ac:dyDescent="0.25">
      <c r="A35" s="21">
        <v>1</v>
      </c>
      <c r="B35" s="4" t="s">
        <v>89</v>
      </c>
      <c r="C35" s="3" t="s">
        <v>163</v>
      </c>
      <c r="D35" s="3" t="s">
        <v>62</v>
      </c>
      <c r="E35" s="3"/>
      <c r="F35" s="3"/>
      <c r="G35" s="3">
        <v>1</v>
      </c>
      <c r="H35" s="3" t="s">
        <v>46</v>
      </c>
      <c r="I35" s="3" t="s">
        <v>63</v>
      </c>
      <c r="J35" s="2" t="s">
        <v>64</v>
      </c>
      <c r="K35" s="5">
        <v>0.46</v>
      </c>
      <c r="L35" s="6">
        <f t="shared" si="6"/>
        <v>0.46</v>
      </c>
      <c r="M35" s="4" t="s">
        <v>127</v>
      </c>
      <c r="N35" s="4" t="str">
        <f t="shared" si="1"/>
        <v>1,3.9KADCT-ND</v>
      </c>
      <c r="O35" t="str">
        <f t="shared" si="7"/>
        <v>Resistor - 1x 0.1% 3.9k</v>
      </c>
    </row>
    <row r="36" spans="1:15" ht="17" thickBot="1" x14ac:dyDescent="0.25">
      <c r="A36" s="21">
        <v>1</v>
      </c>
      <c r="B36" s="4" t="s">
        <v>90</v>
      </c>
      <c r="C36" s="3" t="s">
        <v>164</v>
      </c>
      <c r="D36" s="3" t="s">
        <v>65</v>
      </c>
      <c r="E36" s="3"/>
      <c r="F36" s="3"/>
      <c r="G36" s="3">
        <v>1</v>
      </c>
      <c r="H36" s="3" t="s">
        <v>46</v>
      </c>
      <c r="I36" s="3" t="s">
        <v>66</v>
      </c>
      <c r="J36" s="2" t="s">
        <v>67</v>
      </c>
      <c r="K36" s="5">
        <v>0.46</v>
      </c>
      <c r="L36" s="6">
        <f t="shared" si="6"/>
        <v>0.46</v>
      </c>
      <c r="M36" s="4" t="s">
        <v>127</v>
      </c>
      <c r="N36" s="4" t="str">
        <f t="shared" si="1"/>
        <v>1,1KADCT-ND</v>
      </c>
      <c r="O36" t="str">
        <f t="shared" si="7"/>
        <v>Resistor - 1x 0.1% 1.0k</v>
      </c>
    </row>
    <row r="37" spans="1:15" ht="17" thickBot="1" x14ac:dyDescent="0.25">
      <c r="A37" s="21">
        <f t="shared" ref="A37:A38" si="8">LEN(B37)-LEN(SUBSTITUTE(B37,",",""))+1</f>
        <v>8</v>
      </c>
      <c r="B37" s="27" t="s">
        <v>180</v>
      </c>
      <c r="C37" s="3" t="s">
        <v>68</v>
      </c>
      <c r="D37" s="3" t="s">
        <v>69</v>
      </c>
      <c r="E37" s="3"/>
      <c r="F37" s="3"/>
      <c r="G37" s="3">
        <v>17</v>
      </c>
      <c r="H37" s="3" t="s">
        <v>46</v>
      </c>
      <c r="I37" s="3" t="s">
        <v>70</v>
      </c>
      <c r="J37" s="2" t="s">
        <v>71</v>
      </c>
      <c r="K37" s="5">
        <v>0.1</v>
      </c>
      <c r="L37" s="6">
        <f t="shared" si="6"/>
        <v>0.8</v>
      </c>
      <c r="M37" s="4"/>
      <c r="N37" s="4" t="str">
        <f t="shared" si="1"/>
        <v>8,100KXBK-ND</v>
      </c>
      <c r="O37" t="str">
        <f t="shared" si="7"/>
        <v>Resistor - 8x 100k</v>
      </c>
    </row>
    <row r="38" spans="1:15" ht="17" thickBot="1" x14ac:dyDescent="0.25">
      <c r="A38" s="21">
        <f t="shared" si="8"/>
        <v>2</v>
      </c>
      <c r="B38" s="27" t="s">
        <v>178</v>
      </c>
      <c r="C38" s="3">
        <v>160</v>
      </c>
      <c r="D38" s="3" t="s">
        <v>72</v>
      </c>
      <c r="E38" s="3"/>
      <c r="F38" s="3"/>
      <c r="G38" s="3">
        <v>4</v>
      </c>
      <c r="H38" s="3" t="s">
        <v>46</v>
      </c>
      <c r="I38" s="3" t="s">
        <v>73</v>
      </c>
      <c r="J38" s="2" t="s">
        <v>74</v>
      </c>
      <c r="K38" s="5">
        <v>0.27</v>
      </c>
      <c r="L38" s="6">
        <f t="shared" si="6"/>
        <v>0.54</v>
      </c>
      <c r="M38" s="4"/>
      <c r="N38" s="4" t="str">
        <f t="shared" si="1"/>
        <v>2,160YCT-ND</v>
      </c>
      <c r="O38" t="str">
        <f t="shared" si="7"/>
        <v>Resistor - 2x 160</v>
      </c>
    </row>
    <row r="39" spans="1:15" ht="17" thickBot="1" x14ac:dyDescent="0.25">
      <c r="A39" s="18"/>
      <c r="B39" s="4"/>
      <c r="C39" s="3"/>
      <c r="D39" s="3"/>
      <c r="E39" s="3"/>
      <c r="F39" s="3"/>
      <c r="G39" s="3"/>
      <c r="H39" s="3"/>
      <c r="I39" s="3"/>
      <c r="J39" s="2"/>
      <c r="K39" s="3"/>
      <c r="L39" s="3"/>
      <c r="M39" s="4"/>
      <c r="N39" s="4" t="str">
        <f t="shared" si="1"/>
        <v/>
      </c>
    </row>
    <row r="40" spans="1:15" ht="17" thickBot="1" x14ac:dyDescent="0.25">
      <c r="A40" s="18"/>
      <c r="B40" s="4"/>
      <c r="C40" s="3"/>
      <c r="D40" s="3"/>
      <c r="E40" s="3"/>
      <c r="F40" s="3"/>
      <c r="G40" s="3"/>
      <c r="H40" s="3"/>
      <c r="I40" s="3"/>
      <c r="J40" s="2"/>
      <c r="K40" s="3"/>
      <c r="L40" s="3"/>
      <c r="M40" s="4"/>
      <c r="N40" s="4" t="str">
        <f t="shared" si="1"/>
        <v/>
      </c>
    </row>
    <row r="41" spans="1:15" ht="27" thickBot="1" x14ac:dyDescent="0.25">
      <c r="A41" s="21">
        <v>1</v>
      </c>
      <c r="B41" s="4" t="s">
        <v>75</v>
      </c>
      <c r="C41" s="3" t="s">
        <v>77</v>
      </c>
      <c r="D41" s="3" t="s">
        <v>78</v>
      </c>
      <c r="E41" s="3" t="s">
        <v>79</v>
      </c>
      <c r="F41" s="3"/>
      <c r="G41" s="3">
        <v>2</v>
      </c>
      <c r="H41" s="3" t="s">
        <v>80</v>
      </c>
      <c r="I41" s="3" t="s">
        <v>77</v>
      </c>
      <c r="J41" s="2" t="s">
        <v>77</v>
      </c>
      <c r="K41" s="5">
        <v>1.68</v>
      </c>
      <c r="L41" s="6">
        <f>K41*A41</f>
        <v>1.68</v>
      </c>
      <c r="M41" s="4"/>
      <c r="N41" s="4" t="str">
        <f t="shared" si="1"/>
        <v>1,LM2940T-5.0/NOPB</v>
      </c>
      <c r="O41" t="str">
        <f t="shared" si="5"/>
        <v>1x LM2940T-5.0/NOPB</v>
      </c>
    </row>
    <row r="42" spans="1:15" ht="40" thickBot="1" x14ac:dyDescent="0.25">
      <c r="A42" s="21">
        <v>1</v>
      </c>
      <c r="B42" s="4" t="s">
        <v>101</v>
      </c>
      <c r="C42" s="3" t="s">
        <v>159</v>
      </c>
      <c r="D42" s="3" t="s">
        <v>100</v>
      </c>
      <c r="E42" s="3" t="s">
        <v>99</v>
      </c>
      <c r="F42" s="3"/>
      <c r="G42" s="3">
        <v>1</v>
      </c>
      <c r="H42" s="3" t="s">
        <v>76</v>
      </c>
      <c r="I42" s="3"/>
      <c r="J42" s="2" t="s">
        <v>98</v>
      </c>
      <c r="K42" s="6">
        <v>15.41</v>
      </c>
      <c r="L42" s="6">
        <f>K42*A42</f>
        <v>15.41</v>
      </c>
      <c r="M42" s="4"/>
      <c r="N42" s="4" t="str">
        <f t="shared" si="1"/>
        <v>1,MPX4250AP-ND</v>
      </c>
      <c r="O42" t="str">
        <f t="shared" si="5"/>
        <v>1x 1-Bar MAP sensor</v>
      </c>
    </row>
    <row r="43" spans="1:15" ht="27" thickBot="1" x14ac:dyDescent="0.25">
      <c r="A43" s="21">
        <v>1</v>
      </c>
      <c r="B43" s="13" t="s">
        <v>179</v>
      </c>
      <c r="C43" s="14" t="s">
        <v>169</v>
      </c>
      <c r="D43" s="7" t="s">
        <v>170</v>
      </c>
      <c r="E43" s="3" t="s">
        <v>171</v>
      </c>
      <c r="F43" s="14"/>
      <c r="G43" s="14">
        <v>2</v>
      </c>
      <c r="H43" s="14" t="s">
        <v>81</v>
      </c>
      <c r="I43" s="14"/>
      <c r="J43" s="14" t="s">
        <v>172</v>
      </c>
      <c r="K43" s="25">
        <v>2.92</v>
      </c>
      <c r="L43" s="6">
        <f>K43*A43</f>
        <v>2.92</v>
      </c>
      <c r="M43" s="13"/>
      <c r="N43" s="4" t="str">
        <f t="shared" si="1"/>
        <v>1,TC4424EPA-ND</v>
      </c>
      <c r="O43" t="str">
        <f t="shared" si="5"/>
        <v>1x TC4424EPA</v>
      </c>
    </row>
    <row r="44" spans="1:15" ht="27" thickBot="1" x14ac:dyDescent="0.25">
      <c r="A44" s="21">
        <v>1</v>
      </c>
      <c r="B44" s="22" t="s">
        <v>112</v>
      </c>
      <c r="C44" s="3" t="s">
        <v>160</v>
      </c>
      <c r="D44" s="3" t="s">
        <v>139</v>
      </c>
      <c r="E44" s="3" t="s">
        <v>140</v>
      </c>
      <c r="F44" s="3"/>
      <c r="G44" s="3"/>
      <c r="H44" s="3" t="s">
        <v>81</v>
      </c>
      <c r="I44" s="3" t="s">
        <v>141</v>
      </c>
      <c r="J44" s="2" t="s">
        <v>138</v>
      </c>
      <c r="K44" s="6">
        <v>1.61</v>
      </c>
      <c r="L44" s="6">
        <f>K44*A44</f>
        <v>1.61</v>
      </c>
      <c r="M44" s="4" t="s">
        <v>137</v>
      </c>
      <c r="N44" s="4" t="str">
        <f t="shared" si="1"/>
        <v>1,24LC512-I/P-ND</v>
      </c>
      <c r="O44" t="str">
        <f t="shared" si="5"/>
        <v>1x 512Kb EEPROM</v>
      </c>
    </row>
    <row r="45" spans="1:15" ht="17" thickBot="1" x14ac:dyDescent="0.25">
      <c r="A45" s="21">
        <v>3</v>
      </c>
      <c r="B45" s="16" t="s">
        <v>104</v>
      </c>
      <c r="C45" s="3" t="s">
        <v>161</v>
      </c>
      <c r="D45" s="3"/>
      <c r="E45" s="3"/>
      <c r="F45" s="3"/>
      <c r="G45" s="3"/>
      <c r="H45" s="3"/>
      <c r="I45" s="3" t="s">
        <v>103</v>
      </c>
      <c r="J45" s="2" t="s">
        <v>102</v>
      </c>
      <c r="K45" s="6">
        <v>0.5</v>
      </c>
      <c r="L45" s="6">
        <f>K45*A45</f>
        <v>1.5</v>
      </c>
      <c r="M45" s="4"/>
      <c r="N45" s="4" t="str">
        <f t="shared" si="1"/>
        <v>3,AE10011-ND</v>
      </c>
      <c r="O45" t="str">
        <f t="shared" si="5"/>
        <v>3x IC Socket</v>
      </c>
    </row>
    <row r="46" spans="1:15" ht="17" thickBot="1" x14ac:dyDescent="0.25">
      <c r="A46" s="18"/>
      <c r="B46" s="4"/>
      <c r="C46" s="3"/>
      <c r="D46" s="3"/>
      <c r="E46" s="3"/>
      <c r="F46" s="3"/>
      <c r="G46" s="4"/>
      <c r="H46" s="4"/>
      <c r="I46" s="10"/>
      <c r="J46" s="3"/>
      <c r="K46" s="1"/>
      <c r="L46" s="11"/>
      <c r="M46" s="11"/>
      <c r="N46" s="4" t="str">
        <f t="shared" si="1"/>
        <v/>
      </c>
    </row>
    <row r="47" spans="1:15" ht="17" thickBot="1" x14ac:dyDescent="0.25">
      <c r="A47" s="18">
        <v>0</v>
      </c>
      <c r="B47" s="4" t="s">
        <v>118</v>
      </c>
      <c r="C47" s="3"/>
      <c r="D47" s="3"/>
      <c r="E47" s="3"/>
      <c r="F47" s="3"/>
      <c r="G47" s="3">
        <v>1</v>
      </c>
      <c r="H47" s="3"/>
      <c r="I47" s="3"/>
      <c r="J47" s="8"/>
      <c r="K47" s="6"/>
      <c r="L47" s="6">
        <f>K47*A47</f>
        <v>0</v>
      </c>
      <c r="M47" s="11"/>
      <c r="N47" s="4" t="str">
        <f t="shared" si="1"/>
        <v/>
      </c>
    </row>
    <row r="48" spans="1:15" ht="17" thickBot="1" x14ac:dyDescent="0.25">
      <c r="A48" s="18"/>
      <c r="B48" s="4"/>
      <c r="C48" s="3"/>
      <c r="D48" s="3"/>
      <c r="E48" s="3"/>
      <c r="F48" s="3"/>
      <c r="G48" s="4"/>
      <c r="H48" s="4"/>
      <c r="I48" s="10"/>
      <c r="J48" s="3"/>
      <c r="K48" s="1"/>
      <c r="L48" s="11"/>
      <c r="M48" s="11"/>
      <c r="N48" s="4" t="str">
        <f t="shared" si="1"/>
        <v/>
      </c>
    </row>
    <row r="49" spans="1:14" ht="17" thickBot="1" x14ac:dyDescent="0.25">
      <c r="A49" s="18"/>
      <c r="B49" s="4" t="s">
        <v>84</v>
      </c>
      <c r="C49" s="3"/>
      <c r="D49" s="3"/>
      <c r="E49" s="3"/>
      <c r="F49" s="26"/>
      <c r="G49" s="9"/>
      <c r="H49" s="4"/>
      <c r="I49" s="4"/>
      <c r="J49" s="3"/>
      <c r="K49" s="4"/>
      <c r="L49" s="3"/>
      <c r="M49" s="4"/>
      <c r="N49" s="4" t="str">
        <f t="shared" si="1"/>
        <v/>
      </c>
    </row>
    <row r="50" spans="1:14" ht="17" thickBot="1" x14ac:dyDescent="0.25">
      <c r="A50" s="18">
        <v>1</v>
      </c>
      <c r="B50" s="4" t="s">
        <v>123</v>
      </c>
      <c r="C50" s="3" t="s">
        <v>85</v>
      </c>
      <c r="D50" s="3"/>
      <c r="E50" s="3"/>
      <c r="F50" s="3"/>
      <c r="G50" s="3">
        <v>1</v>
      </c>
      <c r="H50" s="3" t="s">
        <v>86</v>
      </c>
      <c r="I50" s="3" t="s">
        <v>86</v>
      </c>
      <c r="J50" s="3"/>
      <c r="K50" s="6">
        <v>15</v>
      </c>
      <c r="L50" s="6">
        <f>K50*A50</f>
        <v>15</v>
      </c>
      <c r="M50" s="4"/>
      <c r="N50" s="4" t="str">
        <f t="shared" si="1"/>
        <v/>
      </c>
    </row>
    <row r="51" spans="1:14" ht="17" thickBot="1" x14ac:dyDescent="0.25">
      <c r="A51" s="18">
        <v>1</v>
      </c>
      <c r="B51" s="4" t="s">
        <v>116</v>
      </c>
      <c r="C51" s="3"/>
      <c r="D51" s="3"/>
      <c r="E51" s="3"/>
      <c r="F51" s="3"/>
      <c r="G51" s="3"/>
      <c r="H51" s="3"/>
      <c r="I51" s="3"/>
      <c r="J51" s="3" t="s">
        <v>115</v>
      </c>
      <c r="K51" s="3">
        <v>61.65</v>
      </c>
      <c r="L51" s="6"/>
      <c r="M51" s="4" t="s">
        <v>117</v>
      </c>
    </row>
    <row r="52" spans="1:14" ht="17" thickBot="1" x14ac:dyDescent="0.25">
      <c r="A52" s="18"/>
      <c r="B52" s="4"/>
      <c r="C52" s="3"/>
      <c r="D52" s="3"/>
      <c r="E52" s="3"/>
      <c r="F52" s="26"/>
      <c r="G52" s="9"/>
      <c r="H52" s="4"/>
      <c r="I52" s="29" t="s">
        <v>87</v>
      </c>
      <c r="J52" s="30"/>
      <c r="K52" s="1" t="s">
        <v>82</v>
      </c>
      <c r="L52" s="12">
        <f>SUM(L2:L51)</f>
        <v>80.027999999999992</v>
      </c>
      <c r="M52" s="11" t="s">
        <v>83</v>
      </c>
    </row>
  </sheetData>
  <mergeCells count="1">
    <mergeCell ref="I52:J52"/>
  </mergeCells>
  <phoneticPr fontId="6" type="noConversion"/>
  <hyperlinks>
    <hyperlink ref="J3" r:id="rId1" display="478-1842-ND"/>
    <hyperlink ref="J7" r:id="rId2" display="445-5312-ND"/>
    <hyperlink ref="J8" r:id="rId3" display="399-4148-ND"/>
    <hyperlink ref="J14" r:id="rId4"/>
    <hyperlink ref="J20" r:id="rId5"/>
    <hyperlink ref="J30" r:id="rId6"/>
    <hyperlink ref="J34" r:id="rId7"/>
    <hyperlink ref="J35" r:id="rId8"/>
    <hyperlink ref="J36" r:id="rId9"/>
    <hyperlink ref="J37" r:id="rId10"/>
    <hyperlink ref="J42" r:id="rId11"/>
    <hyperlink ref="J6" r:id="rId12" display="478-1910-ND"/>
  </hyperlinks>
  <pageMargins left="0.75000000000000011" right="0.75000000000000011" top="1" bottom="1" header="0.5" footer="0.5"/>
  <pageSetup paperSize="9" scale="35" fitToHeight="2" orientation="landscape" horizontalDpi="4294967292" verticalDpi="429496729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Kit</vt:lpstr>
      <vt:lpstr>2 Channel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Microsoft Office User</cp:lastModifiedBy>
  <cp:lastPrinted>2015-04-14T10:31:07Z</cp:lastPrinted>
  <dcterms:created xsi:type="dcterms:W3CDTF">2014-08-24T22:56:25Z</dcterms:created>
  <dcterms:modified xsi:type="dcterms:W3CDTF">2015-04-21T06:01:38Z</dcterms:modified>
</cp:coreProperties>
</file>