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"/>
    </mc:Choice>
  </mc:AlternateContent>
  <bookViews>
    <workbookView xWindow="0" yWindow="460" windowWidth="25600" windowHeight="16060" tabRatio="500"/>
  </bookViews>
  <sheets>
    <sheet name="Component 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5" i="1" l="1"/>
  <c r="X45" i="1"/>
  <c r="W45" i="1"/>
  <c r="V45" i="1"/>
  <c r="Q45" i="1"/>
  <c r="T45" i="1"/>
  <c r="S45" i="1"/>
  <c r="R45" i="1"/>
  <c r="A4" i="1"/>
  <c r="Y4" i="1"/>
  <c r="A5" i="1"/>
  <c r="Y5" i="1"/>
  <c r="A6" i="1"/>
  <c r="Y6" i="1"/>
  <c r="A7" i="1"/>
  <c r="Y7" i="1"/>
  <c r="A8" i="1"/>
  <c r="Y8" i="1"/>
  <c r="A9" i="1"/>
  <c r="Y9" i="1"/>
  <c r="A10" i="1"/>
  <c r="Y10" i="1"/>
  <c r="Y11" i="1"/>
  <c r="Y12" i="1"/>
  <c r="A13" i="1"/>
  <c r="Y13" i="1"/>
  <c r="A14" i="1"/>
  <c r="Y14" i="1"/>
  <c r="A15" i="1"/>
  <c r="Y15" i="1"/>
  <c r="A16" i="1"/>
  <c r="Y16" i="1"/>
  <c r="Y17" i="1"/>
  <c r="Y18" i="1"/>
  <c r="Y19" i="1"/>
  <c r="Y20" i="1"/>
  <c r="Y21" i="1"/>
  <c r="Y22" i="1"/>
  <c r="Y23" i="1"/>
  <c r="Y24" i="1"/>
  <c r="Y25" i="1"/>
  <c r="Y26" i="1"/>
  <c r="Y27" i="1"/>
  <c r="A28" i="1"/>
  <c r="Y28" i="1"/>
  <c r="Y29" i="1"/>
  <c r="Y30" i="1"/>
  <c r="A31" i="1"/>
  <c r="Y31" i="1"/>
  <c r="A32" i="1"/>
  <c r="Y32" i="1"/>
  <c r="A33" i="1"/>
  <c r="Y33" i="1"/>
  <c r="A34" i="1"/>
  <c r="Y34" i="1"/>
  <c r="Y35" i="1"/>
  <c r="Y36" i="1"/>
  <c r="Y37" i="1"/>
  <c r="A38" i="1"/>
  <c r="Y38" i="1"/>
  <c r="A39" i="1"/>
  <c r="Y39" i="1"/>
  <c r="Y40" i="1"/>
  <c r="Y41" i="1"/>
  <c r="Y42" i="1"/>
  <c r="Y43" i="1"/>
  <c r="Y44" i="1"/>
  <c r="Y46" i="1"/>
  <c r="Y47" i="1"/>
  <c r="Y48" i="1"/>
  <c r="A3" i="1"/>
  <c r="Y3" i="1"/>
  <c r="B31" i="1"/>
  <c r="T31" i="1"/>
  <c r="B32" i="1"/>
  <c r="T32" i="1"/>
  <c r="B33" i="1"/>
  <c r="T33" i="1"/>
  <c r="B34" i="1"/>
  <c r="T34" i="1"/>
  <c r="B35" i="1"/>
  <c r="T35" i="1"/>
  <c r="B36" i="1"/>
  <c r="T36" i="1"/>
  <c r="B37" i="1"/>
  <c r="T37" i="1"/>
  <c r="B38" i="1"/>
  <c r="T38" i="1"/>
  <c r="B39" i="1"/>
  <c r="T39" i="1"/>
  <c r="B42" i="1"/>
  <c r="T42" i="1"/>
  <c r="B43" i="1"/>
  <c r="T43" i="1"/>
  <c r="B44" i="1"/>
  <c r="T44" i="1"/>
  <c r="T46" i="1"/>
  <c r="T48" i="1"/>
  <c r="B4" i="1"/>
  <c r="T4" i="1"/>
  <c r="B5" i="1"/>
  <c r="T5" i="1"/>
  <c r="B6" i="1"/>
  <c r="T6" i="1"/>
  <c r="B7" i="1"/>
  <c r="T7" i="1"/>
  <c r="B8" i="1"/>
  <c r="T8" i="1"/>
  <c r="B9" i="1"/>
  <c r="T9" i="1"/>
  <c r="B10" i="1"/>
  <c r="T10" i="1"/>
  <c r="B13" i="1"/>
  <c r="T13" i="1"/>
  <c r="B14" i="1"/>
  <c r="T14" i="1"/>
  <c r="B15" i="1"/>
  <c r="T15" i="1"/>
  <c r="B16" i="1"/>
  <c r="T16" i="1"/>
  <c r="B20" i="1"/>
  <c r="T20" i="1"/>
  <c r="T21" i="1"/>
  <c r="B22" i="1"/>
  <c r="T22" i="1"/>
  <c r="T23" i="1"/>
  <c r="T24" i="1"/>
  <c r="T25" i="1"/>
  <c r="B28" i="1"/>
  <c r="T28" i="1"/>
  <c r="B3" i="1"/>
  <c r="T3" i="1"/>
  <c r="T53" i="1"/>
  <c r="R3" i="1"/>
  <c r="R4" i="1"/>
  <c r="R5" i="1"/>
  <c r="R6" i="1"/>
  <c r="R7" i="1"/>
  <c r="R8" i="1"/>
  <c r="R9" i="1"/>
  <c r="R10" i="1"/>
  <c r="R13" i="1"/>
  <c r="R14" i="1"/>
  <c r="R15" i="1"/>
  <c r="R16" i="1"/>
  <c r="R48" i="1"/>
  <c r="R20" i="1"/>
  <c r="R51" i="1"/>
  <c r="R46" i="1"/>
  <c r="R22" i="1"/>
  <c r="R24" i="1"/>
  <c r="R23" i="1"/>
  <c r="R25" i="1"/>
  <c r="R28" i="1"/>
  <c r="R31" i="1"/>
  <c r="R32" i="1"/>
  <c r="R33" i="1"/>
  <c r="R34" i="1"/>
  <c r="R35" i="1"/>
  <c r="R36" i="1"/>
  <c r="R37" i="1"/>
  <c r="R38" i="1"/>
  <c r="R39" i="1"/>
  <c r="R42" i="1"/>
  <c r="R43" i="1"/>
  <c r="R44" i="1"/>
  <c r="R53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" i="1"/>
  <c r="W50" i="1"/>
  <c r="W49" i="1"/>
  <c r="W2" i="1"/>
  <c r="V25" i="1"/>
  <c r="X25" i="1"/>
  <c r="Q25" i="1"/>
  <c r="S25" i="1"/>
  <c r="Q3" i="1"/>
  <c r="Q4" i="1"/>
  <c r="Q5" i="1"/>
  <c r="Q6" i="1"/>
  <c r="Q7" i="1"/>
  <c r="Q8" i="1"/>
  <c r="Q9" i="1"/>
  <c r="Q10" i="1"/>
  <c r="Q13" i="1"/>
  <c r="Q14" i="1"/>
  <c r="Q15" i="1"/>
  <c r="Q16" i="1"/>
  <c r="Q20" i="1"/>
  <c r="Q22" i="1"/>
  <c r="Q23" i="1"/>
  <c r="Q24" i="1"/>
  <c r="Q28" i="1"/>
  <c r="Q31" i="1"/>
  <c r="Q32" i="1"/>
  <c r="Q33" i="1"/>
  <c r="Q34" i="1"/>
  <c r="Q35" i="1"/>
  <c r="Q36" i="1"/>
  <c r="Q37" i="1"/>
  <c r="Q38" i="1"/>
  <c r="Q39" i="1"/>
  <c r="Q42" i="1"/>
  <c r="Q43" i="1"/>
  <c r="Q44" i="1"/>
  <c r="Q46" i="1"/>
  <c r="Q48" i="1"/>
  <c r="Q51" i="1"/>
  <c r="Q53" i="1"/>
  <c r="S48" i="1"/>
  <c r="S46" i="1"/>
  <c r="S42" i="1"/>
  <c r="S43" i="1"/>
  <c r="S44" i="1"/>
  <c r="S3" i="1"/>
  <c r="S4" i="1"/>
  <c r="S5" i="1"/>
  <c r="S6" i="1"/>
  <c r="S7" i="1"/>
  <c r="S8" i="1"/>
  <c r="S9" i="1"/>
  <c r="S10" i="1"/>
  <c r="S13" i="1"/>
  <c r="S14" i="1"/>
  <c r="S15" i="1"/>
  <c r="S16" i="1"/>
  <c r="S20" i="1"/>
  <c r="S21" i="1"/>
  <c r="S22" i="1"/>
  <c r="S23" i="1"/>
  <c r="S24" i="1"/>
  <c r="S28" i="1"/>
  <c r="S31" i="1"/>
  <c r="S32" i="1"/>
  <c r="S33" i="1"/>
  <c r="S34" i="1"/>
  <c r="S35" i="1"/>
  <c r="S36" i="1"/>
  <c r="S37" i="1"/>
  <c r="S38" i="1"/>
  <c r="S39" i="1"/>
  <c r="S53" i="1"/>
  <c r="X44" i="1"/>
  <c r="V44" i="1"/>
  <c r="X14" i="1"/>
  <c r="X15" i="1"/>
  <c r="X16" i="1"/>
  <c r="X13" i="1"/>
  <c r="X4" i="1"/>
  <c r="X5" i="1"/>
  <c r="X6" i="1"/>
  <c r="X7" i="1"/>
  <c r="X8" i="1"/>
  <c r="X9" i="1"/>
  <c r="X10" i="1"/>
  <c r="X3" i="1"/>
  <c r="X46" i="1"/>
  <c r="X43" i="1"/>
  <c r="X42" i="1"/>
  <c r="X32" i="1"/>
  <c r="X33" i="1"/>
  <c r="X34" i="1"/>
  <c r="X35" i="1"/>
  <c r="X36" i="1"/>
  <c r="X37" i="1"/>
  <c r="X38" i="1"/>
  <c r="X39" i="1"/>
  <c r="X31" i="1"/>
  <c r="X22" i="1"/>
  <c r="X17" i="1"/>
  <c r="X18" i="1"/>
  <c r="X19" i="1"/>
  <c r="X20" i="1"/>
  <c r="X21" i="1"/>
  <c r="X23" i="1"/>
  <c r="X24" i="1"/>
  <c r="X26" i="1"/>
  <c r="X27" i="1"/>
  <c r="X28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5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<sst xmlns="http://schemas.openxmlformats.org/spreadsheetml/2006/main" count="347" uniqueCount="263">
  <si>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</si>
  <si>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</si>
  <si>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</si>
  <si>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</si>
  <si>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</si>
  <si>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</si>
  <si>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</si>
  <si>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</si>
  <si>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</si>
  <si>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</si>
  <si>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</si>
  <si>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</si>
  <si>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</si>
  <si>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</si>
  <si>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</si>
  <si>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</si>
  <si>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</si>
  <si>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</si>
  <si>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</si>
  <si>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</si>
  <si>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</si>
  <si>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</si>
  <si>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</si>
  <si>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</si>
  <si>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</si>
  <si>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</si>
  <si>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</si>
  <si>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</si>
  <si>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</si>
  <si>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</si>
  <si>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</si>
  <si>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</si>
  <si>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</si>
  <si>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</si>
  <si>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</si>
  <si>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</si>
  <si>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</si>
  <si>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</si>
  <si>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</si>
  <si>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</si>
  <si>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</si>
  <si>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</si>
  <si>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</si>
  <si>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</si>
  <si>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</si>
  <si>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</si>
  <si>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</si>
  <si>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</si>
  <si>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</si>
  <si>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</si>
  <si>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</si>
  <si>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</si>
  <si>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</si>
  <si>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</si>
  <si>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</si>
  <si>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</si>
  <si>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</si>
  <si>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</si>
  <si>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</si>
  <si>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</si>
  <si>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</si>
  <si>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</si>
  <si>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</si>
  <si>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</si>
  <si>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</si>
  <si>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</si>
  <si>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</si>
  <si>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</si>
  <si>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</si>
  <si>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</si>
  <si>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</si>
  <si>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</si>
  <si>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</si>
  <si>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</si>
  <si>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</si>
  <si>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</si>
  <si>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</si>
  <si>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</si>
  <si>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</si>
  <si>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</si>
  <si>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</si>
  <si>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</si>
  <si>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</si>
  <si>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</si>
  <si>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</si>
  <si>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</si>
  <si>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</si>
  <si>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</si>
  <si>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</si>
  <si>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</si>
  <si>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</si>
  <si>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</si>
  <si>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</si>
  <si>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</si>
  <si>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</si>
  <si>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</si>
  <si>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</si>
  <si>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</si>
  <si>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</si>
  <si>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</si>
  <si>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</si>
  <si>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</si>
  <si>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</si>
  <si>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</si>
  <si>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</si>
  <si>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</si>
  <si>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</si>
  <si>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</si>
  <si>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</si>
  <si>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</si>
  <si>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</si>
  <si>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</si>
  <si>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</si>
  <si>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</si>
  <si>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</si>
  <si>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R9,12,15,18,26,28,33,34</t>
  </si>
  <si>
    <t>Q1,2,3,4,5,6,7,8</t>
  </si>
  <si>
    <t>U2</t>
  </si>
  <si>
    <t>LED SS 3MM 625NM RED DIFF</t>
  </si>
  <si>
    <t>160-1139-ND</t>
  </si>
  <si>
    <t>Battery reference (Voltage divider)</t>
  </si>
  <si>
    <t>R11,14,17,20,35,36,37,38,48,49,55,56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</si>
  <si>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</si>
  <si>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</si>
  <si>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</si>
  <si>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</si>
  <si>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</si>
  <si>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</si>
  <si>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</si>
  <si>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</si>
  <si>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</si>
  <si>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</si>
  <si>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</si>
  <si>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</si>
  <si>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</si>
  <si>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</si>
  <si>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</si>
  <si>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</si>
  <si>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</si>
  <si>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</si>
  <si>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</si>
  <si>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</si>
  <si>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</si>
  <si>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</si>
  <si>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</si>
  <si>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</si>
  <si>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</si>
  <si>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</si>
  <si>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</si>
  <si>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</si>
  <si>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</si>
  <si>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</si>
  <si>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</si>
  <si>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</si>
  <si>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</si>
  <si>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</si>
  <si>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</si>
  <si>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</si>
  <si>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</si>
  <si>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</si>
  <si>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</si>
  <si>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</si>
  <si>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</si>
  <si>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</si>
  <si>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</si>
  <si>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</si>
  <si>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</si>
  <si>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</si>
  <si>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</si>
  <si>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</si>
  <si>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</si>
  <si>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</si>
  <si>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</si>
  <si>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</si>
  <si>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</si>
  <si>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</si>
  <si>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</si>
  <si>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</si>
  <si>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</si>
  <si>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</si>
  <si>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</si>
  <si>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</si>
  <si>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</si>
  <si>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</si>
  <si>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</si>
  <si>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</si>
  <si>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</si>
  <si>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</si>
  <si>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</si>
  <si>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</si>
  <si>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</si>
  <si>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</si>
  <si>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</si>
  <si>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</si>
  <si>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</si>
  <si>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</si>
  <si>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</si>
  <si>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</si>
  <si>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</si>
  <si>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</si>
  <si>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</si>
  <si>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</si>
  <si>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</si>
  <si>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</si>
  <si>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</si>
  <si>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</si>
  <si>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</si>
  <si>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</si>
  <si>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</si>
  <si>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</si>
  <si>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</si>
  <si>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</si>
  <si>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</si>
  <si>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</si>
  <si>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</si>
  <si>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</si>
  <si>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</si>
  <si>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</si>
  <si>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</si>
  <si>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</si>
  <si>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</si>
  <si>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</si>
  <si>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</si>
  <si>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</si>
  <si>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</si>
  <si>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</si>
  <si>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</si>
  <si>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</si>
  <si>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</si>
  <si>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</si>
  <si>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756-RC55Y-2K49BI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</si>
  <si>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</si>
  <si>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</si>
  <si>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</si>
  <si>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</si>
  <si>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</si>
  <si>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</si>
  <si>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</si>
  <si>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</si>
  <si>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</si>
  <si>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279-YR1B1K0CC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</si>
  <si>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</si>
  <si>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</si>
  <si>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</si>
  <si>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</si>
  <si>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</si>
  <si>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</si>
  <si>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</si>
  <si>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</si>
  <si>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</si>
  <si>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</si>
  <si>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</si>
  <si>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</si>
  <si>
    <t>863-1N5919BRLG</t>
  </si>
  <si>
    <t>R39, 40,54</t>
  </si>
  <si>
    <t>SP721APP</t>
  </si>
  <si>
    <t>TVS ARRAY ESD 6 INPUT 30V 8-DIP</t>
  </si>
  <si>
    <t>Littelfuse Inc.</t>
  </si>
  <si>
    <t>F2720-ND</t>
  </si>
  <si>
    <t>576-SP721APP</t>
  </si>
  <si>
    <t>D15,17</t>
  </si>
  <si>
    <t>R10,13,16,19,23,24,29,30,50,51,57,58,59,60</t>
  </si>
  <si>
    <t>R10,13,23,24,50,51,57,58,59,60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</si>
</sst>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0" fillId="0" borderId="0" xfId="0" applyFont="1"/>
    <xf numFmtId="164" fontId="3" fillId="7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53"/>
  <sheetViews>
    <sheetView tabSelected="1" topLeftCell="A24" workbookViewId="0">
      <selection activeCell="D33" sqref="D33"/>
    </sheetView>
  </sheetViews>
  <sheetFormatPr baseColWidth="10" defaultRowHeight="16" x14ac:dyDescent="0.2"/>
  <cols>
    <col min="1" max="2" width="18.83203125" style="19" customWidth="1"/>
    <col min="3" max="4" width="46.6640625" customWidth="1"/>
    <col min="5" max="5" width="15" customWidth="1"/>
    <col min="6" max="6" width="53.1640625" customWidth="1"/>
    <col min="10" max="10" width="15.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5" ht="27" thickBot="1" x14ac:dyDescent="0.25">
      <c r="A1" s="16" t="s">
        <v>193</v>
      </c>
      <c r="B1" s="16" t="s">
        <v>194</v>
      </c>
      <c r="C1" s="1" t="s">
        <v>195</v>
      </c>
      <c r="D1" s="1" t="s">
        <v>196</v>
      </c>
      <c r="E1" s="1" t="s">
        <v>0</v>
      </c>
      <c r="F1" s="1" t="s">
        <v>1</v>
      </c>
      <c r="G1" s="1" t="s">
        <v>2</v>
      </c>
      <c r="H1" s="1" t="s">
        <v>156</v>
      </c>
      <c r="I1" s="1" t="s">
        <v>3</v>
      </c>
      <c r="J1" s="1" t="s">
        <v>4</v>
      </c>
      <c r="K1" s="1" t="s">
        <v>190</v>
      </c>
      <c r="L1" s="1" t="s">
        <v>5</v>
      </c>
      <c r="M1" s="1" t="s">
        <v>6</v>
      </c>
      <c r="N1" s="1" t="s">
        <v>212</v>
      </c>
      <c r="O1" s="1" t="s">
        <v>213</v>
      </c>
      <c r="P1" s="1" t="s">
        <v>214</v>
      </c>
      <c r="Q1" s="1" t="s">
        <v>243</v>
      </c>
      <c r="R1" s="1" t="s">
        <v>244</v>
      </c>
      <c r="S1" s="1" t="s">
        <v>251</v>
      </c>
      <c r="T1" s="1" t="s">
        <v>252</v>
      </c>
      <c r="U1" s="1" t="s">
        <v>7</v>
      </c>
      <c r="V1" s="21" t="s">
        <v>209</v>
      </c>
      <c r="W1" s="21" t="s">
        <v>210</v>
      </c>
      <c r="X1" s="21" t="s">
        <v>145</v>
      </c>
      <c r="Y1" s="21" t="s">
        <v>211</v>
      </c>
    </row>
    <row r="2" spans="1:25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4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5" ht="17" thickBot="1" x14ac:dyDescent="0.25">
      <c r="A3" s="20">
        <f>LEN(C3)-LEN(SUBSTITUTE(C3,",",""))+1</f>
        <v>1</v>
      </c>
      <c r="B3" s="20">
        <f t="shared" ref="B3:B10" si="1">LEN(D3)-LEN(SUBSTITUTE(D3,",",""))+1</f>
        <v>1</v>
      </c>
      <c r="C3" s="4" t="s">
        <v>89</v>
      </c>
      <c r="D3" s="4" t="s">
        <v>89</v>
      </c>
      <c r="E3" s="3" t="s">
        <v>8</v>
      </c>
      <c r="F3" s="3" t="s">
        <v>177</v>
      </c>
      <c r="G3" s="3" t="s">
        <v>9</v>
      </c>
      <c r="H3" s="3"/>
      <c r="I3" s="3">
        <v>4</v>
      </c>
      <c r="J3" s="3" t="s">
        <v>13</v>
      </c>
      <c r="K3" s="3" t="s">
        <v>191</v>
      </c>
      <c r="L3" s="3" t="s">
        <v>178</v>
      </c>
      <c r="M3" s="2" t="s">
        <v>179</v>
      </c>
      <c r="N3" s="2" t="s">
        <v>218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</row>
    <row r="4" spans="1:25" ht="17" thickBot="1" x14ac:dyDescent="0.25">
      <c r="A4" s="20">
        <f>LEN(C4)-LEN(SUBSTITUTE(C4,",",""))+1</f>
        <v>5</v>
      </c>
      <c r="B4" s="20">
        <f t="shared" si="1"/>
        <v>5</v>
      </c>
      <c r="C4" s="4" t="s">
        <v>102</v>
      </c>
      <c r="D4" s="4" t="s">
        <v>102</v>
      </c>
      <c r="E4" s="3" t="s">
        <v>11</v>
      </c>
      <c r="F4" s="2" t="s">
        <v>174</v>
      </c>
      <c r="G4" s="3" t="s">
        <v>12</v>
      </c>
      <c r="H4" s="3"/>
      <c r="I4" s="3">
        <v>15</v>
      </c>
      <c r="J4" s="3" t="s">
        <v>13</v>
      </c>
      <c r="K4" s="3" t="s">
        <v>191</v>
      </c>
      <c r="L4" s="3" t="s">
        <v>176</v>
      </c>
      <c r="M4" s="2" t="s">
        <v>175</v>
      </c>
      <c r="N4" s="2" t="s">
        <v>219</v>
      </c>
      <c r="O4" s="5">
        <v>0.66</v>
      </c>
      <c r="P4" s="5">
        <v>0.66</v>
      </c>
      <c r="Q4" s="6">
        <f t="shared" si="2"/>
        <v>3.3000000000000003</v>
      </c>
      <c r="R4" s="6">
        <f t="shared" ref="R4:R51" si="4">P4*A4</f>
        <v>3.3000000000000003</v>
      </c>
      <c r="S4" s="6">
        <f t="shared" si="3"/>
        <v>3.3000000000000003</v>
      </c>
      <c r="T4" s="6">
        <f t="shared" ref="T4:T48" si="5">P4*B4</f>
        <v>3.3000000000000003</v>
      </c>
      <c r="U4" s="4"/>
      <c r="V4" s="4" t="str">
        <f t="shared" si="0"/>
        <v>5,399-4353-ND</v>
      </c>
      <c r="W4" s="4" t="str">
        <f t="shared" ref="W4:W48" si="6">IF(NOT(M4=""),B4&amp;","&amp;M4,"")</f>
        <v>5,399-4353-ND</v>
      </c>
      <c r="X4" t="str">
        <f t="shared" ref="X4:X10" si="7">"Capacitor - " &amp;A4&amp;"x "&amp;E4</f>
        <v>Capacitor - 5x 0.22uF</v>
      </c>
      <c r="Y4" t="str">
        <f t="shared" ref="Y4:Y48" si="8">IF(NOT(N4=""),N4&amp;"|"&amp;A4,"")</f>
        <v>80-C322C224K5R|5</v>
      </c>
    </row>
    <row r="5" spans="1:25" ht="27" thickBot="1" x14ac:dyDescent="0.25">
      <c r="A5" s="20">
        <f>LEN(C5)-LEN(SUBSTITUTE(C5,",",""))+1</f>
        <v>7</v>
      </c>
      <c r="B5" s="20">
        <f t="shared" si="1"/>
        <v>7</v>
      </c>
      <c r="C5" s="4" t="s">
        <v>105</v>
      </c>
      <c r="D5" s="4" t="s">
        <v>105</v>
      </c>
      <c r="E5" s="3" t="s">
        <v>14</v>
      </c>
      <c r="F5" s="3" t="s">
        <v>171</v>
      </c>
      <c r="G5" s="3" t="s">
        <v>12</v>
      </c>
      <c r="H5" s="3"/>
      <c r="I5" s="3">
        <v>17</v>
      </c>
      <c r="J5" s="3" t="s">
        <v>13</v>
      </c>
      <c r="K5" s="3" t="s">
        <v>191</v>
      </c>
      <c r="L5" s="3" t="s">
        <v>172</v>
      </c>
      <c r="M5" s="2" t="s">
        <v>173</v>
      </c>
      <c r="N5" s="2" t="s">
        <v>220</v>
      </c>
      <c r="O5" s="5">
        <v>0.32</v>
      </c>
      <c r="P5" s="5">
        <v>0.32</v>
      </c>
      <c r="Q5" s="6">
        <f t="shared" si="2"/>
        <v>2.2400000000000002</v>
      </c>
      <c r="R5" s="6">
        <f t="shared" si="4"/>
        <v>2.2400000000000002</v>
      </c>
      <c r="S5" s="6">
        <f t="shared" si="3"/>
        <v>2.2400000000000002</v>
      </c>
      <c r="T5" s="6">
        <f t="shared" si="5"/>
        <v>2.2400000000000002</v>
      </c>
      <c r="U5" s="4"/>
      <c r="V5" s="4" t="str">
        <f t="shared" si="0"/>
        <v>7,399-9879-1-ND</v>
      </c>
      <c r="W5" s="4" t="str">
        <f t="shared" si="6"/>
        <v>7,399-9879-1-ND</v>
      </c>
      <c r="X5" t="str">
        <f t="shared" si="7"/>
        <v>Capacitor - 7x 0.1uF / 100nF</v>
      </c>
      <c r="Y5" t="str">
        <f t="shared" si="8"/>
        <v>80-C322C104M5R-TR|7</v>
      </c>
    </row>
    <row r="6" spans="1:25" ht="17" thickBot="1" x14ac:dyDescent="0.25">
      <c r="A6" s="20">
        <f>LEN(C6)-LEN(SUBSTITUTE(C6,",",""))+1</f>
        <v>1</v>
      </c>
      <c r="B6" s="20">
        <f t="shared" si="1"/>
        <v>1</v>
      </c>
      <c r="C6" s="4" t="s">
        <v>90</v>
      </c>
      <c r="D6" s="4" t="s">
        <v>90</v>
      </c>
      <c r="E6" s="3" t="s">
        <v>15</v>
      </c>
      <c r="F6" s="3" t="s">
        <v>180</v>
      </c>
      <c r="G6" s="3" t="s">
        <v>9</v>
      </c>
      <c r="H6" s="3"/>
      <c r="I6" s="3">
        <v>2</v>
      </c>
      <c r="J6" s="3" t="s">
        <v>13</v>
      </c>
      <c r="K6" s="3" t="s">
        <v>191</v>
      </c>
      <c r="L6" s="3" t="s">
        <v>181</v>
      </c>
      <c r="M6" s="2" t="s">
        <v>182</v>
      </c>
      <c r="N6" s="2" t="s">
        <v>221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</row>
    <row r="7" spans="1:25" ht="17" thickBot="1" x14ac:dyDescent="0.25">
      <c r="A7" s="20">
        <f t="shared" ref="A7:A9" si="9">LEN(C7)-LEN(SUBSTITUTE(C7,",",""))+1</f>
        <v>1</v>
      </c>
      <c r="B7" s="20">
        <f t="shared" si="1"/>
        <v>1</v>
      </c>
      <c r="C7" s="4" t="s">
        <v>104</v>
      </c>
      <c r="D7" s="4" t="s">
        <v>104</v>
      </c>
      <c r="E7" s="3" t="s">
        <v>16</v>
      </c>
      <c r="F7" s="2" t="s">
        <v>185</v>
      </c>
      <c r="G7" s="3" t="s">
        <v>12</v>
      </c>
      <c r="H7" s="3"/>
      <c r="I7" s="3">
        <v>2</v>
      </c>
      <c r="J7" s="3" t="s">
        <v>10</v>
      </c>
      <c r="K7" s="3" t="s">
        <v>191</v>
      </c>
      <c r="L7" s="3" t="s">
        <v>183</v>
      </c>
      <c r="M7" s="2" t="s">
        <v>184</v>
      </c>
      <c r="N7" s="2" t="s">
        <v>222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</row>
    <row r="8" spans="1:25" ht="17" thickBot="1" x14ac:dyDescent="0.25">
      <c r="A8" s="20">
        <f t="shared" si="9"/>
        <v>1</v>
      </c>
      <c r="B8" s="20">
        <f t="shared" si="1"/>
        <v>1</v>
      </c>
      <c r="C8" s="4" t="s">
        <v>103</v>
      </c>
      <c r="D8" s="4" t="s">
        <v>103</v>
      </c>
      <c r="E8" s="3" t="s">
        <v>17</v>
      </c>
      <c r="F8" s="2" t="s">
        <v>186</v>
      </c>
      <c r="G8" s="3" t="s">
        <v>12</v>
      </c>
      <c r="H8" s="3"/>
      <c r="I8" s="3">
        <v>3</v>
      </c>
      <c r="J8" s="3" t="s">
        <v>13</v>
      </c>
      <c r="K8" s="3" t="s">
        <v>191</v>
      </c>
      <c r="L8" s="3" t="s">
        <v>187</v>
      </c>
      <c r="M8" s="2" t="s">
        <v>188</v>
      </c>
      <c r="N8" s="2" t="s">
        <v>223</v>
      </c>
      <c r="O8" s="5">
        <v>0.24</v>
      </c>
      <c r="P8" s="5">
        <v>0.24</v>
      </c>
      <c r="Q8" s="6">
        <f t="shared" si="2"/>
        <v>0.24</v>
      </c>
      <c r="R8" s="6">
        <f t="shared" si="4"/>
        <v>0.24</v>
      </c>
      <c r="S8" s="6">
        <f t="shared" si="3"/>
        <v>0.24</v>
      </c>
      <c r="T8" s="6">
        <f t="shared" si="5"/>
        <v>0.24</v>
      </c>
      <c r="U8" s="4"/>
      <c r="V8" s="4" t="str">
        <f t="shared" si="0"/>
        <v>1,399-4206-ND</v>
      </c>
      <c r="W8" s="4" t="str">
        <f t="shared" si="6"/>
        <v>1,399-4206-ND</v>
      </c>
      <c r="X8" t="str">
        <f t="shared" si="7"/>
        <v>Capacitor - 1x 0.01uF</v>
      </c>
      <c r="Y8" t="str">
        <f t="shared" si="8"/>
        <v>80-C317C103K5R|1</v>
      </c>
    </row>
    <row r="9" spans="1:25" ht="17" thickBot="1" x14ac:dyDescent="0.25">
      <c r="A9" s="20">
        <f t="shared" si="9"/>
        <v>3</v>
      </c>
      <c r="B9" s="20">
        <f t="shared" si="1"/>
        <v>2</v>
      </c>
      <c r="C9" s="4" t="s">
        <v>139</v>
      </c>
      <c r="D9" s="25" t="s">
        <v>164</v>
      </c>
      <c r="E9" s="3" t="s">
        <v>18</v>
      </c>
      <c r="F9" s="3" t="s">
        <v>168</v>
      </c>
      <c r="G9" s="3" t="s">
        <v>12</v>
      </c>
      <c r="H9" s="3"/>
      <c r="I9" s="3">
        <v>4</v>
      </c>
      <c r="J9" s="3" t="s">
        <v>13</v>
      </c>
      <c r="K9" s="3" t="s">
        <v>191</v>
      </c>
      <c r="L9" s="3" t="s">
        <v>169</v>
      </c>
      <c r="M9" s="2" t="s">
        <v>170</v>
      </c>
      <c r="N9" s="2" t="s">
        <v>224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</row>
    <row r="10" spans="1:25" ht="17" thickBot="1" x14ac:dyDescent="0.25">
      <c r="A10" s="20">
        <f>LEN(C10)-LEN(SUBSTITUTE(C10,",",""))+1</f>
        <v>1</v>
      </c>
      <c r="B10" s="20">
        <f t="shared" si="1"/>
        <v>1</v>
      </c>
      <c r="C10" s="4" t="s">
        <v>134</v>
      </c>
      <c r="D10" s="4" t="s">
        <v>134</v>
      </c>
      <c r="E10" s="3" t="s">
        <v>135</v>
      </c>
      <c r="F10" s="3" t="s">
        <v>138</v>
      </c>
      <c r="G10" s="3" t="s">
        <v>12</v>
      </c>
      <c r="H10" s="3"/>
      <c r="I10" s="3"/>
      <c r="J10" s="3" t="s">
        <v>13</v>
      </c>
      <c r="K10" s="3" t="s">
        <v>191</v>
      </c>
      <c r="L10" s="3" t="s">
        <v>137</v>
      </c>
      <c r="M10" s="2" t="s">
        <v>136</v>
      </c>
      <c r="N10" s="2" t="s">
        <v>225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</row>
    <row r="11" spans="1:25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</row>
    <row r="12" spans="1:25" ht="17" thickBot="1" x14ac:dyDescent="0.25">
      <c r="A12" s="17"/>
      <c r="B12" s="17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6"/>
      <c r="T12" s="6"/>
      <c r="U12" s="4"/>
      <c r="V12" s="4" t="str">
        <f t="shared" si="0"/>
        <v/>
      </c>
      <c r="W12" s="4" t="str">
        <f t="shared" si="6"/>
        <v/>
      </c>
      <c r="Y12" t="str">
        <f t="shared" si="8"/>
        <v/>
      </c>
    </row>
    <row r="13" spans="1:25" ht="17" thickBot="1" x14ac:dyDescent="0.25">
      <c r="A13" s="20">
        <f>LEN(C13)-LEN(SUBSTITUTE(C13,",",""))+1</f>
        <v>1</v>
      </c>
      <c r="B13" s="20">
        <f t="shared" ref="B13:B16" si="10">LEN(D13)-LEN(SUBSTITUTE(D13,",",""))+1</f>
        <v>1</v>
      </c>
      <c r="C13" s="4" t="s">
        <v>92</v>
      </c>
      <c r="D13" s="4" t="s">
        <v>92</v>
      </c>
      <c r="E13" s="3" t="s">
        <v>149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191</v>
      </c>
      <c r="L13" s="7" t="s">
        <v>22</v>
      </c>
      <c r="M13" s="2" t="s">
        <v>23</v>
      </c>
      <c r="N13" s="2" t="s">
        <v>253</v>
      </c>
      <c r="O13" s="5">
        <v>0.34</v>
      </c>
      <c r="P13" s="5">
        <v>0.43</v>
      </c>
      <c r="Q13" s="6">
        <f>O13*A13</f>
        <v>0.34</v>
      </c>
      <c r="R13" s="6">
        <f t="shared" si="4"/>
        <v>0.43</v>
      </c>
      <c r="S13" s="6">
        <f>O13*B13</f>
        <v>0.34</v>
      </c>
      <c r="T13" s="6">
        <f t="shared" si="5"/>
        <v>0.43</v>
      </c>
      <c r="U13" s="4"/>
      <c r="V13" s="4" t="str">
        <f t="shared" si="0"/>
        <v>1,1N5919BGOS-ND</v>
      </c>
      <c r="W13" s="4" t="str">
        <f t="shared" si="6"/>
        <v>1,1N5919BGOS-ND</v>
      </c>
      <c r="X13" t="str">
        <f>"Diode - " &amp;A13&amp;"x "&amp;E13</f>
        <v>Diode - 1x 1N5919BG Zener</v>
      </c>
      <c r="Y13" t="str">
        <f t="shared" si="8"/>
        <v>863-1N5919BRLG|1</v>
      </c>
    </row>
    <row r="14" spans="1:25" ht="27" thickBot="1" x14ac:dyDescent="0.25">
      <c r="A14" s="20">
        <f>LEN(C14)-LEN(SUBSTITUTE(C14,",",""))+1</f>
        <v>2</v>
      </c>
      <c r="B14" s="20">
        <f t="shared" si="10"/>
        <v>2</v>
      </c>
      <c r="C14" s="4" t="s">
        <v>260</v>
      </c>
      <c r="D14" s="4" t="s">
        <v>260</v>
      </c>
      <c r="E14" s="3" t="s">
        <v>150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192</v>
      </c>
      <c r="L14" s="3" t="s">
        <v>24</v>
      </c>
      <c r="M14" s="2" t="s">
        <v>27</v>
      </c>
      <c r="N14" s="2" t="s">
        <v>226</v>
      </c>
      <c r="O14" s="5">
        <v>0.39</v>
      </c>
      <c r="P14" s="5">
        <v>0.39</v>
      </c>
      <c r="Q14" s="6">
        <f>O14*A14</f>
        <v>0.78</v>
      </c>
      <c r="R14" s="6">
        <f t="shared" si="4"/>
        <v>0.78</v>
      </c>
      <c r="S14" s="6">
        <f>O14*B14</f>
        <v>0.78</v>
      </c>
      <c r="T14" s="6">
        <f t="shared" si="5"/>
        <v>0.78</v>
      </c>
      <c r="U14" s="4"/>
      <c r="V14" s="4" t="str">
        <f t="shared" si="0"/>
        <v>2,1N5818-TPCT-ND</v>
      </c>
      <c r="W14" s="4" t="str">
        <f t="shared" si="6"/>
        <v>2,1N5818-TPCT-ND</v>
      </c>
      <c r="X14" t="str">
        <f t="shared" ref="X14:X16" si="11">"Diode - " &amp;A14&amp;"x "&amp;E14</f>
        <v>Diode - 2x 1N5818-TP Schottky</v>
      </c>
      <c r="Y14" t="str">
        <f t="shared" si="8"/>
        <v>833-1N5818-TP|2</v>
      </c>
    </row>
    <row r="15" spans="1:25" ht="17" thickBot="1" x14ac:dyDescent="0.25">
      <c r="A15" s="20">
        <f>LEN(C15)-LEN(SUBSTITUTE(C15,",",""))+1</f>
        <v>8</v>
      </c>
      <c r="B15" s="20">
        <f t="shared" si="10"/>
        <v>4</v>
      </c>
      <c r="C15" s="4" t="s">
        <v>91</v>
      </c>
      <c r="D15" s="25" t="s">
        <v>159</v>
      </c>
      <c r="E15" s="3" t="s">
        <v>28</v>
      </c>
      <c r="F15" s="3" t="s">
        <v>118</v>
      </c>
      <c r="G15" s="3" t="s">
        <v>93</v>
      </c>
      <c r="H15" s="3"/>
      <c r="I15" s="3"/>
      <c r="J15" s="3"/>
      <c r="K15" s="3" t="s">
        <v>192</v>
      </c>
      <c r="L15" s="3"/>
      <c r="M15" s="2" t="s">
        <v>119</v>
      </c>
      <c r="N15" s="2" t="s">
        <v>245</v>
      </c>
      <c r="O15" s="5">
        <v>0.47</v>
      </c>
      <c r="P15" s="5">
        <v>0.1</v>
      </c>
      <c r="Q15" s="6">
        <f>O15*A15</f>
        <v>3.76</v>
      </c>
      <c r="R15" s="6">
        <f t="shared" si="4"/>
        <v>0.8</v>
      </c>
      <c r="S15" s="6">
        <f>O15*B15</f>
        <v>1.88</v>
      </c>
      <c r="T15" s="6">
        <f t="shared" si="5"/>
        <v>0.4</v>
      </c>
      <c r="U15" s="4"/>
      <c r="V15" s="4" t="str">
        <f t="shared" si="0"/>
        <v>8,160-1139-ND</v>
      </c>
      <c r="W15" s="4" t="str">
        <f t="shared" si="6"/>
        <v>4,160-1139-ND</v>
      </c>
      <c r="X15" t="str">
        <f t="shared" si="11"/>
        <v>Diode - 8x LED-Red</v>
      </c>
      <c r="Y15" t="str">
        <f t="shared" si="8"/>
        <v>859-LTL-4221N|8</v>
      </c>
    </row>
    <row r="16" spans="1:25" ht="27" thickBot="1" x14ac:dyDescent="0.25">
      <c r="A16" s="20">
        <f>LEN(C16)-LEN(SUBSTITUTE(C16,",",""))+1</f>
        <v>4</v>
      </c>
      <c r="B16" s="20">
        <f t="shared" si="10"/>
        <v>2</v>
      </c>
      <c r="C16" s="4" t="s">
        <v>94</v>
      </c>
      <c r="D16" s="25" t="s">
        <v>158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191</v>
      </c>
      <c r="L16" s="3" t="s">
        <v>31</v>
      </c>
      <c r="M16" s="2" t="s">
        <v>32</v>
      </c>
      <c r="N16" s="2" t="s">
        <v>227</v>
      </c>
      <c r="O16" s="5">
        <v>0.11</v>
      </c>
      <c r="P16" s="5">
        <v>0.11</v>
      </c>
      <c r="Q16" s="6">
        <f>O16*A16</f>
        <v>0.44</v>
      </c>
      <c r="R16" s="6">
        <f t="shared" si="4"/>
        <v>0.44</v>
      </c>
      <c r="S16" s="6">
        <f>O16*B16</f>
        <v>0.22</v>
      </c>
      <c r="T16" s="6">
        <f t="shared" si="5"/>
        <v>0.22</v>
      </c>
      <c r="U16" s="4"/>
      <c r="V16" s="4" t="str">
        <f t="shared" si="0"/>
        <v>4,1N4004-TPMSCT-ND</v>
      </c>
      <c r="W16" s="4" t="str">
        <f t="shared" si="6"/>
        <v>2,1N4004-TPMSCT-ND</v>
      </c>
      <c r="X16" t="str">
        <f t="shared" si="11"/>
        <v>Diode - 4x 1N4004</v>
      </c>
      <c r="Y16" t="str">
        <f t="shared" si="8"/>
        <v>833-1N4004-TP|4</v>
      </c>
    </row>
    <row r="17" spans="1:25" ht="17" thickBot="1" x14ac:dyDescent="0.25">
      <c r="A17" s="17"/>
      <c r="B17" s="17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6"/>
      <c r="T17" s="6"/>
      <c r="U17" s="4"/>
      <c r="V17" s="4" t="str">
        <f t="shared" si="0"/>
        <v/>
      </c>
      <c r="W17" s="4" t="str">
        <f t="shared" si="6"/>
        <v/>
      </c>
      <c r="X17" t="str">
        <f t="shared" ref="X17:X46" si="12">A17&amp;"x "&amp;E17</f>
        <v xml:space="preserve">x </v>
      </c>
      <c r="Y17" t="str">
        <f t="shared" si="8"/>
        <v/>
      </c>
    </row>
    <row r="18" spans="1:25" ht="17" thickBot="1" x14ac:dyDescent="0.25">
      <c r="A18" s="18"/>
      <c r="B18" s="18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8"/>
      <c r="P18" s="8"/>
      <c r="Q18" s="3"/>
      <c r="R18" s="6"/>
      <c r="S18" s="6"/>
      <c r="T18" s="6"/>
      <c r="U18" s="3"/>
      <c r="V18" s="4" t="str">
        <f t="shared" si="0"/>
        <v/>
      </c>
      <c r="W18" s="4" t="str">
        <f t="shared" si="6"/>
        <v/>
      </c>
      <c r="X18" t="str">
        <f t="shared" si="12"/>
        <v xml:space="preserve">x </v>
      </c>
      <c r="Y18" t="str">
        <f t="shared" si="8"/>
        <v/>
      </c>
    </row>
    <row r="19" spans="1:25" ht="17" thickBot="1" x14ac:dyDescent="0.25">
      <c r="A19" s="17"/>
      <c r="B19" s="17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6"/>
      <c r="T19" s="6"/>
      <c r="U19" s="4"/>
      <c r="V19" s="4" t="str">
        <f t="shared" si="0"/>
        <v/>
      </c>
      <c r="W19" s="4" t="str">
        <f t="shared" si="6"/>
        <v/>
      </c>
      <c r="X19" t="str">
        <f t="shared" si="12"/>
        <v xml:space="preserve">x </v>
      </c>
      <c r="Y19" t="str">
        <f t="shared" si="8"/>
        <v/>
      </c>
    </row>
    <row r="20" spans="1:25" ht="17" thickBot="1" x14ac:dyDescent="0.25">
      <c r="A20" s="20">
        <v>1</v>
      </c>
      <c r="B20" s="20">
        <f t="shared" ref="B20" si="13">LEN(D20)-LEN(SUBSTITUTE(D20,",",""))+1</f>
        <v>1</v>
      </c>
      <c r="C20" s="4" t="s">
        <v>117</v>
      </c>
      <c r="D20" s="4" t="s">
        <v>117</v>
      </c>
      <c r="E20" s="3" t="s">
        <v>33</v>
      </c>
      <c r="F20" s="3" t="s">
        <v>34</v>
      </c>
      <c r="G20" s="3" t="s">
        <v>35</v>
      </c>
      <c r="H20" s="3"/>
      <c r="I20" s="3">
        <v>1</v>
      </c>
      <c r="J20" s="3" t="s">
        <v>36</v>
      </c>
      <c r="K20" s="3" t="s">
        <v>192</v>
      </c>
      <c r="L20" s="3" t="s">
        <v>37</v>
      </c>
      <c r="M20" s="2" t="s">
        <v>38</v>
      </c>
      <c r="N20" s="2" t="s">
        <v>228</v>
      </c>
      <c r="O20" s="5">
        <v>0.72</v>
      </c>
      <c r="P20" s="5">
        <v>0.72</v>
      </c>
      <c r="Q20" s="6">
        <f>O20*A20</f>
        <v>0.72</v>
      </c>
      <c r="R20" s="6">
        <f t="shared" si="4"/>
        <v>0.72</v>
      </c>
      <c r="S20" s="6">
        <f t="shared" ref="S20:S25" si="14">O20*B20</f>
        <v>0.72</v>
      </c>
      <c r="T20" s="6">
        <f t="shared" si="5"/>
        <v>0.72</v>
      </c>
      <c r="U20" s="4"/>
      <c r="V20" s="4" t="str">
        <f t="shared" si="0"/>
        <v>1,P7307-ND</v>
      </c>
      <c r="W20" s="4" t="str">
        <f t="shared" si="6"/>
        <v>1,P7307-ND</v>
      </c>
      <c r="X20" t="str">
        <f t="shared" si="12"/>
        <v>1x Surge Protection</v>
      </c>
      <c r="Y20" t="str">
        <f t="shared" si="8"/>
        <v>667-ERZ-V14D220|1</v>
      </c>
    </row>
    <row r="21" spans="1:25" ht="17" thickBot="1" x14ac:dyDescent="0.25">
      <c r="A21" s="17"/>
      <c r="B21" s="17"/>
      <c r="C21" s="4"/>
      <c r="D21" s="4"/>
      <c r="E21" s="3"/>
      <c r="F21" s="3"/>
      <c r="G21" s="3"/>
      <c r="H21" s="3"/>
      <c r="I21" s="3"/>
      <c r="J21" s="3"/>
      <c r="K21" s="3"/>
      <c r="L21" s="3"/>
      <c r="M21" s="2"/>
      <c r="N21" s="2"/>
      <c r="O21" s="3"/>
      <c r="P21" s="3"/>
      <c r="Q21" s="3"/>
      <c r="R21" s="6"/>
      <c r="S21" s="6">
        <f t="shared" si="14"/>
        <v>0</v>
      </c>
      <c r="T21" s="6">
        <f t="shared" si="5"/>
        <v>0</v>
      </c>
      <c r="U21" s="4"/>
      <c r="V21" s="4" t="str">
        <f t="shared" si="0"/>
        <v/>
      </c>
      <c r="W21" s="4" t="str">
        <f t="shared" si="6"/>
        <v/>
      </c>
      <c r="X21" t="str">
        <f t="shared" si="12"/>
        <v xml:space="preserve">x </v>
      </c>
      <c r="Y21" t="str">
        <f t="shared" si="8"/>
        <v/>
      </c>
    </row>
    <row r="22" spans="1:25" ht="27" thickBot="1" x14ac:dyDescent="0.25">
      <c r="A22" s="20">
        <v>1</v>
      </c>
      <c r="B22" s="20">
        <f t="shared" ref="B22" si="15">LEN(D22)-LEN(SUBSTITUTE(D22,",",""))+1</f>
        <v>1</v>
      </c>
      <c r="C22" s="4" t="s">
        <v>131</v>
      </c>
      <c r="D22" s="4" t="s">
        <v>131</v>
      </c>
      <c r="E22" s="3" t="s">
        <v>140</v>
      </c>
      <c r="F22" s="3" t="s">
        <v>130</v>
      </c>
      <c r="G22" s="3"/>
      <c r="H22" s="3"/>
      <c r="I22" s="3"/>
      <c r="J22" s="3" t="s">
        <v>129</v>
      </c>
      <c r="K22" s="3" t="s">
        <v>192</v>
      </c>
      <c r="L22" s="3" t="s">
        <v>132</v>
      </c>
      <c r="M22" s="2" t="s">
        <v>128</v>
      </c>
      <c r="N22" s="2" t="s">
        <v>248</v>
      </c>
      <c r="O22" s="3">
        <v>0.40200000000000002</v>
      </c>
      <c r="P22" s="3">
        <v>0.51</v>
      </c>
      <c r="Q22" s="6">
        <f>O22*A22</f>
        <v>0.40200000000000002</v>
      </c>
      <c r="R22" s="6">
        <f t="shared" si="4"/>
        <v>0.51</v>
      </c>
      <c r="S22" s="6">
        <f t="shared" si="14"/>
        <v>0.40200000000000002</v>
      </c>
      <c r="T22" s="6">
        <f t="shared" si="5"/>
        <v>0.51</v>
      </c>
      <c r="U22" s="4" t="s">
        <v>133</v>
      </c>
      <c r="V22" s="4" t="str">
        <f t="shared" si="0"/>
        <v>1,ED2561-ND</v>
      </c>
      <c r="W22" s="4" t="str">
        <f t="shared" si="6"/>
        <v>1,ED2561-ND</v>
      </c>
      <c r="X22" t="str">
        <f>A22&amp;"x "&amp;E22</f>
        <v>1x Dual Terminal Block</v>
      </c>
      <c r="Y22" t="str">
        <f t="shared" si="8"/>
        <v>571-2828362|1</v>
      </c>
    </row>
    <row r="23" spans="1:25" ht="17" thickBot="1" x14ac:dyDescent="0.25">
      <c r="A23" s="20">
        <v>5</v>
      </c>
      <c r="B23" s="20">
        <v>5</v>
      </c>
      <c r="C23" s="4" t="s">
        <v>127</v>
      </c>
      <c r="D23" s="4" t="s">
        <v>127</v>
      </c>
      <c r="E23" s="3" t="s">
        <v>39</v>
      </c>
      <c r="F23" s="3" t="s">
        <v>110</v>
      </c>
      <c r="G23" s="3"/>
      <c r="H23" s="3"/>
      <c r="I23" s="3"/>
      <c r="J23" s="3"/>
      <c r="K23" s="3" t="s">
        <v>192</v>
      </c>
      <c r="L23" s="3" t="s">
        <v>233</v>
      </c>
      <c r="M23" s="2" t="s">
        <v>109</v>
      </c>
      <c r="N23" s="3" t="s">
        <v>232</v>
      </c>
      <c r="O23" s="5">
        <v>0.1</v>
      </c>
      <c r="P23" s="5">
        <v>0.1</v>
      </c>
      <c r="Q23" s="6">
        <f>O23*A23</f>
        <v>0.5</v>
      </c>
      <c r="R23" s="6">
        <f t="shared" si="4"/>
        <v>0.5</v>
      </c>
      <c r="S23" s="6">
        <f t="shared" si="14"/>
        <v>0.5</v>
      </c>
      <c r="T23" s="6">
        <f t="shared" si="5"/>
        <v>0.5</v>
      </c>
      <c r="U23" s="4"/>
      <c r="V23" s="4" t="str">
        <f t="shared" si="0"/>
        <v>5,3M9580-ND</v>
      </c>
      <c r="W23" s="4" t="str">
        <f t="shared" si="6"/>
        <v>5,3M9580-ND</v>
      </c>
      <c r="X23" t="str">
        <f t="shared" si="12"/>
        <v>5x Jumper</v>
      </c>
      <c r="Y23" t="str">
        <f t="shared" si="8"/>
        <v>517-9691020000DA|5</v>
      </c>
    </row>
    <row r="24" spans="1:25" ht="27" thickBot="1" x14ac:dyDescent="0.25">
      <c r="A24" s="20">
        <v>2</v>
      </c>
      <c r="B24" s="20">
        <v>2</v>
      </c>
      <c r="C24" s="4" t="s">
        <v>114</v>
      </c>
      <c r="D24" s="4" t="s">
        <v>114</v>
      </c>
      <c r="E24" s="3" t="s">
        <v>141</v>
      </c>
      <c r="F24" s="3" t="s">
        <v>126</v>
      </c>
      <c r="G24" s="3"/>
      <c r="H24" s="3"/>
      <c r="I24" s="3">
        <v>1</v>
      </c>
      <c r="J24" s="3" t="s">
        <v>125</v>
      </c>
      <c r="K24" s="3" t="s">
        <v>192</v>
      </c>
      <c r="L24" s="3" t="s">
        <v>124</v>
      </c>
      <c r="M24" s="2" t="s">
        <v>123</v>
      </c>
      <c r="N24" s="28" t="s">
        <v>249</v>
      </c>
      <c r="O24" s="6">
        <v>0.56000000000000005</v>
      </c>
      <c r="P24" s="29">
        <v>2.95</v>
      </c>
      <c r="Q24" s="6">
        <f>O24*A24</f>
        <v>1.1200000000000001</v>
      </c>
      <c r="R24" s="6">
        <f t="shared" si="4"/>
        <v>5.9</v>
      </c>
      <c r="S24" s="6">
        <f t="shared" si="14"/>
        <v>1.1200000000000001</v>
      </c>
      <c r="T24" s="6">
        <f t="shared" si="5"/>
        <v>5.9</v>
      </c>
      <c r="U24" s="4" t="s">
        <v>250</v>
      </c>
      <c r="V24" s="4" t="str">
        <f t="shared" si="0"/>
        <v>2,S1012EC-40-ND</v>
      </c>
      <c r="W24" s="4" t="str">
        <f t="shared" si="6"/>
        <v>2,S1012EC-40-ND</v>
      </c>
      <c r="X24" t="str">
        <f t="shared" si="12"/>
        <v>2x 40 POS 0.100 Pin Header</v>
      </c>
      <c r="Y24" t="str">
        <f t="shared" si="8"/>
        <v>782-A000026|2</v>
      </c>
    </row>
    <row r="25" spans="1:25" ht="53" thickBot="1" x14ac:dyDescent="0.25">
      <c r="A25" s="20">
        <v>1</v>
      </c>
      <c r="B25" s="20">
        <v>1</v>
      </c>
      <c r="C25" s="3" t="s">
        <v>208</v>
      </c>
      <c r="D25" s="3" t="s">
        <v>208</v>
      </c>
      <c r="E25" s="3" t="s">
        <v>205</v>
      </c>
      <c r="F25" s="3" t="s">
        <v>204</v>
      </c>
      <c r="G25" s="3"/>
      <c r="H25" s="3"/>
      <c r="I25" s="3">
        <v>1</v>
      </c>
      <c r="J25" s="3" t="s">
        <v>206</v>
      </c>
      <c r="K25" s="3" t="s">
        <v>191</v>
      </c>
      <c r="L25" s="3" t="s">
        <v>207</v>
      </c>
      <c r="M25" s="15" t="s">
        <v>203</v>
      </c>
      <c r="N25" s="2" t="s">
        <v>234</v>
      </c>
      <c r="O25" s="6">
        <v>1.1299999999999999</v>
      </c>
      <c r="P25" s="6">
        <v>2</v>
      </c>
      <c r="Q25" s="6">
        <f>O25*A25</f>
        <v>1.1299999999999999</v>
      </c>
      <c r="R25" s="6">
        <f t="shared" si="4"/>
        <v>2</v>
      </c>
      <c r="S25" s="6">
        <f t="shared" si="14"/>
        <v>1.1299999999999999</v>
      </c>
      <c r="T25" s="6">
        <f t="shared" si="5"/>
        <v>2</v>
      </c>
      <c r="U25" s="4"/>
      <c r="V25" s="4" t="str">
        <f t="shared" ref="V25" si="16">IF(NOT(M25=""),A25&amp;","&amp;M25,"")</f>
        <v>1,1175-1614-ND</v>
      </c>
      <c r="W25" s="4" t="str">
        <f t="shared" si="6"/>
        <v>1,1175-1614-ND</v>
      </c>
      <c r="X25" t="str">
        <f t="shared" ref="X25" si="17">A25&amp;"x "&amp;E25</f>
        <v>1x Rectangular Connectors - Headers, Male Pins</v>
      </c>
      <c r="Y25" t="str">
        <f t="shared" si="8"/>
        <v>571-5103308-8|1</v>
      </c>
    </row>
    <row r="26" spans="1:25" ht="17" thickBot="1" x14ac:dyDescent="0.25">
      <c r="A26" s="17"/>
      <c r="B26" s="17"/>
      <c r="C26" s="4"/>
      <c r="D26" s="4"/>
      <c r="E26" s="3"/>
      <c r="F26" s="3"/>
      <c r="G26" s="3"/>
      <c r="H26" s="3"/>
      <c r="I26" s="3"/>
      <c r="J26" s="3"/>
      <c r="K26" s="3"/>
      <c r="L26" s="3"/>
      <c r="M26" s="2"/>
      <c r="N26" s="2"/>
      <c r="O26" s="3"/>
      <c r="P26" s="3"/>
      <c r="Q26" s="6"/>
      <c r="R26" s="6"/>
      <c r="S26" s="6"/>
      <c r="T26" s="6"/>
      <c r="U26" s="4"/>
      <c r="V26" s="4" t="str">
        <f t="shared" ref="V26:V44" si="18">IF(NOT(M26=""),A26&amp;","&amp;M26,"")</f>
        <v/>
      </c>
      <c r="W26" s="4" t="str">
        <f t="shared" si="6"/>
        <v/>
      </c>
      <c r="X26" t="str">
        <f t="shared" si="12"/>
        <v xml:space="preserve">x </v>
      </c>
      <c r="Y26" t="str">
        <f t="shared" si="8"/>
        <v/>
      </c>
    </row>
    <row r="27" spans="1:25" ht="17" thickBot="1" x14ac:dyDescent="0.25">
      <c r="A27" s="17"/>
      <c r="B27" s="17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6"/>
      <c r="R27" s="6"/>
      <c r="S27" s="6"/>
      <c r="T27" s="6"/>
      <c r="U27" s="4"/>
      <c r="V27" s="4" t="str">
        <f t="shared" si="18"/>
        <v/>
      </c>
      <c r="W27" s="4" t="str">
        <f t="shared" si="6"/>
        <v/>
      </c>
      <c r="X27" t="str">
        <f t="shared" si="12"/>
        <v xml:space="preserve">x </v>
      </c>
      <c r="Y27" t="str">
        <f t="shared" si="8"/>
        <v/>
      </c>
    </row>
    <row r="28" spans="1:25" ht="27" thickBot="1" x14ac:dyDescent="0.25">
      <c r="A28" s="20">
        <f>LEN(C28)-LEN(SUBSTITUTE(C28,",",""))+1</f>
        <v>8</v>
      </c>
      <c r="B28" s="20">
        <f t="shared" ref="B28" si="19">LEN(D28)-LEN(SUBSTITUTE(D28,",",""))+1</f>
        <v>6</v>
      </c>
      <c r="C28" s="4" t="s">
        <v>116</v>
      </c>
      <c r="D28" s="25" t="s">
        <v>157</v>
      </c>
      <c r="E28" s="3" t="s">
        <v>142</v>
      </c>
      <c r="F28" s="3" t="s">
        <v>107</v>
      </c>
      <c r="G28" s="3" t="s">
        <v>76</v>
      </c>
      <c r="H28" s="3"/>
      <c r="I28" s="3">
        <v>8</v>
      </c>
      <c r="J28" s="3" t="s">
        <v>40</v>
      </c>
      <c r="K28" s="3" t="s">
        <v>191</v>
      </c>
      <c r="L28" s="3" t="s">
        <v>108</v>
      </c>
      <c r="M28" s="2" t="s">
        <v>106</v>
      </c>
      <c r="N28" s="2" t="s">
        <v>229</v>
      </c>
      <c r="O28" s="6">
        <v>1.51</v>
      </c>
      <c r="P28" s="6">
        <v>1.51</v>
      </c>
      <c r="Q28" s="6">
        <f>O28*A28</f>
        <v>12.08</v>
      </c>
      <c r="R28" s="6">
        <f t="shared" si="4"/>
        <v>12.08</v>
      </c>
      <c r="S28" s="6">
        <f>O28*B28</f>
        <v>9.06</v>
      </c>
      <c r="T28" s="6">
        <f t="shared" si="5"/>
        <v>9.06</v>
      </c>
      <c r="U28" s="4"/>
      <c r="V28" s="4" t="str">
        <f t="shared" si="18"/>
        <v>8,497-5896-5-ND</v>
      </c>
      <c r="W28" s="4" t="str">
        <f>IF(NOT(M28=""),B28&amp;","&amp;M28,"")</f>
        <v>6,497-5896-5-ND</v>
      </c>
      <c r="X28" t="str">
        <f t="shared" si="12"/>
        <v>8x 62A MOSFET N-CH</v>
      </c>
      <c r="Y28" t="str">
        <f t="shared" si="8"/>
        <v>511-STP62NS04Z|8</v>
      </c>
    </row>
    <row r="29" spans="1:25" ht="17" thickBot="1" x14ac:dyDescent="0.25">
      <c r="A29" s="17"/>
      <c r="B29" s="17"/>
      <c r="C29" s="4"/>
      <c r="D29" s="4"/>
      <c r="E29" s="3"/>
      <c r="F29" s="3"/>
      <c r="G29" s="3"/>
      <c r="H29" s="3"/>
      <c r="I29" s="3"/>
      <c r="J29" s="3"/>
      <c r="K29" s="3"/>
      <c r="L29" s="3"/>
      <c r="M29" s="2"/>
      <c r="N29" s="2"/>
      <c r="O29" s="3"/>
      <c r="P29" s="3"/>
      <c r="Q29" s="3"/>
      <c r="R29" s="6"/>
      <c r="S29" s="6"/>
      <c r="T29" s="6"/>
      <c r="U29" s="4"/>
      <c r="V29" s="4" t="str">
        <f t="shared" si="18"/>
        <v/>
      </c>
      <c r="W29" s="4" t="str">
        <f t="shared" si="6"/>
        <v/>
      </c>
      <c r="Y29" t="str">
        <f t="shared" si="8"/>
        <v/>
      </c>
    </row>
    <row r="30" spans="1:25" ht="17" thickBot="1" x14ac:dyDescent="0.25">
      <c r="A30" s="17"/>
      <c r="B30" s="17"/>
      <c r="C30" s="4"/>
      <c r="D30" s="4"/>
      <c r="E30" s="3"/>
      <c r="F30" s="3"/>
      <c r="G30" s="3"/>
      <c r="H30" s="3"/>
      <c r="I30" s="3"/>
      <c r="J30" s="3"/>
      <c r="K30" s="3"/>
      <c r="L30" s="3"/>
      <c r="M30" s="2"/>
      <c r="N30" s="2"/>
      <c r="O30" s="3"/>
      <c r="P30" s="3"/>
      <c r="Q30" s="3"/>
      <c r="R30" s="6"/>
      <c r="S30" s="6"/>
      <c r="T30" s="6"/>
      <c r="U30" s="4"/>
      <c r="V30" s="4" t="str">
        <f t="shared" si="18"/>
        <v/>
      </c>
      <c r="W30" s="4" t="str">
        <f t="shared" si="6"/>
        <v/>
      </c>
      <c r="Y30" t="str">
        <f t="shared" si="8"/>
        <v/>
      </c>
    </row>
    <row r="31" spans="1:25" ht="17" thickBot="1" x14ac:dyDescent="0.25">
      <c r="A31" s="20">
        <f>LEN(C31)-LEN(SUBSTITUTE(C31,",",""))+1</f>
        <v>3</v>
      </c>
      <c r="B31" s="20">
        <f t="shared" ref="B31:B37" si="20">LEN(D31)-LEN(SUBSTITUTE(D31,",",""))+1</f>
        <v>3</v>
      </c>
      <c r="C31" s="4" t="s">
        <v>254</v>
      </c>
      <c r="D31" s="4" t="s">
        <v>254</v>
      </c>
      <c r="E31" s="3" t="s">
        <v>41</v>
      </c>
      <c r="F31" s="3" t="s">
        <v>42</v>
      </c>
      <c r="G31" s="3"/>
      <c r="H31" s="3"/>
      <c r="I31" s="3">
        <v>7</v>
      </c>
      <c r="J31" s="3" t="s">
        <v>43</v>
      </c>
      <c r="K31" s="3" t="s">
        <v>191</v>
      </c>
      <c r="L31" s="3" t="s">
        <v>44</v>
      </c>
      <c r="M31" s="2" t="s">
        <v>45</v>
      </c>
      <c r="N31" s="2" t="s">
        <v>235</v>
      </c>
      <c r="O31" s="5">
        <v>0.08</v>
      </c>
      <c r="P31" s="5">
        <v>0.11</v>
      </c>
      <c r="Q31" s="6">
        <f t="shared" ref="Q31:Q39" si="21">O31*A31</f>
        <v>0.24</v>
      </c>
      <c r="R31" s="6">
        <f t="shared" si="4"/>
        <v>0.33</v>
      </c>
      <c r="S31" s="6">
        <f t="shared" ref="S31:S39" si="22">O31*B31</f>
        <v>0.24</v>
      </c>
      <c r="T31" s="6">
        <f t="shared" si="5"/>
        <v>0.33</v>
      </c>
      <c r="U31" s="4"/>
      <c r="V31" s="4" t="str">
        <f t="shared" si="18"/>
        <v>3,10.0KXBK-ND</v>
      </c>
      <c r="W31" s="4" t="str">
        <f t="shared" si="6"/>
        <v>3,10.0KXBK-ND</v>
      </c>
      <c r="X31" t="str">
        <f>"Resistor - " &amp; A31&amp;"x "&amp;E31</f>
        <v>Resistor - 3x 10k</v>
      </c>
      <c r="Y31" t="str">
        <f t="shared" si="8"/>
        <v>71-RN60D-F-10K|3</v>
      </c>
    </row>
    <row r="32" spans="1:25" ht="17" thickBot="1" x14ac:dyDescent="0.25">
      <c r="A32" s="20">
        <f>LEN(C32)-LEN(SUBSTITUTE(C32,",",""))+1</f>
        <v>14</v>
      </c>
      <c r="B32" s="20">
        <f t="shared" si="20"/>
        <v>10</v>
      </c>
      <c r="C32" s="4" t="s">
        <v>261</v>
      </c>
      <c r="D32" s="25" t="s">
        <v>262</v>
      </c>
      <c r="E32" s="3" t="s">
        <v>46</v>
      </c>
      <c r="F32" s="3" t="s">
        <v>47</v>
      </c>
      <c r="G32" s="3"/>
      <c r="H32" s="3"/>
      <c r="I32" s="3">
        <v>32</v>
      </c>
      <c r="J32" s="3" t="s">
        <v>43</v>
      </c>
      <c r="K32" s="3" t="s">
        <v>191</v>
      </c>
      <c r="L32" s="3" t="s">
        <v>48</v>
      </c>
      <c r="M32" s="2" t="s">
        <v>49</v>
      </c>
      <c r="N32" s="2" t="s">
        <v>236</v>
      </c>
      <c r="O32" s="5">
        <v>0.06</v>
      </c>
      <c r="P32" s="5">
        <v>0.11</v>
      </c>
      <c r="Q32" s="6">
        <f t="shared" si="21"/>
        <v>0.84</v>
      </c>
      <c r="R32" s="6">
        <f t="shared" si="4"/>
        <v>1.54</v>
      </c>
      <c r="S32" s="6">
        <f t="shared" si="22"/>
        <v>0.6</v>
      </c>
      <c r="T32" s="6">
        <f t="shared" si="5"/>
        <v>1.1000000000000001</v>
      </c>
      <c r="U32" s="4"/>
      <c r="V32" s="4" t="str">
        <f t="shared" si="18"/>
        <v>14,1.00KXBK-ND</v>
      </c>
      <c r="W32" s="4" t="str">
        <f t="shared" si="6"/>
        <v>10,1.00KXBK-ND</v>
      </c>
      <c r="X32" t="str">
        <f t="shared" ref="X32:X39" si="23">"Resistor - " &amp; A32&amp;"x "&amp;E32</f>
        <v>Resistor - 14x 1k</v>
      </c>
      <c r="Y32" t="str">
        <f t="shared" si="8"/>
        <v>71-RN60D-F-1.0K|14</v>
      </c>
    </row>
    <row r="33" spans="1:25" ht="17" thickBot="1" x14ac:dyDescent="0.25">
      <c r="A33" s="20">
        <f>LEN(C33)-LEN(SUBSTITUTE(C33,",",""))+1</f>
        <v>8</v>
      </c>
      <c r="B33" s="20">
        <f t="shared" si="20"/>
        <v>4</v>
      </c>
      <c r="C33" s="12" t="s">
        <v>115</v>
      </c>
      <c r="D33" s="26" t="s">
        <v>163</v>
      </c>
      <c r="E33" s="13">
        <v>680</v>
      </c>
      <c r="F33" s="7" t="s">
        <v>166</v>
      </c>
      <c r="G33" s="3"/>
      <c r="H33" s="13"/>
      <c r="I33" s="13"/>
      <c r="J33" s="13" t="s">
        <v>167</v>
      </c>
      <c r="K33" s="13" t="s">
        <v>191</v>
      </c>
      <c r="L33" s="7"/>
      <c r="M33" s="2" t="s">
        <v>165</v>
      </c>
      <c r="N33" s="2" t="s">
        <v>237</v>
      </c>
      <c r="O33" s="14">
        <v>0.22</v>
      </c>
      <c r="P33" s="14">
        <v>0.15</v>
      </c>
      <c r="Q33" s="6">
        <f t="shared" si="21"/>
        <v>1.76</v>
      </c>
      <c r="R33" s="6">
        <f t="shared" si="4"/>
        <v>1.2</v>
      </c>
      <c r="S33" s="6">
        <f t="shared" si="22"/>
        <v>0.88</v>
      </c>
      <c r="T33" s="6">
        <f t="shared" si="5"/>
        <v>0.6</v>
      </c>
      <c r="U33" s="12" t="s">
        <v>122</v>
      </c>
      <c r="V33" s="4" t="str">
        <f t="shared" si="18"/>
        <v>8,A105963CT-ND</v>
      </c>
      <c r="W33" s="4" t="str">
        <f t="shared" si="6"/>
        <v>4,A105963CT-ND</v>
      </c>
      <c r="X33" t="str">
        <f t="shared" si="23"/>
        <v>Resistor - 8x 680</v>
      </c>
      <c r="Y33" t="str">
        <f t="shared" si="8"/>
        <v>279-LR1F680R|8</v>
      </c>
    </row>
    <row r="34" spans="1:25" ht="27" thickBot="1" x14ac:dyDescent="0.25">
      <c r="A34" s="20">
        <f>LEN(C34)-LEN(SUBSTITUTE(C34,",",""))+1</f>
        <v>6</v>
      </c>
      <c r="B34" s="20">
        <f t="shared" si="20"/>
        <v>6</v>
      </c>
      <c r="C34" s="4" t="s">
        <v>189</v>
      </c>
      <c r="D34" s="4" t="s">
        <v>189</v>
      </c>
      <c r="E34" s="3">
        <v>470</v>
      </c>
      <c r="F34" s="3" t="s">
        <v>50</v>
      </c>
      <c r="G34" s="3"/>
      <c r="H34" s="3"/>
      <c r="I34" s="3">
        <v>9</v>
      </c>
      <c r="J34" s="3" t="s">
        <v>51</v>
      </c>
      <c r="K34" s="3" t="s">
        <v>191</v>
      </c>
      <c r="L34" s="7" t="s">
        <v>52</v>
      </c>
      <c r="M34" s="2" t="s">
        <v>53</v>
      </c>
      <c r="N34" s="2" t="s">
        <v>238</v>
      </c>
      <c r="O34" s="5">
        <v>0.11</v>
      </c>
      <c r="P34" s="14">
        <v>0.15</v>
      </c>
      <c r="Q34" s="6">
        <f t="shared" si="21"/>
        <v>0.66</v>
      </c>
      <c r="R34" s="6">
        <f t="shared" si="4"/>
        <v>0.89999999999999991</v>
      </c>
      <c r="S34" s="6">
        <f t="shared" si="22"/>
        <v>0.66</v>
      </c>
      <c r="T34" s="6">
        <f t="shared" si="5"/>
        <v>0.89999999999999991</v>
      </c>
      <c r="U34" s="4"/>
      <c r="V34" s="4" t="str">
        <f t="shared" si="18"/>
        <v>6,RNF14FTD470RCT-ND</v>
      </c>
      <c r="W34" s="4" t="str">
        <f t="shared" si="6"/>
        <v>6,RNF14FTD470RCT-ND</v>
      </c>
      <c r="X34" t="str">
        <f t="shared" si="23"/>
        <v>Resistor - 6x 470</v>
      </c>
      <c r="Y34" t="str">
        <f t="shared" si="8"/>
        <v>279-LR1F470R|6</v>
      </c>
    </row>
    <row r="35" spans="1:25" ht="27" thickBot="1" x14ac:dyDescent="0.25">
      <c r="A35" s="20">
        <v>2</v>
      </c>
      <c r="B35" s="20">
        <f t="shared" si="20"/>
        <v>2</v>
      </c>
      <c r="C35" s="4" t="s">
        <v>85</v>
      </c>
      <c r="D35" s="4" t="s">
        <v>85</v>
      </c>
      <c r="E35" s="3" t="s">
        <v>148</v>
      </c>
      <c r="F35" s="3" t="s">
        <v>54</v>
      </c>
      <c r="G35" s="3" t="s">
        <v>55</v>
      </c>
      <c r="H35" s="3"/>
      <c r="I35" s="3">
        <v>3</v>
      </c>
      <c r="J35" s="3" t="s">
        <v>56</v>
      </c>
      <c r="K35" s="3" t="s">
        <v>191</v>
      </c>
      <c r="L35" s="3" t="s">
        <v>57</v>
      </c>
      <c r="M35" s="2" t="s">
        <v>58</v>
      </c>
      <c r="N35" s="2" t="s">
        <v>230</v>
      </c>
      <c r="O35" s="5">
        <v>1.92</v>
      </c>
      <c r="P35" s="5">
        <v>1.92</v>
      </c>
      <c r="Q35" s="6">
        <f t="shared" si="21"/>
        <v>3.84</v>
      </c>
      <c r="R35" s="6">
        <f t="shared" si="4"/>
        <v>3.84</v>
      </c>
      <c r="S35" s="6">
        <f t="shared" si="22"/>
        <v>3.84</v>
      </c>
      <c r="T35" s="6">
        <f t="shared" si="5"/>
        <v>3.84</v>
      </c>
      <c r="U35" s="4"/>
      <c r="V35" s="4" t="str">
        <f t="shared" si="18"/>
        <v>2,985-1047-1-ND</v>
      </c>
      <c r="W35" s="4" t="str">
        <f t="shared" si="6"/>
        <v>2,985-1047-1-ND</v>
      </c>
      <c r="X35" t="str">
        <f t="shared" si="23"/>
        <v>Resistor - 2x 0.1% 2.49k</v>
      </c>
      <c r="Y35" t="str">
        <f t="shared" si="8"/>
        <v>756-RC55Y-2K49BI|2</v>
      </c>
    </row>
    <row r="36" spans="1:25" ht="17" thickBot="1" x14ac:dyDescent="0.25">
      <c r="A36" s="20">
        <v>1</v>
      </c>
      <c r="B36" s="20">
        <f t="shared" si="20"/>
        <v>1</v>
      </c>
      <c r="C36" s="4" t="s">
        <v>86</v>
      </c>
      <c r="D36" s="4" t="s">
        <v>86</v>
      </c>
      <c r="E36" s="3" t="s">
        <v>146</v>
      </c>
      <c r="F36" s="3" t="s">
        <v>59</v>
      </c>
      <c r="G36" s="3"/>
      <c r="H36" s="3"/>
      <c r="I36" s="3">
        <v>1</v>
      </c>
      <c r="J36" s="3" t="s">
        <v>43</v>
      </c>
      <c r="K36" s="3" t="s">
        <v>191</v>
      </c>
      <c r="L36" s="3" t="s">
        <v>60</v>
      </c>
      <c r="M36" s="2" t="s">
        <v>61</v>
      </c>
      <c r="N36" s="2" t="s">
        <v>239</v>
      </c>
      <c r="O36" s="5">
        <v>0.46</v>
      </c>
      <c r="P36" s="5">
        <v>1.1000000000000001</v>
      </c>
      <c r="Q36" s="6">
        <f t="shared" si="21"/>
        <v>0.46</v>
      </c>
      <c r="R36" s="6">
        <f t="shared" si="4"/>
        <v>1.1000000000000001</v>
      </c>
      <c r="S36" s="6">
        <f t="shared" si="22"/>
        <v>0.46</v>
      </c>
      <c r="T36" s="6">
        <f t="shared" si="5"/>
        <v>1.1000000000000001</v>
      </c>
      <c r="U36" s="4" t="s">
        <v>120</v>
      </c>
      <c r="V36" s="4" t="str">
        <f t="shared" si="18"/>
        <v>1,3.9KADCT-ND</v>
      </c>
      <c r="W36" s="4" t="str">
        <f t="shared" si="6"/>
        <v>1,3.9KADCT-ND</v>
      </c>
      <c r="X36" t="str">
        <f t="shared" si="23"/>
        <v>Resistor - 1x 0.1% 3.9k</v>
      </c>
      <c r="Y36" t="str">
        <f t="shared" si="8"/>
        <v>279-H83K9BDA|1</v>
      </c>
    </row>
    <row r="37" spans="1:25" ht="17" thickBot="1" x14ac:dyDescent="0.25">
      <c r="A37" s="20">
        <v>1</v>
      </c>
      <c r="B37" s="20">
        <f t="shared" si="20"/>
        <v>1</v>
      </c>
      <c r="C37" s="4" t="s">
        <v>87</v>
      </c>
      <c r="D37" s="4" t="s">
        <v>87</v>
      </c>
      <c r="E37" s="3" t="s">
        <v>147</v>
      </c>
      <c r="F37" s="3" t="s">
        <v>62</v>
      </c>
      <c r="G37" s="3"/>
      <c r="H37" s="3"/>
      <c r="I37" s="3">
        <v>1</v>
      </c>
      <c r="J37" s="3" t="s">
        <v>43</v>
      </c>
      <c r="K37" s="3" t="s">
        <v>191</v>
      </c>
      <c r="L37" s="3" t="s">
        <v>63</v>
      </c>
      <c r="M37" s="2" t="s">
        <v>64</v>
      </c>
      <c r="N37" s="2" t="s">
        <v>240</v>
      </c>
      <c r="O37" s="5">
        <v>0.46</v>
      </c>
      <c r="P37" s="5">
        <v>0.28999999999999998</v>
      </c>
      <c r="Q37" s="6">
        <f t="shared" si="21"/>
        <v>0.46</v>
      </c>
      <c r="R37" s="6">
        <f t="shared" si="4"/>
        <v>0.28999999999999998</v>
      </c>
      <c r="S37" s="6">
        <f t="shared" si="22"/>
        <v>0.46</v>
      </c>
      <c r="T37" s="6">
        <f t="shared" si="5"/>
        <v>0.28999999999999998</v>
      </c>
      <c r="U37" s="4" t="s">
        <v>120</v>
      </c>
      <c r="V37" s="4" t="str">
        <f t="shared" si="18"/>
        <v>1,1KADCT-ND</v>
      </c>
      <c r="W37" s="4" t="str">
        <f t="shared" si="6"/>
        <v>1,1KADCT-ND</v>
      </c>
      <c r="X37" t="str">
        <f t="shared" si="23"/>
        <v>Resistor - 1x 0.1% 1.0k</v>
      </c>
      <c r="Y37" t="str">
        <f t="shared" si="8"/>
        <v>279-YR1B1K0CC|1</v>
      </c>
    </row>
    <row r="38" spans="1:25" ht="17" thickBot="1" x14ac:dyDescent="0.25">
      <c r="A38" s="20">
        <f t="shared" ref="A38:A39" si="24">LEN(C38)-LEN(SUBSTITUTE(C38,",",""))+1</f>
        <v>12</v>
      </c>
      <c r="B38" s="20">
        <f>LEN(D38)-LEN(SUBSTITUTE(D38,",",""))+1</f>
        <v>8</v>
      </c>
      <c r="C38" s="4" t="s">
        <v>121</v>
      </c>
      <c r="D38" s="25" t="s">
        <v>162</v>
      </c>
      <c r="E38" s="3" t="s">
        <v>65</v>
      </c>
      <c r="F38" s="3" t="s">
        <v>66</v>
      </c>
      <c r="G38" s="3"/>
      <c r="H38" s="3"/>
      <c r="I38" s="3">
        <v>17</v>
      </c>
      <c r="J38" s="3" t="s">
        <v>43</v>
      </c>
      <c r="K38" s="3" t="s">
        <v>191</v>
      </c>
      <c r="L38" s="3" t="s">
        <v>67</v>
      </c>
      <c r="M38" s="2" t="s">
        <v>68</v>
      </c>
      <c r="N38" s="2" t="s">
        <v>241</v>
      </c>
      <c r="O38" s="5">
        <v>0.1</v>
      </c>
      <c r="P38" s="5">
        <v>0.1</v>
      </c>
      <c r="Q38" s="6">
        <f t="shared" si="21"/>
        <v>1.2000000000000002</v>
      </c>
      <c r="R38" s="6">
        <f t="shared" si="4"/>
        <v>1.2000000000000002</v>
      </c>
      <c r="S38" s="6">
        <f t="shared" si="22"/>
        <v>0.8</v>
      </c>
      <c r="T38" s="6">
        <f t="shared" si="5"/>
        <v>0.8</v>
      </c>
      <c r="U38" s="4"/>
      <c r="V38" s="4" t="str">
        <f t="shared" si="18"/>
        <v>12,100KXBK-ND</v>
      </c>
      <c r="W38" s="4" t="str">
        <f t="shared" si="6"/>
        <v>8,100KXBK-ND</v>
      </c>
      <c r="X38" t="str">
        <f t="shared" si="23"/>
        <v>Resistor - 12x 100k</v>
      </c>
      <c r="Y38" t="str">
        <f t="shared" si="8"/>
        <v>603-MFR-25FBF52-100K|12</v>
      </c>
    </row>
    <row r="39" spans="1:25" ht="17" thickBot="1" x14ac:dyDescent="0.25">
      <c r="A39" s="20">
        <f t="shared" si="24"/>
        <v>4</v>
      </c>
      <c r="B39" s="20">
        <f>LEN(D39)-LEN(SUBSTITUTE(D39,",",""))+1</f>
        <v>2</v>
      </c>
      <c r="C39" s="4" t="s">
        <v>88</v>
      </c>
      <c r="D39" s="25" t="s">
        <v>160</v>
      </c>
      <c r="E39" s="3">
        <v>160</v>
      </c>
      <c r="F39" s="3" t="s">
        <v>69</v>
      </c>
      <c r="G39" s="3"/>
      <c r="H39" s="3"/>
      <c r="I39" s="3">
        <v>4</v>
      </c>
      <c r="J39" s="3" t="s">
        <v>43</v>
      </c>
      <c r="K39" s="3" t="s">
        <v>191</v>
      </c>
      <c r="L39" s="3" t="s">
        <v>70</v>
      </c>
      <c r="M39" s="2" t="s">
        <v>71</v>
      </c>
      <c r="N39" s="2" t="s">
        <v>242</v>
      </c>
      <c r="O39" s="5">
        <v>0.27</v>
      </c>
      <c r="P39" s="5">
        <v>0.23</v>
      </c>
      <c r="Q39" s="6">
        <f t="shared" si="21"/>
        <v>1.08</v>
      </c>
      <c r="R39" s="6">
        <f t="shared" si="4"/>
        <v>0.92</v>
      </c>
      <c r="S39" s="6">
        <f t="shared" si="22"/>
        <v>0.54</v>
      </c>
      <c r="T39" s="6">
        <f t="shared" si="5"/>
        <v>0.46</v>
      </c>
      <c r="U39" s="4"/>
      <c r="V39" s="4" t="str">
        <f t="shared" si="18"/>
        <v>4,160YCT-ND</v>
      </c>
      <c r="W39" s="4" t="str">
        <f t="shared" si="6"/>
        <v>2,160YCT-ND</v>
      </c>
      <c r="X39" t="str">
        <f t="shared" si="23"/>
        <v>Resistor - 4x 160</v>
      </c>
      <c r="Y39" t="str">
        <f t="shared" si="8"/>
        <v>594-5083NW160R0J|4</v>
      </c>
    </row>
    <row r="40" spans="1:25" ht="17" thickBot="1" x14ac:dyDescent="0.25">
      <c r="A40" s="17"/>
      <c r="B40" s="17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6"/>
      <c r="T40" s="6"/>
      <c r="U40" s="4"/>
      <c r="V40" s="4" t="str">
        <f t="shared" si="18"/>
        <v/>
      </c>
      <c r="W40" s="4" t="str">
        <f t="shared" si="6"/>
        <v/>
      </c>
      <c r="Y40" t="str">
        <f t="shared" si="8"/>
        <v/>
      </c>
    </row>
    <row r="41" spans="1:25" ht="17" thickBot="1" x14ac:dyDescent="0.25">
      <c r="A41" s="17"/>
      <c r="B41" s="17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6"/>
      <c r="T41" s="6"/>
      <c r="U41" s="4"/>
      <c r="V41" s="4" t="str">
        <f t="shared" si="18"/>
        <v/>
      </c>
      <c r="W41" s="4" t="str">
        <f t="shared" si="6"/>
        <v/>
      </c>
      <c r="Y41" t="str">
        <f t="shared" si="8"/>
        <v/>
      </c>
    </row>
    <row r="42" spans="1:25" ht="27" thickBot="1" x14ac:dyDescent="0.25">
      <c r="A42" s="20">
        <v>1</v>
      </c>
      <c r="B42" s="20">
        <f t="shared" ref="B42:B44" si="25">LEN(D42)-LEN(SUBSTITUTE(D42,",",""))+1</f>
        <v>1</v>
      </c>
      <c r="C42" s="4" t="s">
        <v>72</v>
      </c>
      <c r="D42" s="4" t="s">
        <v>72</v>
      </c>
      <c r="E42" s="3" t="s">
        <v>74</v>
      </c>
      <c r="F42" s="3" t="s">
        <v>75</v>
      </c>
      <c r="G42" s="3" t="s">
        <v>76</v>
      </c>
      <c r="H42" s="3"/>
      <c r="I42" s="3">
        <v>2</v>
      </c>
      <c r="J42" s="3" t="s">
        <v>77</v>
      </c>
      <c r="K42" s="3" t="s">
        <v>191</v>
      </c>
      <c r="L42" s="3" t="s">
        <v>74</v>
      </c>
      <c r="M42" s="2" t="s">
        <v>74</v>
      </c>
      <c r="N42" s="2" t="s">
        <v>231</v>
      </c>
      <c r="O42" s="5">
        <v>1.68</v>
      </c>
      <c r="P42" s="5">
        <v>1.67</v>
      </c>
      <c r="Q42" s="6">
        <f>O42*A42</f>
        <v>1.68</v>
      </c>
      <c r="R42" s="6">
        <f t="shared" si="4"/>
        <v>1.67</v>
      </c>
      <c r="S42" s="6">
        <f>O42*B42</f>
        <v>1.68</v>
      </c>
      <c r="T42" s="6">
        <f t="shared" si="5"/>
        <v>1.67</v>
      </c>
      <c r="U42" s="4"/>
      <c r="V42" s="4" t="str">
        <f t="shared" si="18"/>
        <v>1,LM2940T-5.0/NOPB</v>
      </c>
      <c r="W42" s="4" t="str">
        <f t="shared" si="6"/>
        <v>1,LM2940T-5.0/NOPB</v>
      </c>
      <c r="X42" t="str">
        <f t="shared" si="12"/>
        <v>1x LM2940T-5.0/NOPB</v>
      </c>
      <c r="Y42" t="str">
        <f t="shared" si="8"/>
        <v>926-LM2940T-5.0/NOPB|1</v>
      </c>
    </row>
    <row r="43" spans="1:25" ht="27" thickBot="1" x14ac:dyDescent="0.25">
      <c r="A43" s="20">
        <v>1</v>
      </c>
      <c r="B43" s="20">
        <f t="shared" si="25"/>
        <v>1</v>
      </c>
      <c r="C43" s="4" t="s">
        <v>98</v>
      </c>
      <c r="D43" s="4" t="s">
        <v>98</v>
      </c>
      <c r="E43" s="3" t="s">
        <v>143</v>
      </c>
      <c r="F43" s="3" t="s">
        <v>97</v>
      </c>
      <c r="G43" s="3" t="s">
        <v>96</v>
      </c>
      <c r="H43" s="3"/>
      <c r="I43" s="3">
        <v>1</v>
      </c>
      <c r="J43" s="3" t="s">
        <v>73</v>
      </c>
      <c r="K43" s="3"/>
      <c r="L43" s="3" t="s">
        <v>215</v>
      </c>
      <c r="M43" s="2" t="s">
        <v>95</v>
      </c>
      <c r="N43" s="2" t="s">
        <v>216</v>
      </c>
      <c r="O43" s="6">
        <v>15.41</v>
      </c>
      <c r="P43" s="6">
        <v>15.37</v>
      </c>
      <c r="Q43" s="6">
        <f>O43*A43</f>
        <v>15.41</v>
      </c>
      <c r="R43" s="6">
        <f t="shared" si="4"/>
        <v>15.37</v>
      </c>
      <c r="S43" s="6">
        <f>O43*B43</f>
        <v>15.41</v>
      </c>
      <c r="T43" s="6">
        <f t="shared" si="5"/>
        <v>15.37</v>
      </c>
      <c r="U43" s="4"/>
      <c r="V43" s="4" t="str">
        <f t="shared" si="18"/>
        <v>1,MPX4250AP-ND</v>
      </c>
      <c r="W43" s="4" t="str">
        <f t="shared" si="6"/>
        <v>1,MPX4250AP-ND</v>
      </c>
      <c r="X43" t="str">
        <f t="shared" si="12"/>
        <v>1x 1-Bar MAP sensor</v>
      </c>
      <c r="Y43" t="str">
        <f t="shared" si="8"/>
        <v>841-MPX4250AP|1</v>
      </c>
    </row>
    <row r="44" spans="1:25" ht="27" thickBot="1" x14ac:dyDescent="0.25">
      <c r="A44" s="22">
        <v>2</v>
      </c>
      <c r="B44" s="20">
        <f t="shared" si="25"/>
        <v>1</v>
      </c>
      <c r="C44" s="12" t="s">
        <v>151</v>
      </c>
      <c r="D44" s="12" t="s">
        <v>161</v>
      </c>
      <c r="E44" s="13" t="s">
        <v>152</v>
      </c>
      <c r="F44" s="13" t="s">
        <v>153</v>
      </c>
      <c r="G44" s="3" t="s">
        <v>154</v>
      </c>
      <c r="H44" s="13"/>
      <c r="I44" s="13">
        <v>2</v>
      </c>
      <c r="J44" s="13" t="s">
        <v>78</v>
      </c>
      <c r="K44" s="13" t="s">
        <v>191</v>
      </c>
      <c r="L44" s="13" t="s">
        <v>152</v>
      </c>
      <c r="M44" s="13" t="s">
        <v>155</v>
      </c>
      <c r="N44" s="13" t="s">
        <v>217</v>
      </c>
      <c r="O44" s="23">
        <v>2.92</v>
      </c>
      <c r="P44" s="23">
        <v>2.92</v>
      </c>
      <c r="Q44" s="6">
        <f>O44*A44</f>
        <v>5.84</v>
      </c>
      <c r="R44" s="6">
        <f t="shared" si="4"/>
        <v>5.84</v>
      </c>
      <c r="S44" s="6">
        <f>O44*B44</f>
        <v>2.92</v>
      </c>
      <c r="T44" s="6">
        <f t="shared" si="5"/>
        <v>2.92</v>
      </c>
      <c r="U44" s="12"/>
      <c r="V44" s="4" t="str">
        <f t="shared" si="18"/>
        <v>2,TC4424EPA-ND</v>
      </c>
      <c r="W44" s="4" t="str">
        <f t="shared" si="6"/>
        <v>1,TC4424EPA-ND</v>
      </c>
      <c r="X44" t="str">
        <f t="shared" si="12"/>
        <v>2x TC4424EPA</v>
      </c>
      <c r="Y44" t="str">
        <f t="shared" si="8"/>
        <v>579-TC4424EPA|2</v>
      </c>
    </row>
    <row r="45" spans="1:25" ht="17" thickBot="1" x14ac:dyDescent="0.25">
      <c r="A45" s="20">
        <v>1</v>
      </c>
      <c r="B45" s="31">
        <v>1</v>
      </c>
      <c r="C45" s="12" t="s">
        <v>200</v>
      </c>
      <c r="D45" s="12" t="s">
        <v>200</v>
      </c>
      <c r="E45" s="13" t="s">
        <v>255</v>
      </c>
      <c r="F45" s="3" t="s">
        <v>256</v>
      </c>
      <c r="G45" s="3" t="s">
        <v>154</v>
      </c>
      <c r="H45" s="13"/>
      <c r="I45" s="13">
        <v>1</v>
      </c>
      <c r="J45" s="13" t="s">
        <v>257</v>
      </c>
      <c r="K45" s="30" t="s">
        <v>191</v>
      </c>
      <c r="L45" s="13" t="s">
        <v>255</v>
      </c>
      <c r="M45" s="13" t="s">
        <v>258</v>
      </c>
      <c r="N45" s="2" t="s">
        <v>259</v>
      </c>
      <c r="O45" s="6">
        <v>2.4</v>
      </c>
      <c r="P45" s="6">
        <v>2.4</v>
      </c>
      <c r="Q45" s="6">
        <f>O45*A45</f>
        <v>2.4</v>
      </c>
      <c r="R45" s="6">
        <f t="shared" ref="R45" si="26">P45*A45</f>
        <v>2.4</v>
      </c>
      <c r="S45" s="6">
        <f>O45*B45</f>
        <v>2.4</v>
      </c>
      <c r="T45" s="6">
        <f t="shared" ref="T45" si="27">P45*B45</f>
        <v>2.4</v>
      </c>
      <c r="U45" s="4"/>
      <c r="V45" s="4" t="str">
        <f t="shared" ref="V45" si="28">IF(NOT(M45=""),A45&amp;","&amp;M45,"")</f>
        <v>1,F2720-ND</v>
      </c>
      <c r="W45" s="4" t="str">
        <f t="shared" ref="W45" si="29">IF(NOT(M45=""),B45&amp;","&amp;M45,"")</f>
        <v>1,F2720-ND</v>
      </c>
      <c r="X45" t="str">
        <f t="shared" ref="X45" si="30">A45&amp;"x "&amp;E45</f>
        <v>1x SP721APP</v>
      </c>
      <c r="Y45" t="str">
        <f t="shared" ref="Y45" si="31">IF(NOT(N45=""),N45&amp;"|"&amp;A45,"")</f>
        <v>576-SP721APP|1</v>
      </c>
    </row>
    <row r="46" spans="1:25" ht="17" thickBot="1" x14ac:dyDescent="0.25">
      <c r="A46" s="20">
        <v>3</v>
      </c>
      <c r="B46" s="20">
        <v>2</v>
      </c>
      <c r="C46" s="15" t="s">
        <v>101</v>
      </c>
      <c r="D46" s="15" t="s">
        <v>101</v>
      </c>
      <c r="E46" s="3" t="s">
        <v>144</v>
      </c>
      <c r="F46" s="3"/>
      <c r="G46" s="3"/>
      <c r="H46" s="3"/>
      <c r="I46" s="3"/>
      <c r="J46" s="3"/>
      <c r="K46" s="3" t="s">
        <v>191</v>
      </c>
      <c r="L46" s="3" t="s">
        <v>100</v>
      </c>
      <c r="M46" s="2" t="s">
        <v>99</v>
      </c>
      <c r="N46" s="2" t="s">
        <v>247</v>
      </c>
      <c r="O46" s="6">
        <v>0.5</v>
      </c>
      <c r="P46" s="6">
        <v>0.1</v>
      </c>
      <c r="Q46" s="6">
        <f>O46*A46</f>
        <v>1.5</v>
      </c>
      <c r="R46" s="6">
        <f t="shared" si="4"/>
        <v>0.30000000000000004</v>
      </c>
      <c r="S46" s="6">
        <f>O46*B46</f>
        <v>1</v>
      </c>
      <c r="T46" s="6">
        <f t="shared" si="5"/>
        <v>0.2</v>
      </c>
      <c r="U46" s="4"/>
      <c r="V46" s="4" t="str">
        <f t="shared" ref="V46:V51" si="32">IF(NOT(M46=""),A46&amp;","&amp;M46,"")</f>
        <v>3,AE10011-ND</v>
      </c>
      <c r="W46" s="4" t="str">
        <f t="shared" si="6"/>
        <v>2,AE10011-ND</v>
      </c>
      <c r="X46" t="str">
        <f t="shared" si="12"/>
        <v>3x IC Socket</v>
      </c>
      <c r="Y46" t="str">
        <f t="shared" si="8"/>
        <v>571-1-2199298-2|3</v>
      </c>
    </row>
    <row r="47" spans="1:25" ht="17" thickBot="1" x14ac:dyDescent="0.25">
      <c r="A47" s="17"/>
      <c r="B47" s="17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6"/>
      <c r="U47" s="10"/>
      <c r="V47" s="4" t="str">
        <f t="shared" si="32"/>
        <v/>
      </c>
      <c r="W47" s="4" t="str">
        <f t="shared" si="6"/>
        <v/>
      </c>
      <c r="Y47" t="str">
        <f t="shared" si="8"/>
        <v/>
      </c>
    </row>
    <row r="48" spans="1:25" ht="27" thickBot="1" x14ac:dyDescent="0.25">
      <c r="A48" s="17">
        <v>1</v>
      </c>
      <c r="B48" s="17">
        <v>1</v>
      </c>
      <c r="C48" s="4" t="s">
        <v>201</v>
      </c>
      <c r="D48" s="4" t="s">
        <v>201</v>
      </c>
      <c r="E48" s="3"/>
      <c r="F48" s="3"/>
      <c r="G48" s="3"/>
      <c r="H48" s="3"/>
      <c r="I48" s="3">
        <v>1</v>
      </c>
      <c r="J48" s="3" t="s">
        <v>199</v>
      </c>
      <c r="K48" s="3"/>
      <c r="L48" s="3" t="s">
        <v>198</v>
      </c>
      <c r="M48" s="13" t="s">
        <v>197</v>
      </c>
      <c r="N48" s="13" t="s">
        <v>246</v>
      </c>
      <c r="O48" s="6">
        <v>15.33</v>
      </c>
      <c r="P48" s="6">
        <v>15.33</v>
      </c>
      <c r="Q48" s="6">
        <f>O48*A48</f>
        <v>15.33</v>
      </c>
      <c r="R48" s="6">
        <f>P48*A48</f>
        <v>15.33</v>
      </c>
      <c r="S48" s="6">
        <f>O48*B48</f>
        <v>15.33</v>
      </c>
      <c r="T48" s="6">
        <f t="shared" si="5"/>
        <v>15.33</v>
      </c>
      <c r="U48" s="10"/>
      <c r="V48" s="4" t="str">
        <f t="shared" si="32"/>
        <v>1,HM975-ND</v>
      </c>
      <c r="W48" s="4" t="str">
        <f t="shared" si="6"/>
        <v>1,HM975-ND</v>
      </c>
      <c r="Y48" t="str">
        <f t="shared" si="8"/>
        <v>546-1455N1202|1</v>
      </c>
    </row>
    <row r="49" spans="1:23" ht="17" thickBot="1" x14ac:dyDescent="0.25">
      <c r="A49" s="17"/>
      <c r="B49" s="17"/>
      <c r="C49" s="4"/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10"/>
      <c r="U49" s="10"/>
      <c r="V49" s="4" t="str">
        <f t="shared" si="32"/>
        <v/>
      </c>
      <c r="W49" s="4" t="str">
        <f>IF(NOT(O49=""),B49&amp;","&amp;O49,"")</f>
        <v/>
      </c>
    </row>
    <row r="50" spans="1:23" ht="17" thickBot="1" x14ac:dyDescent="0.25">
      <c r="A50" s="17"/>
      <c r="B50" s="17"/>
      <c r="C50" s="4" t="s">
        <v>81</v>
      </c>
      <c r="D50" s="4" t="s">
        <v>81</v>
      </c>
      <c r="E50" s="3"/>
      <c r="F50" s="3"/>
      <c r="G50" s="3"/>
      <c r="H50" s="24"/>
      <c r="I50" s="8"/>
      <c r="J50" s="4"/>
      <c r="K50" s="8"/>
      <c r="L50" s="4"/>
      <c r="M50" s="3"/>
      <c r="N50" s="3"/>
      <c r="O50" s="4"/>
      <c r="P50" s="4"/>
      <c r="Q50" s="3"/>
      <c r="R50" s="6"/>
      <c r="S50" s="3"/>
      <c r="T50" s="3"/>
      <c r="U50" s="4"/>
      <c r="V50" s="4" t="str">
        <f t="shared" si="32"/>
        <v/>
      </c>
      <c r="W50" s="4" t="str">
        <f>IF(NOT(O50=""),B50&amp;","&amp;O50,"")</f>
        <v/>
      </c>
    </row>
    <row r="51" spans="1:23" ht="17" thickBot="1" x14ac:dyDescent="0.25">
      <c r="A51" s="17">
        <v>1</v>
      </c>
      <c r="B51" s="17"/>
      <c r="C51" s="4" t="s">
        <v>202</v>
      </c>
      <c r="D51" s="4" t="s">
        <v>202</v>
      </c>
      <c r="E51" s="3" t="s">
        <v>82</v>
      </c>
      <c r="F51" s="3"/>
      <c r="G51" s="3"/>
      <c r="H51" s="3"/>
      <c r="I51" s="3">
        <v>1</v>
      </c>
      <c r="J51" s="3" t="s">
        <v>83</v>
      </c>
      <c r="K51" s="3"/>
      <c r="L51" s="3" t="s">
        <v>83</v>
      </c>
      <c r="M51" s="3"/>
      <c r="N51" s="3"/>
      <c r="O51" s="6">
        <v>15</v>
      </c>
      <c r="P51" s="6">
        <v>15</v>
      </c>
      <c r="Q51" s="6">
        <f>O51*A51</f>
        <v>15</v>
      </c>
      <c r="R51" s="6">
        <f t="shared" si="4"/>
        <v>15</v>
      </c>
      <c r="S51" s="6"/>
      <c r="T51" s="6"/>
      <c r="U51" s="4"/>
      <c r="V51" s="4" t="str">
        <f t="shared" si="32"/>
        <v/>
      </c>
      <c r="W51" s="4"/>
    </row>
    <row r="52" spans="1:23" ht="17" thickBot="1" x14ac:dyDescent="0.25">
      <c r="A52" s="17">
        <v>1</v>
      </c>
      <c r="B52" s="17"/>
      <c r="C52" s="4" t="s">
        <v>112</v>
      </c>
      <c r="D52" s="4" t="s">
        <v>112</v>
      </c>
      <c r="E52" s="3"/>
      <c r="F52" s="3"/>
      <c r="G52" s="3"/>
      <c r="H52" s="3"/>
      <c r="I52" s="3"/>
      <c r="J52" s="3"/>
      <c r="K52" s="3"/>
      <c r="L52" s="3"/>
      <c r="M52" s="3" t="s">
        <v>111</v>
      </c>
      <c r="N52" s="3"/>
      <c r="O52" s="3">
        <v>61.65</v>
      </c>
      <c r="P52" s="3"/>
      <c r="Q52" s="6"/>
      <c r="R52" s="6"/>
      <c r="S52" s="6"/>
      <c r="T52" s="6"/>
      <c r="U52" s="4" t="s">
        <v>113</v>
      </c>
    </row>
    <row r="53" spans="1:23" ht="17" thickBot="1" x14ac:dyDescent="0.25">
      <c r="A53" s="17"/>
      <c r="B53" s="17"/>
      <c r="C53" s="4"/>
      <c r="D53" s="4"/>
      <c r="E53" s="3"/>
      <c r="F53" s="3"/>
      <c r="G53" s="3"/>
      <c r="H53" s="24"/>
      <c r="I53" s="8"/>
      <c r="J53" s="4"/>
      <c r="K53" s="8"/>
      <c r="L53" s="32" t="s">
        <v>84</v>
      </c>
      <c r="M53" s="33"/>
      <c r="N53" s="27"/>
      <c r="O53" s="1" t="s">
        <v>79</v>
      </c>
      <c r="P53" s="1"/>
      <c r="Q53" s="11">
        <f>SUM(Q2:Q52)</f>
        <v>100.87200000000001</v>
      </c>
      <c r="R53" s="11">
        <f>SUM(R2:R52)</f>
        <v>103.10000000000001</v>
      </c>
      <c r="S53" s="11">
        <f>SUM(S2:S52)</f>
        <v>74.612000000000009</v>
      </c>
      <c r="T53" s="11">
        <f>SUM(T2:T52)</f>
        <v>78.88000000000001</v>
      </c>
      <c r="U53" s="10" t="s">
        <v>80</v>
      </c>
    </row>
  </sheetData>
  <mergeCells count="1">
    <mergeCell ref="L53:M53"/>
  </mergeCells>
  <phoneticPr fontId="5" type="noConversion"/>
  <hyperlinks>
    <hyperlink ref="M6" r:id="rId1" display="478-1910-ND"/>
    <hyperlink ref="M14" r:id="rId2"/>
    <hyperlink ref="M20" r:id="rId3"/>
    <hyperlink ref="M31" r:id="rId4"/>
    <hyperlink ref="M35" r:id="rId5"/>
    <hyperlink ref="M36" r:id="rId6"/>
    <hyperlink ref="M37" r:id="rId7"/>
    <hyperlink ref="M38" r:id="rId8"/>
    <hyperlink ref="M43" r:id="rId9"/>
    <hyperlink ref="M3" r:id="rId10" display="478-1842-ND"/>
    <hyperlink ref="M7" r:id="rId11" display="445-5312-ND"/>
    <hyperlink ref="M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2016-07-03T20:51:22Z</dcterms:modified>
</cp:coreProperties>
</file>