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ester\OneDrive\Desktop\"/>
    </mc:Choice>
  </mc:AlternateContent>
  <xr:revisionPtr revIDLastSave="0" documentId="8_{1E15A25B-C281-4DFC-B3E5-0EAAB56B1D36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Sheet1" sheetId="1" r:id="rId1"/>
    <sheet name="SINGLE-COLUMN" sheetId="2" r:id="rId2"/>
    <sheet name="2-3 COLUMN" sheetId="3" r:id="rId3"/>
  </sheets>
  <definedNames>
    <definedName name="_xlnm._FilterDatabase" localSheetId="0" hidden="1">Sheet1!$A$1:$G$26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7" i="3" l="1"/>
  <c r="C16" i="3"/>
  <c r="C18" i="3" s="1"/>
  <c r="C2" i="3"/>
  <c r="D37" i="3" l="1"/>
  <c r="D39" i="3" s="1"/>
  <c r="D38" i="3"/>
  <c r="C3" i="3"/>
  <c r="C4" i="3" s="1"/>
  <c r="B13" i="2"/>
  <c r="B16" i="2" s="1"/>
  <c r="B59" i="2"/>
  <c r="B58" i="2"/>
  <c r="B60" i="2" s="1"/>
  <c r="B49" i="2"/>
  <c r="B48" i="2"/>
  <c r="B47" i="2"/>
  <c r="B50" i="2" s="1"/>
  <c r="B38" i="2"/>
  <c r="B39" i="2" s="1"/>
  <c r="B37" i="2"/>
  <c r="B36" i="2"/>
  <c r="B28" i="2"/>
  <c r="B27" i="2"/>
  <c r="B29" i="2" s="1"/>
  <c r="B26" i="2"/>
  <c r="B25" i="2"/>
  <c r="B24" i="2"/>
  <c r="B15" i="2"/>
  <c r="B14" i="2"/>
  <c r="B4" i="2"/>
  <c r="B7" i="2" s="1"/>
  <c r="B6" i="2"/>
  <c r="B5" i="2"/>
  <c r="B3" i="2"/>
  <c r="B2" i="2"/>
</calcChain>
</file>

<file path=xl/sharedStrings.xml><?xml version="1.0" encoding="utf-8"?>
<sst xmlns="http://schemas.openxmlformats.org/spreadsheetml/2006/main" count="119" uniqueCount="41">
  <si>
    <t>ApplicantID</t>
  </si>
  <si>
    <t>Age</t>
  </si>
  <si>
    <t>Employment Status</t>
  </si>
  <si>
    <t>Annual Income ($k)</t>
  </si>
  <si>
    <t>Credit Score</t>
  </si>
  <si>
    <t>Loan Amount ($k)</t>
  </si>
  <si>
    <t>Approved (Yes/No)</t>
  </si>
  <si>
    <t>Employed</t>
  </si>
  <si>
    <t>Yes</t>
  </si>
  <si>
    <t>Self-Employed</t>
  </si>
  <si>
    <t>No</t>
  </si>
  <si>
    <t>Retired</t>
  </si>
  <si>
    <t>AGE</t>
  </si>
  <si>
    <t>25-30yrs old</t>
  </si>
  <si>
    <t>31-35yrs old</t>
  </si>
  <si>
    <t>36-40yrs old</t>
  </si>
  <si>
    <t>41-45yrs old</t>
  </si>
  <si>
    <t>46+ yrs old</t>
  </si>
  <si>
    <t>TOTAL</t>
  </si>
  <si>
    <t>NO. OF APPLICANTS</t>
  </si>
  <si>
    <t>EMPLOYMENT STATUS</t>
  </si>
  <si>
    <t>ANNUAL INCOME</t>
  </si>
  <si>
    <t>35-45K</t>
  </si>
  <si>
    <t>46-55K</t>
  </si>
  <si>
    <t>56-65K</t>
  </si>
  <si>
    <t>66-75K</t>
  </si>
  <si>
    <t>76K+</t>
  </si>
  <si>
    <t>CREDIT SCORE</t>
  </si>
  <si>
    <t>600-650</t>
  </si>
  <si>
    <t>651-700</t>
  </si>
  <si>
    <t>700+</t>
  </si>
  <si>
    <t xml:space="preserve">LOAN AMOUNT </t>
  </si>
  <si>
    <t>5-10K</t>
  </si>
  <si>
    <t>11-15K</t>
  </si>
  <si>
    <t>16K+</t>
  </si>
  <si>
    <t>APPROVAL</t>
  </si>
  <si>
    <t>50K+</t>
  </si>
  <si>
    <t>LOAN AMOUNT</t>
  </si>
  <si>
    <t>NO.OF APPLICANTS</t>
  </si>
  <si>
    <t>10K+</t>
  </si>
  <si>
    <t>650+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</si>
</sst>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1" fillId="0" borderId="1" xfId="0" applyFont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 vertic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APPLICANTS</a:t>
            </a:r>
            <a:r>
              <a:rPr lang="en-US" baseline="0"/>
              <a:t> AGE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'SINGLE-COLUMN'!$A$2:$A$6</c:f>
              <c:strCache>
                <c:ptCount val="5"/>
                <c:pt idx="0">
                  <c:v>25-30yrs old</c:v>
                </c:pt>
                <c:pt idx="1">
                  <c:v>31-35yrs old</c:v>
                </c:pt>
                <c:pt idx="2">
                  <c:v>36-40yrs old</c:v>
                </c:pt>
                <c:pt idx="3">
                  <c:v>41-45yrs old</c:v>
                </c:pt>
                <c:pt idx="4">
                  <c:v>46+ yrs old</c:v>
                </c:pt>
              </c:strCache>
            </c:strRef>
          </c:cat>
          <c:val>
            <c:numRef>
              <c:f>'SINGLE-COLUMN'!$B$2:$B$6</c:f>
              <c:numCache>
                <c:formatCode>General</c:formatCode>
                <c:ptCount val="5"/>
                <c:pt idx="0">
                  <c:v>6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CE-4D40-8DEB-D5F446D5C05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792091055"/>
        <c:axId val="792087311"/>
        <c:axId val="0"/>
      </c:bar3DChart>
      <c:catAx>
        <c:axId val="7920910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 AGE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2810279965004372"/>
              <c:y val="0.868290813648293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087311"/>
        <c:crosses val="autoZero"/>
        <c:auto val="1"/>
        <c:lblAlgn val="ctr"/>
        <c:lblOffset val="100"/>
        <c:noMultiLvlLbl val="0"/>
      </c:catAx>
      <c:valAx>
        <c:axId val="792087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</a:t>
                </a:r>
                <a:r>
                  <a:rPr lang="en-US" baseline="0"/>
                  <a:t>  OF APPLICANTS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0910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APPLICANTS EMPLOYMENT STATUS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'SINGLE-COLUMN'!$A$13:$A$15</c:f>
              <c:strCache>
                <c:ptCount val="3"/>
                <c:pt idx="0">
                  <c:v>Employed</c:v>
                </c:pt>
                <c:pt idx="1">
                  <c:v>Self-Employed</c:v>
                </c:pt>
                <c:pt idx="2">
                  <c:v>Retired</c:v>
                </c:pt>
              </c:strCache>
            </c:strRef>
          </c:cat>
          <c:val>
            <c:numRef>
              <c:f>'SINGLE-COLUMN'!$B$13:$B$15</c:f>
              <c:numCache>
                <c:formatCode>General</c:formatCode>
                <c:ptCount val="3"/>
                <c:pt idx="0">
                  <c:v>15</c:v>
                </c:pt>
                <c:pt idx="1">
                  <c:v>6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DD-4DC9-8CDF-687D32108EB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619367823"/>
        <c:axId val="619368655"/>
        <c:axId val="0"/>
      </c:bar3DChart>
      <c:catAx>
        <c:axId val="6193678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EMPLOYMENT STATUS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368655"/>
        <c:crosses val="autoZero"/>
        <c:auto val="1"/>
        <c:lblAlgn val="ctr"/>
        <c:lblOffset val="100"/>
        <c:noMultiLvlLbl val="0"/>
      </c:catAx>
      <c:valAx>
        <c:axId val="619368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 OF  APPLICANTS</a:t>
                </a:r>
              </a:p>
            </c:rich>
          </c:tx>
          <c:layout>
            <c:manualLayout>
              <c:xMode val="edge"/>
              <c:yMode val="edge"/>
              <c:x val="0.12743635170603673"/>
              <c:y val="0.273008386146853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367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APPLICANTS</a:t>
            </a:r>
            <a:r>
              <a:rPr lang="en-US" baseline="0"/>
              <a:t> ANNUAL INCOME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'SINGLE-COLUMN'!$A$24:$A$28</c:f>
              <c:strCache>
                <c:ptCount val="5"/>
                <c:pt idx="0">
                  <c:v>35-45K</c:v>
                </c:pt>
                <c:pt idx="1">
                  <c:v>46-55K</c:v>
                </c:pt>
                <c:pt idx="2">
                  <c:v>56-65K</c:v>
                </c:pt>
                <c:pt idx="3">
                  <c:v>66-75K</c:v>
                </c:pt>
                <c:pt idx="4">
                  <c:v>76K+</c:v>
                </c:pt>
              </c:strCache>
            </c:strRef>
          </c:cat>
          <c:val>
            <c:numRef>
              <c:f>'SINGLE-COLUMN'!$B$24:$B$28</c:f>
              <c:numCache>
                <c:formatCode>General</c:formatCode>
                <c:ptCount val="5"/>
                <c:pt idx="0">
                  <c:v>6</c:v>
                </c:pt>
                <c:pt idx="1">
                  <c:v>8</c:v>
                </c:pt>
                <c:pt idx="2">
                  <c:v>5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4B-442F-8191-76576D3113D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793901071"/>
        <c:axId val="793903983"/>
        <c:axId val="0"/>
      </c:bar3DChart>
      <c:catAx>
        <c:axId val="7939010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ANNUAL</a:t>
                </a:r>
                <a:r>
                  <a:rPr lang="en-US" baseline="0"/>
                  <a:t> INCOME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903983"/>
        <c:crosses val="autoZero"/>
        <c:auto val="1"/>
        <c:lblAlgn val="ctr"/>
        <c:lblOffset val="100"/>
        <c:noMultiLvlLbl val="0"/>
      </c:catAx>
      <c:valAx>
        <c:axId val="793903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</a:t>
                </a:r>
                <a:r>
                  <a:rPr lang="en-US" baseline="0"/>
                  <a:t> OF APPLICANTS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9010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APPLICANTS</a:t>
            </a:r>
            <a:r>
              <a:rPr lang="en-US" baseline="0"/>
              <a:t> CREDIT SCORE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'SINGLE-COLUMN'!$A$36:$A$38</c:f>
              <c:strCache>
                <c:ptCount val="3"/>
                <c:pt idx="0">
                  <c:v>600-650</c:v>
                </c:pt>
                <c:pt idx="1">
                  <c:v>651-700</c:v>
                </c:pt>
                <c:pt idx="2">
                  <c:v>700+</c:v>
                </c:pt>
              </c:strCache>
            </c:strRef>
          </c:cat>
          <c:val>
            <c:numRef>
              <c:f>'SINGLE-COLUMN'!$B$36:$B$38</c:f>
              <c:numCache>
                <c:formatCode>General</c:formatCode>
                <c:ptCount val="3"/>
                <c:pt idx="0">
                  <c:v>6</c:v>
                </c:pt>
                <c:pt idx="1">
                  <c:v>11</c:v>
                </c:pt>
                <c:pt idx="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65-4789-AA11-6022E4CA9C7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793902319"/>
        <c:axId val="793905231"/>
        <c:axId val="0"/>
      </c:bar3DChart>
      <c:catAx>
        <c:axId val="7939023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CREDIT</a:t>
                </a:r>
                <a:r>
                  <a:rPr lang="en-US" baseline="0"/>
                  <a:t> SCORE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905231"/>
        <c:crosses val="autoZero"/>
        <c:auto val="1"/>
        <c:lblAlgn val="ctr"/>
        <c:lblOffset val="100"/>
        <c:noMultiLvlLbl val="0"/>
      </c:catAx>
      <c:valAx>
        <c:axId val="793905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</a:t>
                </a:r>
                <a:r>
                  <a:rPr lang="en-US" baseline="0"/>
                  <a:t> OF APPLICANTS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9023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 APPLICANTS</a:t>
            </a:r>
            <a:r>
              <a:rPr lang="en-US" baseline="0"/>
              <a:t> LOAN AMOUNT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'SINGLE-COLUMN'!$A$47:$A$49</c:f>
              <c:strCache>
                <c:ptCount val="3"/>
                <c:pt idx="0">
                  <c:v>5-10K</c:v>
                </c:pt>
                <c:pt idx="1">
                  <c:v>11-15K</c:v>
                </c:pt>
                <c:pt idx="2">
                  <c:v>16K+</c:v>
                </c:pt>
              </c:strCache>
            </c:strRef>
          </c:cat>
          <c:val>
            <c:numRef>
              <c:f>'SINGLE-COLUMN'!$B$47:$B$49</c:f>
              <c:numCache>
                <c:formatCode>General</c:formatCode>
                <c:ptCount val="3"/>
                <c:pt idx="0">
                  <c:v>12</c:v>
                </c:pt>
                <c:pt idx="1">
                  <c:v>10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63-4A0F-BE6E-4368E1DE441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792570911"/>
        <c:axId val="792575487"/>
        <c:axId val="0"/>
      </c:bar3DChart>
      <c:catAx>
        <c:axId val="7925709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lOAN</a:t>
                </a:r>
                <a:r>
                  <a:rPr lang="en-US" baseline="0"/>
                  <a:t> AMOUNT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575487"/>
        <c:crosses val="autoZero"/>
        <c:auto val="1"/>
        <c:lblAlgn val="ctr"/>
        <c:lblOffset val="100"/>
        <c:noMultiLvlLbl val="0"/>
      </c:catAx>
      <c:valAx>
        <c:axId val="792575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</a:t>
                </a:r>
                <a:r>
                  <a:rPr lang="en-US" baseline="0"/>
                  <a:t> 0F APPLICANTS</a:t>
                </a:r>
                <a:r>
                  <a:rPr lang="en-US"/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5709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APPLICANTS</a:t>
            </a:r>
            <a:r>
              <a:rPr lang="en-US" baseline="0"/>
              <a:t> APPROVAL</a:t>
            </a:r>
            <a:endParaRPr lang="en-US"/>
          </a:p>
        </c:rich>
      </c:tx>
      <c:layout>
        <c:manualLayout>
          <c:xMode val="edge"/>
          <c:yMode val="edge"/>
          <c:x val="0.21918744531933509"/>
          <c:y val="2.91438979963570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'SINGLE-COLUMN'!$A$58:$A$59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'SINGLE-COLUMN'!$B$58:$B$59</c:f>
              <c:numCache>
                <c:formatCode>General</c:formatCode>
                <c:ptCount val="2"/>
                <c:pt idx="0">
                  <c:v>15</c:v>
                </c:pt>
                <c:pt idx="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2-46D7-8275-7CA3A9AAD46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802902719"/>
        <c:axId val="802903551"/>
        <c:axId val="0"/>
      </c:bar3DChart>
      <c:catAx>
        <c:axId val="8029027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APPROVAL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903551"/>
        <c:crosses val="autoZero"/>
        <c:auto val="1"/>
        <c:lblAlgn val="ctr"/>
        <c:lblOffset val="100"/>
        <c:noMultiLvlLbl val="0"/>
      </c:catAx>
      <c:valAx>
        <c:axId val="802903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NO.</a:t>
                </a:r>
                <a:r>
                  <a:rPr lang="en-US" baseline="0"/>
                  <a:t> OF EMPLOYEE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902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EMPLOYED &amp; SELF-EMPLOYED APPLICANTS</a:t>
            </a:r>
            <a:endParaRPr lang="en-US">
              <a:effectLst/>
            </a:endParaRPr>
          </a:p>
          <a:p>
            <a:pPr>
              <a:defRPr/>
            </a:pPr>
            <a:r>
              <a:rPr lang="en-US" sz="1800" b="0" i="0" baseline="0">
                <a:effectLst/>
              </a:rPr>
              <a:t>WITH HIGH ANNUAL INCOME</a:t>
            </a:r>
            <a:endParaRPr lang="en-US">
              <a:effectLst/>
            </a:endParaRPr>
          </a:p>
          <a:p>
            <a:pPr>
              <a:defRPr/>
            </a:pPr>
            <a:r>
              <a:rPr lang="en-US"/>
              <a:t>&amp; 10K+ LOAN AMOUNT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'2-3 COLUMN'!$A$37:$A$38</c:f>
              <c:strCache>
                <c:ptCount val="2"/>
                <c:pt idx="0">
                  <c:v>Employed</c:v>
                </c:pt>
                <c:pt idx="1">
                  <c:v>Self-Employed</c:v>
                </c:pt>
              </c:strCache>
            </c:strRef>
          </c:cat>
          <c:val>
            <c:numRef>
              <c:f>'2-3 COLUMN'!$D$37:$D$38</c:f>
              <c:numCache>
                <c:formatCode>General</c:formatCode>
                <c:ptCount val="2"/>
                <c:pt idx="0">
                  <c:v>10</c:v>
                </c:pt>
                <c:pt idx="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58-4DC0-8252-D199EE73B2D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802904799"/>
        <c:axId val="802893983"/>
        <c:axId val="0"/>
      </c:bar3DChart>
      <c:catAx>
        <c:axId val="8029047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EMPLOYMENT</a:t>
                </a:r>
                <a:r>
                  <a:rPr lang="en-US" baseline="0"/>
                  <a:t> STATUS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893983"/>
        <c:crosses val="autoZero"/>
        <c:auto val="1"/>
        <c:lblAlgn val="ctr"/>
        <c:lblOffset val="100"/>
        <c:noMultiLvlLbl val="0"/>
      </c:catAx>
      <c:valAx>
        <c:axId val="802893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</a:t>
                </a:r>
                <a:r>
                  <a:rPr lang="en-US" baseline="0"/>
                  <a:t> OF APPLICANTS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904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EMPLOYED &amp; SELF-EMPLOYED APPLICANTS WITH 50K+</a:t>
            </a:r>
          </a:p>
          <a:p>
            <a:pPr>
              <a:defRPr/>
            </a:pPr>
            <a:r>
              <a:rPr lang="en-US" sz="1800" b="0" i="0" baseline="0">
                <a:effectLst/>
              </a:rPr>
              <a:t> ANNUAL INCOME
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2209492563429571"/>
          <c:y val="0.45223581992010026"/>
          <c:w val="0.84734951881014875"/>
          <c:h val="0.31652826529213968"/>
        </c:manualLayout>
      </c:layout>
      <c:bar3D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'2-3 COLUMN'!$A$2:$A$3</c:f>
              <c:strCache>
                <c:ptCount val="2"/>
                <c:pt idx="0">
                  <c:v>Employed</c:v>
                </c:pt>
                <c:pt idx="1">
                  <c:v>Self-Employed</c:v>
                </c:pt>
              </c:strCache>
            </c:strRef>
          </c:cat>
          <c:val>
            <c:numRef>
              <c:f>'2-3 COLUMN'!$C$2:$C$3</c:f>
              <c:numCache>
                <c:formatCode>General</c:formatCode>
                <c:ptCount val="2"/>
                <c:pt idx="0">
                  <c:v>11</c:v>
                </c:pt>
                <c:pt idx="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94-46A4-A393-9C1FC62B453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792090223"/>
        <c:axId val="802901887"/>
        <c:axId val="0"/>
      </c:bar3DChart>
      <c:catAx>
        <c:axId val="7920902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EMPLOYMENT</a:t>
                </a:r>
                <a:r>
                  <a:rPr lang="en-US" baseline="0"/>
                  <a:t> STATUS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901887"/>
        <c:crosses val="autoZero"/>
        <c:auto val="1"/>
        <c:lblAlgn val="ctr"/>
        <c:lblOffset val="100"/>
        <c:noMultiLvlLbl val="0"/>
      </c:catAx>
      <c:valAx>
        <c:axId val="802901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</a:t>
                </a:r>
                <a:r>
                  <a:rPr lang="en-US" baseline="0"/>
                  <a:t> OF APPLICANTS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0902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600" b="0" i="0" u="none" strike="noStrike" baseline="0">
                <a:effectLst/>
              </a:rPr>
              <a:t>EMPLOYED &amp; SELF-EMPLOYED APPLICANTS WITH 650+ </a:t>
            </a:r>
          </a:p>
          <a:p>
            <a:pPr>
              <a:defRPr/>
            </a:pPr>
            <a:r>
              <a:rPr lang="en-US" sz="1600" b="0" i="0" u="none" strike="noStrike" baseline="0">
                <a:effectLst/>
              </a:rPr>
              <a:t>CREDIT SCORE</a:t>
            </a:r>
            <a:endParaRPr lang="en-US"/>
          </a:p>
        </c:rich>
      </c:tx>
      <c:layout>
        <c:manualLayout>
          <c:xMode val="edge"/>
          <c:yMode val="edge"/>
          <c:x val="0.15612489063867016"/>
          <c:y val="4.95867768595041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'2-3 COLUMN'!$A$16:$A$17</c:f>
              <c:strCache>
                <c:ptCount val="2"/>
                <c:pt idx="0">
                  <c:v>Employed</c:v>
                </c:pt>
                <c:pt idx="1">
                  <c:v>Self-Employed</c:v>
                </c:pt>
              </c:strCache>
            </c:strRef>
          </c:cat>
          <c:val>
            <c:numRef>
              <c:f>'2-3 COLUMN'!$C$16:$C$17</c:f>
              <c:numCache>
                <c:formatCode>General</c:formatCode>
                <c:ptCount val="2"/>
                <c:pt idx="0">
                  <c:v>15</c:v>
                </c:pt>
                <c:pt idx="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0F-44B0-9D55-6A3A3E50DA6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904414511"/>
        <c:axId val="904419503"/>
        <c:axId val="0"/>
      </c:bar3DChart>
      <c:catAx>
        <c:axId val="9044145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EMPLOYMENT</a:t>
                </a:r>
                <a:r>
                  <a:rPr lang="en-US" baseline="0"/>
                  <a:t> STATUS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4419503"/>
        <c:crosses val="autoZero"/>
        <c:auto val="1"/>
        <c:lblAlgn val="ctr"/>
        <c:lblOffset val="100"/>
        <c:noMultiLvlLbl val="0"/>
      </c:catAx>
      <c:valAx>
        <c:axId val="904419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</a:t>
                </a:r>
                <a:r>
                  <a:rPr lang="en-US" baseline="0"/>
                  <a:t> OF APPLICANTS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44145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10</xdr:col>
      <xdr:colOff>304800</xdr:colOff>
      <xdr:row>10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590550</xdr:colOff>
      <xdr:row>10</xdr:row>
      <xdr:rowOff>180975</xdr:rowOff>
    </xdr:from>
    <xdr:to>
      <xdr:col>10</xdr:col>
      <xdr:colOff>285750</xdr:colOff>
      <xdr:row>21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604837</xdr:colOff>
      <xdr:row>21</xdr:row>
      <xdr:rowOff>171450</xdr:rowOff>
    </xdr:from>
    <xdr:to>
      <xdr:col>10</xdr:col>
      <xdr:colOff>300037</xdr:colOff>
      <xdr:row>32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4762</xdr:colOff>
      <xdr:row>33</xdr:row>
      <xdr:rowOff>180976</xdr:rowOff>
    </xdr:from>
    <xdr:to>
      <xdr:col>10</xdr:col>
      <xdr:colOff>309562</xdr:colOff>
      <xdr:row>43</xdr:row>
      <xdr:rowOff>180976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595312</xdr:colOff>
      <xdr:row>45</xdr:row>
      <xdr:rowOff>0</xdr:rowOff>
    </xdr:from>
    <xdr:to>
      <xdr:col>10</xdr:col>
      <xdr:colOff>290512</xdr:colOff>
      <xdr:row>54</xdr:row>
      <xdr:rowOff>180975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604837</xdr:colOff>
      <xdr:row>55</xdr:row>
      <xdr:rowOff>171450</xdr:rowOff>
    </xdr:from>
    <xdr:to>
      <xdr:col>10</xdr:col>
      <xdr:colOff>300037</xdr:colOff>
      <xdr:row>65</xdr:row>
      <xdr:rowOff>9525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</xdr:colOff>
      <xdr:row>32</xdr:row>
      <xdr:rowOff>180974</xdr:rowOff>
    </xdr:from>
    <xdr:to>
      <xdr:col>12</xdr:col>
      <xdr:colOff>309562</xdr:colOff>
      <xdr:row>47</xdr:row>
      <xdr:rowOff>19049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1223962</xdr:colOff>
      <xdr:row>0</xdr:row>
      <xdr:rowOff>0</xdr:rowOff>
    </xdr:from>
    <xdr:to>
      <xdr:col>11</xdr:col>
      <xdr:colOff>300037</xdr:colOff>
      <xdr:row>11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1209675</xdr:colOff>
      <xdr:row>14</xdr:row>
      <xdr:rowOff>0</xdr:rowOff>
    </xdr:from>
    <xdr:to>
      <xdr:col>11</xdr:col>
      <xdr:colOff>285750</xdr:colOff>
      <xdr:row>26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6"/>
  <sheetViews>
    <sheetView tabSelected="1" workbookViewId="0">
      <selection activeCell="E1" sqref="E1"/>
    </sheetView>
  </sheetViews>
  <sheetFormatPr defaultRowHeight="15" x14ac:dyDescent="0.25"/>
  <cols>
    <col min="1" max="1" width="11.7109375" customWidth="1"/>
    <col min="2" max="2" width="10.42578125" customWidth="1"/>
    <col min="3" max="3" width="16.28515625" customWidth="1"/>
    <col min="6" max="6" width="11.85546875" customWidth="1"/>
    <col min="7" max="7" width="17.42578125" customWidth="1"/>
  </cols>
  <sheetData>
    <row r="1" spans="1:7" ht="4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2">
        <v>101</v>
      </c>
      <c r="B2" s="2">
        <v>28</v>
      </c>
      <c r="C2" s="2" t="s">
        <v>7</v>
      </c>
      <c r="D2" s="2">
        <v>50</v>
      </c>
      <c r="E2" s="2">
        <v>700</v>
      </c>
      <c r="F2" s="2">
        <v>10</v>
      </c>
      <c r="G2" s="2" t="s">
        <v>8</v>
      </c>
    </row>
    <row r="3" spans="1:7" x14ac:dyDescent="0.25">
      <c r="A3" s="2">
        <v>102</v>
      </c>
      <c r="B3" s="2">
        <v>45</v>
      </c>
      <c r="C3" s="2" t="s">
        <v>9</v>
      </c>
      <c r="D3" s="2">
        <v>80</v>
      </c>
      <c r="E3" s="2">
        <v>650</v>
      </c>
      <c r="F3" s="2">
        <v>15</v>
      </c>
      <c r="G3" s="2" t="s">
        <v>10</v>
      </c>
    </row>
    <row r="4" spans="1:7" x14ac:dyDescent="0.25">
      <c r="A4" s="2">
        <v>103</v>
      </c>
      <c r="B4" s="2">
        <v>35</v>
      </c>
      <c r="C4" s="2" t="s">
        <v>7</v>
      </c>
      <c r="D4" s="2">
        <v>60</v>
      </c>
      <c r="E4" s="2">
        <v>720</v>
      </c>
      <c r="F4" s="2">
        <v>12</v>
      </c>
      <c r="G4" s="2" t="s">
        <v>8</v>
      </c>
    </row>
    <row r="5" spans="1:7" x14ac:dyDescent="0.25">
      <c r="A5" s="2">
        <v>104</v>
      </c>
      <c r="B5" s="2">
        <v>50</v>
      </c>
      <c r="C5" s="2" t="s">
        <v>11</v>
      </c>
      <c r="D5" s="2">
        <v>40</v>
      </c>
      <c r="E5" s="2">
        <v>600</v>
      </c>
      <c r="F5" s="2">
        <v>8</v>
      </c>
      <c r="G5" s="2" t="s">
        <v>10</v>
      </c>
    </row>
    <row r="6" spans="1:7" x14ac:dyDescent="0.25">
      <c r="A6" s="2">
        <v>105</v>
      </c>
      <c r="B6" s="2">
        <v>30</v>
      </c>
      <c r="C6" s="2" t="s">
        <v>7</v>
      </c>
      <c r="D6" s="2">
        <v>55</v>
      </c>
      <c r="E6" s="2">
        <v>710</v>
      </c>
      <c r="F6" s="2">
        <v>9</v>
      </c>
      <c r="G6" s="2" t="s">
        <v>8</v>
      </c>
    </row>
    <row r="7" spans="1:7" x14ac:dyDescent="0.25">
      <c r="A7" s="2">
        <v>106</v>
      </c>
      <c r="B7" s="2">
        <v>40</v>
      </c>
      <c r="C7" s="2" t="s">
        <v>9</v>
      </c>
      <c r="D7" s="2">
        <v>75</v>
      </c>
      <c r="E7" s="2">
        <v>680</v>
      </c>
      <c r="F7" s="2">
        <v>20</v>
      </c>
      <c r="G7" s="2" t="s">
        <v>10</v>
      </c>
    </row>
    <row r="8" spans="1:7" x14ac:dyDescent="0.25">
      <c r="A8" s="2">
        <v>107</v>
      </c>
      <c r="B8" s="2">
        <v>29</v>
      </c>
      <c r="C8" s="2" t="s">
        <v>7</v>
      </c>
      <c r="D8" s="2">
        <v>45</v>
      </c>
      <c r="E8" s="2">
        <v>690</v>
      </c>
      <c r="F8" s="2">
        <v>7</v>
      </c>
      <c r="G8" s="2" t="s">
        <v>8</v>
      </c>
    </row>
    <row r="9" spans="1:7" x14ac:dyDescent="0.25">
      <c r="A9" s="2">
        <v>108</v>
      </c>
      <c r="B9" s="2">
        <v>38</v>
      </c>
      <c r="C9" s="2" t="s">
        <v>7</v>
      </c>
      <c r="D9" s="2">
        <v>65</v>
      </c>
      <c r="E9" s="2">
        <v>730</v>
      </c>
      <c r="F9" s="2">
        <v>14</v>
      </c>
      <c r="G9" s="2" t="s">
        <v>8</v>
      </c>
    </row>
    <row r="10" spans="1:7" x14ac:dyDescent="0.25">
      <c r="A10" s="2">
        <v>109</v>
      </c>
      <c r="B10" s="2">
        <v>48</v>
      </c>
      <c r="C10" s="2" t="s">
        <v>11</v>
      </c>
      <c r="D10" s="2">
        <v>35</v>
      </c>
      <c r="E10" s="2">
        <v>620</v>
      </c>
      <c r="F10" s="2">
        <v>6</v>
      </c>
      <c r="G10" s="2" t="s">
        <v>10</v>
      </c>
    </row>
    <row r="11" spans="1:7" x14ac:dyDescent="0.25">
      <c r="A11" s="2">
        <v>110</v>
      </c>
      <c r="B11" s="2">
        <v>33</v>
      </c>
      <c r="C11" s="2" t="s">
        <v>7</v>
      </c>
      <c r="D11" s="2">
        <v>52</v>
      </c>
      <c r="E11" s="2">
        <v>700</v>
      </c>
      <c r="F11" s="2">
        <v>11</v>
      </c>
      <c r="G11" s="2" t="s">
        <v>8</v>
      </c>
    </row>
    <row r="12" spans="1:7" x14ac:dyDescent="0.25">
      <c r="A12" s="2">
        <v>111</v>
      </c>
      <c r="B12" s="2">
        <v>42</v>
      </c>
      <c r="C12" s="2" t="s">
        <v>9</v>
      </c>
      <c r="D12" s="2">
        <v>78</v>
      </c>
      <c r="E12" s="2">
        <v>670</v>
      </c>
      <c r="F12" s="2">
        <v>18</v>
      </c>
      <c r="G12" s="2" t="s">
        <v>10</v>
      </c>
    </row>
    <row r="13" spans="1:7" x14ac:dyDescent="0.25">
      <c r="A13" s="2">
        <v>112</v>
      </c>
      <c r="B13" s="2">
        <v>27</v>
      </c>
      <c r="C13" s="2" t="s">
        <v>7</v>
      </c>
      <c r="D13" s="2">
        <v>48</v>
      </c>
      <c r="E13" s="2">
        <v>705</v>
      </c>
      <c r="F13" s="2">
        <v>9</v>
      </c>
      <c r="G13" s="2" t="s">
        <v>8</v>
      </c>
    </row>
    <row r="14" spans="1:7" x14ac:dyDescent="0.25">
      <c r="A14" s="2">
        <v>113</v>
      </c>
      <c r="B14" s="2">
        <v>31</v>
      </c>
      <c r="C14" s="2" t="s">
        <v>7</v>
      </c>
      <c r="D14" s="2">
        <v>53</v>
      </c>
      <c r="E14" s="2">
        <v>715</v>
      </c>
      <c r="F14" s="2">
        <v>10</v>
      </c>
      <c r="G14" s="2" t="s">
        <v>8</v>
      </c>
    </row>
    <row r="15" spans="1:7" x14ac:dyDescent="0.25">
      <c r="A15" s="2">
        <v>114</v>
      </c>
      <c r="B15" s="2">
        <v>46</v>
      </c>
      <c r="C15" s="2" t="s">
        <v>9</v>
      </c>
      <c r="D15" s="2">
        <v>85</v>
      </c>
      <c r="E15" s="2">
        <v>640</v>
      </c>
      <c r="F15" s="2">
        <v>16</v>
      </c>
      <c r="G15" s="2" t="s">
        <v>10</v>
      </c>
    </row>
    <row r="16" spans="1:7" x14ac:dyDescent="0.25">
      <c r="A16" s="2">
        <v>115</v>
      </c>
      <c r="B16" s="2">
        <v>36</v>
      </c>
      <c r="C16" s="2" t="s">
        <v>7</v>
      </c>
      <c r="D16" s="2">
        <v>62</v>
      </c>
      <c r="E16" s="2">
        <v>725</v>
      </c>
      <c r="F16" s="2">
        <v>13</v>
      </c>
      <c r="G16" s="2" t="s">
        <v>8</v>
      </c>
    </row>
    <row r="17" spans="1:7" x14ac:dyDescent="0.25">
      <c r="A17" s="2">
        <v>116</v>
      </c>
      <c r="B17" s="2">
        <v>41</v>
      </c>
      <c r="C17" s="2" t="s">
        <v>11</v>
      </c>
      <c r="D17" s="2">
        <v>38</v>
      </c>
      <c r="E17" s="2">
        <v>610</v>
      </c>
      <c r="F17" s="2">
        <v>7</v>
      </c>
      <c r="G17" s="2" t="s">
        <v>10</v>
      </c>
    </row>
    <row r="18" spans="1:7" x14ac:dyDescent="0.25">
      <c r="A18" s="2">
        <v>117</v>
      </c>
      <c r="B18" s="2">
        <v>34</v>
      </c>
      <c r="C18" s="2" t="s">
        <v>7</v>
      </c>
      <c r="D18" s="2">
        <v>54</v>
      </c>
      <c r="E18" s="2">
        <v>700</v>
      </c>
      <c r="F18" s="2">
        <v>11</v>
      </c>
      <c r="G18" s="2" t="s">
        <v>8</v>
      </c>
    </row>
    <row r="19" spans="1:7" x14ac:dyDescent="0.25">
      <c r="A19" s="2">
        <v>118</v>
      </c>
      <c r="B19" s="2">
        <v>39</v>
      </c>
      <c r="C19" s="2" t="s">
        <v>9</v>
      </c>
      <c r="D19" s="2">
        <v>70</v>
      </c>
      <c r="E19" s="2">
        <v>690</v>
      </c>
      <c r="F19" s="2">
        <v>15</v>
      </c>
      <c r="G19" s="2" t="s">
        <v>10</v>
      </c>
    </row>
    <row r="20" spans="1:7" x14ac:dyDescent="0.25">
      <c r="A20" s="2">
        <v>119</v>
      </c>
      <c r="B20" s="2">
        <v>44</v>
      </c>
      <c r="C20" s="2" t="s">
        <v>7</v>
      </c>
      <c r="D20" s="2">
        <v>60</v>
      </c>
      <c r="E20" s="2">
        <v>680</v>
      </c>
      <c r="F20" s="2">
        <v>12</v>
      </c>
      <c r="G20" s="2" t="s">
        <v>8</v>
      </c>
    </row>
    <row r="21" spans="1:7" x14ac:dyDescent="0.25">
      <c r="A21" s="2">
        <v>120</v>
      </c>
      <c r="B21" s="2">
        <v>32</v>
      </c>
      <c r="C21" s="2" t="s">
        <v>7</v>
      </c>
      <c r="D21" s="2">
        <v>50</v>
      </c>
      <c r="E21" s="2">
        <v>710</v>
      </c>
      <c r="F21" s="2">
        <v>10</v>
      </c>
      <c r="G21" s="2" t="s">
        <v>8</v>
      </c>
    </row>
    <row r="22" spans="1:7" x14ac:dyDescent="0.25">
      <c r="A22" s="2">
        <v>121</v>
      </c>
      <c r="B22" s="2">
        <v>47</v>
      </c>
      <c r="C22" s="2" t="s">
        <v>11</v>
      </c>
      <c r="D22" s="2">
        <v>37</v>
      </c>
      <c r="E22" s="2">
        <v>615</v>
      </c>
      <c r="F22" s="2">
        <v>8</v>
      </c>
      <c r="G22" s="2" t="s">
        <v>10</v>
      </c>
    </row>
    <row r="23" spans="1:7" x14ac:dyDescent="0.25">
      <c r="A23" s="2">
        <v>122</v>
      </c>
      <c r="B23" s="2">
        <v>26</v>
      </c>
      <c r="C23" s="2" t="s">
        <v>7</v>
      </c>
      <c r="D23" s="2">
        <v>45</v>
      </c>
      <c r="E23" s="2">
        <v>705</v>
      </c>
      <c r="F23" s="2">
        <v>9</v>
      </c>
      <c r="G23" s="2" t="s">
        <v>8</v>
      </c>
    </row>
    <row r="24" spans="1:7" x14ac:dyDescent="0.25">
      <c r="A24" s="2">
        <v>123</v>
      </c>
      <c r="B24" s="2">
        <v>37</v>
      </c>
      <c r="C24" s="2" t="s">
        <v>9</v>
      </c>
      <c r="D24" s="2">
        <v>72</v>
      </c>
      <c r="E24" s="2">
        <v>675</v>
      </c>
      <c r="F24" s="2">
        <v>14</v>
      </c>
      <c r="G24" s="2" t="s">
        <v>10</v>
      </c>
    </row>
    <row r="25" spans="1:7" x14ac:dyDescent="0.25">
      <c r="A25" s="2">
        <v>124</v>
      </c>
      <c r="B25" s="2">
        <v>43</v>
      </c>
      <c r="C25" s="2" t="s">
        <v>7</v>
      </c>
      <c r="D25" s="2">
        <v>58</v>
      </c>
      <c r="E25" s="2">
        <v>695</v>
      </c>
      <c r="F25" s="2">
        <v>13</v>
      </c>
      <c r="G25" s="2" t="s">
        <v>8</v>
      </c>
    </row>
    <row r="26" spans="1:7" x14ac:dyDescent="0.25">
      <c r="A26" s="2">
        <v>125</v>
      </c>
      <c r="B26" s="2">
        <v>29</v>
      </c>
      <c r="C26" s="2" t="s">
        <v>7</v>
      </c>
      <c r="D26" s="2">
        <v>49</v>
      </c>
      <c r="E26" s="2">
        <v>700</v>
      </c>
      <c r="F26" s="2">
        <v>10</v>
      </c>
      <c r="G26" s="2" t="s">
        <v>8</v>
      </c>
    </row>
  </sheetData>
  <autoFilter ref="A1:G26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60"/>
  <sheetViews>
    <sheetView workbookViewId="0">
      <selection activeCell="M8" sqref="M8"/>
    </sheetView>
  </sheetViews>
  <sheetFormatPr defaultRowHeight="15" x14ac:dyDescent="0.25"/>
  <cols>
    <col min="1" max="1" width="21.140625" bestFit="1" customWidth="1"/>
    <col min="2" max="2" width="18.85546875" bestFit="1" customWidth="1"/>
  </cols>
  <sheetData>
    <row r="1" spans="1:2" x14ac:dyDescent="0.25">
      <c r="A1" s="6" t="s">
        <v>12</v>
      </c>
      <c r="B1" s="3" t="s">
        <v>19</v>
      </c>
    </row>
    <row r="2" spans="1:2" x14ac:dyDescent="0.25">
      <c r="A2" s="5" t="s">
        <v>13</v>
      </c>
      <c r="B2" s="5">
        <f>COUNTIFS(Sheet1!B2:B26,"&gt;=25",Sheet1!B2:B26,"&lt;=30")</f>
        <v>6</v>
      </c>
    </row>
    <row r="3" spans="1:2" x14ac:dyDescent="0.25">
      <c r="A3" s="5" t="s">
        <v>14</v>
      </c>
      <c r="B3" s="5">
        <f>COUNTIFS(Sheet1!B2:B26,"&gt;=31",Sheet1!B2:B26,"&lt;=35")</f>
        <v>5</v>
      </c>
    </row>
    <row r="4" spans="1:2" x14ac:dyDescent="0.25">
      <c r="A4" s="5" t="s">
        <v>15</v>
      </c>
      <c r="B4" s="5">
        <f>COUNTIFS(Sheet1!B2:B26,"&gt;=36",Sheet1!B2:B26,"&lt;=40")</f>
        <v>5</v>
      </c>
    </row>
    <row r="5" spans="1:2" x14ac:dyDescent="0.25">
      <c r="A5" s="5" t="s">
        <v>16</v>
      </c>
      <c r="B5" s="5">
        <f>COUNTIFS(Sheet1!B2:B26,"&gt;=41",Sheet1!B2:B26,"&lt;=45")</f>
        <v>5</v>
      </c>
    </row>
    <row r="6" spans="1:2" x14ac:dyDescent="0.25">
      <c r="A6" s="5" t="s">
        <v>17</v>
      </c>
      <c r="B6" s="5">
        <f>COUNTIFS(Sheet1!B2:B26,"&gt;=46")</f>
        <v>4</v>
      </c>
    </row>
    <row r="7" spans="1:2" x14ac:dyDescent="0.25">
      <c r="A7" s="6" t="s">
        <v>18</v>
      </c>
      <c r="B7" s="6">
        <f>SUM(B2:B6)</f>
        <v>25</v>
      </c>
    </row>
    <row r="12" spans="1:2" x14ac:dyDescent="0.25">
      <c r="A12" s="6" t="s">
        <v>20</v>
      </c>
      <c r="B12" s="6" t="s">
        <v>19</v>
      </c>
    </row>
    <row r="13" spans="1:2" x14ac:dyDescent="0.25">
      <c r="A13" s="5" t="s">
        <v>7</v>
      </c>
      <c r="B13" s="5">
        <f>COUNTIFS(Sheet1!C2:C26,"Employed")</f>
        <v>15</v>
      </c>
    </row>
    <row r="14" spans="1:2" x14ac:dyDescent="0.25">
      <c r="A14" s="5" t="s">
        <v>9</v>
      </c>
      <c r="B14" s="5">
        <f>COUNTIFS(Sheet1!C2:C26,"Self-Employed")</f>
        <v>6</v>
      </c>
    </row>
    <row r="15" spans="1:2" x14ac:dyDescent="0.25">
      <c r="A15" s="5" t="s">
        <v>11</v>
      </c>
      <c r="B15" s="5">
        <f>COUNTIFS(Sheet1!C2:C26,"Retired")</f>
        <v>4</v>
      </c>
    </row>
    <row r="16" spans="1:2" x14ac:dyDescent="0.25">
      <c r="A16" s="6" t="s">
        <v>18</v>
      </c>
      <c r="B16" s="6">
        <f>SUM(B13:B15)</f>
        <v>25</v>
      </c>
    </row>
    <row r="17" spans="1:2" x14ac:dyDescent="0.25">
      <c r="A17" s="7"/>
      <c r="B17" s="7"/>
    </row>
    <row r="23" spans="1:2" x14ac:dyDescent="0.25">
      <c r="A23" s="6" t="s">
        <v>21</v>
      </c>
      <c r="B23" s="6" t="s">
        <v>19</v>
      </c>
    </row>
    <row r="24" spans="1:2" x14ac:dyDescent="0.25">
      <c r="A24" s="5" t="s">
        <v>22</v>
      </c>
      <c r="B24" s="5">
        <f>COUNTIFS(Sheet1!D2:D26,"&gt;=35",Sheet1!D2:D26,"&lt;=45")</f>
        <v>6</v>
      </c>
    </row>
    <row r="25" spans="1:2" x14ac:dyDescent="0.25">
      <c r="A25" s="5" t="s">
        <v>23</v>
      </c>
      <c r="B25" s="5">
        <f>COUNTIFS(Sheet1!D2:D26,"&gt;=46",Sheet1!D2:D26,"&lt;=55")</f>
        <v>8</v>
      </c>
    </row>
    <row r="26" spans="1:2" x14ac:dyDescent="0.25">
      <c r="A26" s="5" t="s">
        <v>24</v>
      </c>
      <c r="B26" s="5">
        <f>COUNTIFS(Sheet1!D2:D26,"&gt;=56",Sheet1!D2:D26,"&lt;=65")</f>
        <v>5</v>
      </c>
    </row>
    <row r="27" spans="1:2" x14ac:dyDescent="0.25">
      <c r="A27" s="5" t="s">
        <v>25</v>
      </c>
      <c r="B27" s="5">
        <f>COUNTIFS(Sheet1!D2:D26,"&gt;=66",Sheet1!D2:D26,"&lt;=75")</f>
        <v>3</v>
      </c>
    </row>
    <row r="28" spans="1:2" x14ac:dyDescent="0.25">
      <c r="A28" s="5" t="s">
        <v>26</v>
      </c>
      <c r="B28" s="5">
        <f>COUNTIFS(Sheet1!D2:D26,"&gt;=76")</f>
        <v>3</v>
      </c>
    </row>
    <row r="29" spans="1:2" x14ac:dyDescent="0.25">
      <c r="A29" s="6" t="s">
        <v>18</v>
      </c>
      <c r="B29" s="6">
        <f>SUM(B24:B28)</f>
        <v>25</v>
      </c>
    </row>
    <row r="35" spans="1:2" x14ac:dyDescent="0.25">
      <c r="A35" s="6" t="s">
        <v>27</v>
      </c>
      <c r="B35" s="6" t="s">
        <v>19</v>
      </c>
    </row>
    <row r="36" spans="1:2" x14ac:dyDescent="0.25">
      <c r="A36" s="5" t="s">
        <v>28</v>
      </c>
      <c r="B36" s="5">
        <f>COUNTIFS(Sheet1!E2:E26,"&gt;=600",Sheet1!E2:E26,"&lt;=650")</f>
        <v>6</v>
      </c>
    </row>
    <row r="37" spans="1:2" x14ac:dyDescent="0.25">
      <c r="A37" s="5" t="s">
        <v>29</v>
      </c>
      <c r="B37" s="5">
        <f>COUNTIFS(Sheet1!E2:E26,"&gt;=651",Sheet1!E2:E26,"&lt;=700")</f>
        <v>11</v>
      </c>
    </row>
    <row r="38" spans="1:2" x14ac:dyDescent="0.25">
      <c r="A38" s="5" t="s">
        <v>30</v>
      </c>
      <c r="B38" s="5">
        <f>COUNTIFS(Sheet1!E2:E26,"&gt;=701")</f>
        <v>8</v>
      </c>
    </row>
    <row r="39" spans="1:2" x14ac:dyDescent="0.25">
      <c r="A39" s="6" t="s">
        <v>18</v>
      </c>
      <c r="B39" s="6">
        <f>SUM(B36:B38)</f>
        <v>25</v>
      </c>
    </row>
    <row r="46" spans="1:2" x14ac:dyDescent="0.25">
      <c r="A46" s="6" t="s">
        <v>31</v>
      </c>
      <c r="B46" s="6" t="s">
        <v>19</v>
      </c>
    </row>
    <row r="47" spans="1:2" x14ac:dyDescent="0.25">
      <c r="A47" s="5" t="s">
        <v>32</v>
      </c>
      <c r="B47" s="5">
        <f>COUNTIFS(Sheet1!F2:F26,"&gt;=5",Sheet1!F2:F26,"&lt;=10")</f>
        <v>12</v>
      </c>
    </row>
    <row r="48" spans="1:2" x14ac:dyDescent="0.25">
      <c r="A48" s="5" t="s">
        <v>33</v>
      </c>
      <c r="B48" s="5">
        <f>COUNTIFS(Sheet1!F2:F26,"&gt;=11",Sheet1!F2:F26,"&lt;=15")</f>
        <v>10</v>
      </c>
    </row>
    <row r="49" spans="1:2" x14ac:dyDescent="0.25">
      <c r="A49" s="5" t="s">
        <v>34</v>
      </c>
      <c r="B49" s="5">
        <f>COUNTIFS(Sheet1!F2:F26,"&gt;=16")</f>
        <v>3</v>
      </c>
    </row>
    <row r="50" spans="1:2" x14ac:dyDescent="0.25">
      <c r="A50" s="6" t="s">
        <v>18</v>
      </c>
      <c r="B50" s="6">
        <f>SUM(B47:B49)</f>
        <v>25</v>
      </c>
    </row>
    <row r="57" spans="1:2" x14ac:dyDescent="0.25">
      <c r="A57" s="6" t="s">
        <v>35</v>
      </c>
      <c r="B57" s="6" t="s">
        <v>19</v>
      </c>
    </row>
    <row r="58" spans="1:2" x14ac:dyDescent="0.25">
      <c r="A58" s="5" t="s">
        <v>8</v>
      </c>
      <c r="B58" s="5">
        <f>COUNTIFS(Sheet1!G2:G26,"Yes")</f>
        <v>15</v>
      </c>
    </row>
    <row r="59" spans="1:2" x14ac:dyDescent="0.25">
      <c r="A59" s="5" t="s">
        <v>10</v>
      </c>
      <c r="B59" s="5">
        <f>COUNTIFS(Sheet1!G2:G26,"No")</f>
        <v>10</v>
      </c>
    </row>
    <row r="60" spans="1:2" x14ac:dyDescent="0.25">
      <c r="A60" s="6" t="s">
        <v>18</v>
      </c>
      <c r="B60" s="6">
        <f>SUM(B58:B59)</f>
        <v>25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39"/>
  <sheetViews>
    <sheetView workbookViewId="0">
      <selection activeCell="C21" sqref="C19:D21"/>
    </sheetView>
  </sheetViews>
  <sheetFormatPr defaultRowHeight="15" x14ac:dyDescent="0.25"/>
  <cols>
    <col min="1" max="1" width="20.5703125" bestFit="1" customWidth="1"/>
    <col min="2" max="2" width="16.42578125" bestFit="1" customWidth="1"/>
    <col min="3" max="3" width="18.85546875" bestFit="1" customWidth="1"/>
    <col min="4" max="4" width="18.42578125" bestFit="1" customWidth="1"/>
  </cols>
  <sheetData>
    <row r="1" spans="1:3" x14ac:dyDescent="0.25">
      <c r="A1" s="3" t="s">
        <v>20</v>
      </c>
      <c r="B1" s="3" t="s">
        <v>21</v>
      </c>
      <c r="C1" s="3" t="s">
        <v>19</v>
      </c>
    </row>
    <row r="2" spans="1:3" x14ac:dyDescent="0.25">
      <c r="A2" s="4" t="s">
        <v>7</v>
      </c>
      <c r="B2" s="8" t="s">
        <v>36</v>
      </c>
      <c r="C2" s="5">
        <f>COUNTIFS(Sheet1!C2:C26,"Employed",Sheet1!D2:D26,"&gt;=50")</f>
        <v>11</v>
      </c>
    </row>
    <row r="3" spans="1:3" x14ac:dyDescent="0.25">
      <c r="A3" s="4" t="s">
        <v>9</v>
      </c>
      <c r="B3" s="8"/>
      <c r="C3" s="5">
        <f>COUNTIFS(Sheet1!C2:C26,"Self-Employed",Sheet1!D2:D26,"&gt;=50")</f>
        <v>6</v>
      </c>
    </row>
    <row r="4" spans="1:3" x14ac:dyDescent="0.25">
      <c r="A4" s="9" t="s">
        <v>18</v>
      </c>
      <c r="B4" s="10"/>
      <c r="C4" s="6">
        <f>SUM(C2:C3)</f>
        <v>17</v>
      </c>
    </row>
    <row r="15" spans="1:3" x14ac:dyDescent="0.25">
      <c r="A15" s="3" t="s">
        <v>20</v>
      </c>
      <c r="B15" s="6" t="s">
        <v>27</v>
      </c>
      <c r="C15" s="6" t="s">
        <v>19</v>
      </c>
    </row>
    <row r="16" spans="1:3" x14ac:dyDescent="0.25">
      <c r="A16" s="4" t="s">
        <v>7</v>
      </c>
      <c r="B16" s="8" t="s">
        <v>40</v>
      </c>
      <c r="C16" s="5">
        <f>COUNTIFS(Sheet1!C2:C26,"Employed",Sheet1!E2:E26,"&gt;=650")</f>
        <v>15</v>
      </c>
    </row>
    <row r="17" spans="1:3" x14ac:dyDescent="0.25">
      <c r="A17" s="4" t="s">
        <v>9</v>
      </c>
      <c r="B17" s="8"/>
      <c r="C17" s="5">
        <f>COUNTIFS(Sheet1!C2:C26,"Self-Employed",Sheet1!E2:E26,"&gt;=650")</f>
        <v>5</v>
      </c>
    </row>
    <row r="18" spans="1:3" x14ac:dyDescent="0.25">
      <c r="A18" s="13" t="s">
        <v>18</v>
      </c>
      <c r="B18" s="13"/>
      <c r="C18" s="6">
        <f>SUM(C16:C17)</f>
        <v>20</v>
      </c>
    </row>
    <row r="36" spans="1:4" x14ac:dyDescent="0.25">
      <c r="A36" s="3" t="s">
        <v>20</v>
      </c>
      <c r="B36" s="3" t="s">
        <v>21</v>
      </c>
      <c r="C36" s="6" t="s">
        <v>37</v>
      </c>
      <c r="D36" s="6" t="s">
        <v>38</v>
      </c>
    </row>
    <row r="37" spans="1:4" x14ac:dyDescent="0.25">
      <c r="A37" s="4" t="s">
        <v>7</v>
      </c>
      <c r="B37" s="8" t="s">
        <v>36</v>
      </c>
      <c r="C37" s="11" t="s">
        <v>39</v>
      </c>
      <c r="D37" s="5">
        <f>COUNTIFS(Sheet1!C2:C26,"Employed",Sheet1!D2:D26,"&gt;=50",Sheet1!F2:F26,"&gt;=10")</f>
        <v>10</v>
      </c>
    </row>
    <row r="38" spans="1:4" x14ac:dyDescent="0.25">
      <c r="A38" s="4" t="s">
        <v>9</v>
      </c>
      <c r="B38" s="8"/>
      <c r="C38" s="12"/>
      <c r="D38" s="5">
        <f>COUNTIFS(Sheet1!C2:C26,"Self-Employed",Sheet1!D2:D26,"&gt;=50",Sheet1!F2:F26,"&gt;=10")</f>
        <v>6</v>
      </c>
    </row>
    <row r="39" spans="1:4" x14ac:dyDescent="0.25">
      <c r="A39" s="13" t="s">
        <v>18</v>
      </c>
      <c r="B39" s="13"/>
      <c r="C39" s="13"/>
      <c r="D39" s="6">
        <f>SUM(D37:D38)</f>
        <v>16</v>
      </c>
    </row>
  </sheetData>
  <mergeCells count="7">
    <mergeCell ref="B2:B3"/>
    <mergeCell ref="A4:B4"/>
    <mergeCell ref="B37:B38"/>
    <mergeCell ref="C37:C38"/>
    <mergeCell ref="A39:C39"/>
    <mergeCell ref="B16:B17"/>
    <mergeCell ref="A18:B1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SINGLE-COLUMN</vt:lpstr>
      <vt:lpstr>2-3 COLUMN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Anon47 XLVII</cp:lastModifiedBy>
  <dcterms:created xsi:type="dcterms:W3CDTF">2025-08-22T01:55:33Z</dcterms:created>
  <dcterms:modified xsi:type="dcterms:W3CDTF">2025-09-01T22:42:08Z</dcterms:modified>
</cp:coreProperties>
</file>