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don\Documents\GitHub\RationalResources\"/>
    </mc:Choice>
  </mc:AlternateContent>
  <bookViews>
    <workbookView xWindow="9300" yWindow="0" windowWidth="18375" windowHeight="8625"/>
  </bookViews>
  <sheets>
    <sheet name="Calculator" sheetId="2" r:id="rId1"/>
    <sheet name="Database" sheetId="3" r:id="rId2"/>
    <sheet name="Samples" sheetId="1" r:id="rId3"/>
  </sheets>
  <definedNames>
    <definedName name="_xlnm.Print_Area" localSheetId="0">#REF!</definedName>
    <definedName name="_xlnm.Print_Area" localSheetId="1">#REF!</definedName>
    <definedName name="_xlnm.Print_Area" localSheetId="2">#REF!</definedName>
    <definedName name="_xlnm.Sheet_Title" localSheetId="0">"Sheet2"</definedName>
    <definedName name="_xlnm.Sheet_Title" localSheetId="1">"Sheet3"</definedName>
    <definedName name="_xlnm.Sheet_Title" localSheetId="2">"Sheet1"</definedName>
  </definedNames>
  <calcPr calcId="152511"/>
</workbook>
</file>

<file path=xl/calcChain.xml><?xml version="1.0" encoding="utf-8"?>
<calcChain xmlns="http://schemas.openxmlformats.org/spreadsheetml/2006/main">
  <c r="B14" i="3" l="1"/>
  <c r="B27" i="3"/>
  <c r="B26" i="3"/>
  <c r="B44" i="3"/>
  <c r="B15" i="3"/>
  <c r="B42" i="3" l="1"/>
  <c r="D14" i="2" l="1"/>
  <c r="D17" i="2" s="1"/>
  <c r="B14" i="2"/>
  <c r="B17" i="2" s="1"/>
  <c r="C14" i="2"/>
  <c r="C17" i="2" s="1"/>
  <c r="B12" i="3" l="1"/>
  <c r="B13" i="3"/>
  <c r="B16" i="3"/>
  <c r="B17" i="3"/>
  <c r="B18" i="3"/>
  <c r="B19" i="3"/>
  <c r="B20" i="3"/>
  <c r="B21" i="3"/>
  <c r="B22" i="3"/>
  <c r="B23" i="3"/>
  <c r="B24" i="3"/>
  <c r="B25" i="3"/>
  <c r="B28" i="3"/>
  <c r="B31" i="3"/>
  <c r="B32" i="3"/>
  <c r="B33" i="3"/>
  <c r="B34" i="3"/>
  <c r="B35" i="3"/>
  <c r="B36" i="3"/>
  <c r="B37" i="3"/>
  <c r="B38" i="3"/>
  <c r="B39" i="3"/>
  <c r="B40" i="3"/>
  <c r="B41" i="3"/>
  <c r="B43" i="3"/>
  <c r="B11" i="3"/>
  <c r="B8" i="2" l="1"/>
  <c r="E3" i="1"/>
  <c r="D3" i="1"/>
  <c r="F3" i="1"/>
  <c r="G3" i="1"/>
  <c r="D4" i="1"/>
  <c r="E4" i="1"/>
  <c r="F4" i="1"/>
  <c r="G4" i="1"/>
  <c r="D5" i="1"/>
  <c r="E5" i="1"/>
  <c r="F5" i="1"/>
  <c r="G5" i="1"/>
  <c r="D6" i="1"/>
  <c r="E6" i="1"/>
  <c r="F6" i="1"/>
  <c r="G6" i="1"/>
  <c r="D7" i="1"/>
  <c r="E7" i="1"/>
  <c r="F7" i="1"/>
  <c r="G7" i="1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C8" i="2" l="1"/>
  <c r="D8" i="2"/>
  <c r="B15" i="2" l="1"/>
  <c r="B16" i="2" s="1"/>
  <c r="D15" i="2"/>
  <c r="D16" i="2" s="1"/>
  <c r="C15" i="2"/>
  <c r="C16" i="2" s="1"/>
  <c r="E15" i="2"/>
  <c r="E8" i="2"/>
  <c r="E16" i="2" l="1"/>
  <c r="G16" i="2" s="1"/>
  <c r="H16" i="2" s="1"/>
</calcChain>
</file>

<file path=xl/sharedStrings.xml><?xml version="1.0" encoding="utf-8"?>
<sst xmlns="http://schemas.openxmlformats.org/spreadsheetml/2006/main" count="88" uniqueCount="86">
  <si>
    <t>name</t>
  </si>
  <si>
    <t>Thrust(kN)</t>
  </si>
  <si>
    <t>Isp(s)</t>
  </si>
  <si>
    <t>Ve (m/s)</t>
  </si>
  <si>
    <t>flow(kg/s)</t>
  </si>
  <si>
    <t>power(W)</t>
  </si>
  <si>
    <t>J/kg</t>
  </si>
  <si>
    <t>24-77</t>
  </si>
  <si>
    <t>48-7S</t>
  </si>
  <si>
    <t>aerospike</t>
  </si>
  <si>
    <t>LV-1</t>
  </si>
  <si>
    <t>LV-1R</t>
  </si>
  <si>
    <t>LV-909</t>
  </si>
  <si>
    <t>LV-N</t>
  </si>
  <si>
    <t>LF only</t>
  </si>
  <si>
    <t>LV-T30</t>
  </si>
  <si>
    <t>LV-T45</t>
  </si>
  <si>
    <t>mainsail</t>
  </si>
  <si>
    <t>Mk55</t>
  </si>
  <si>
    <t>poodle</t>
  </si>
  <si>
    <t>SSME</t>
  </si>
  <si>
    <t>skipper</t>
  </si>
  <si>
    <t>Isp</t>
  </si>
  <si>
    <t>Engine</t>
  </si>
  <si>
    <t>Thrust (Vac)</t>
  </si>
  <si>
    <t>Flow (kg/s)</t>
  </si>
  <si>
    <t>Name</t>
  </si>
  <si>
    <t>Mass (kg)</t>
  </si>
  <si>
    <t>Density (kg)</t>
  </si>
  <si>
    <t>LiquidFuel</t>
  </si>
  <si>
    <t>Oxidizer</t>
  </si>
  <si>
    <t>MonoPropellant</t>
  </si>
  <si>
    <t>LqdHydrogen</t>
  </si>
  <si>
    <t>LqdMethane</t>
  </si>
  <si>
    <t>SolidFuel</t>
  </si>
  <si>
    <t>ElectricCharge</t>
  </si>
  <si>
    <t>Propellants</t>
  </si>
  <si>
    <t>Power (W)</t>
  </si>
  <si>
    <t>Power (J/kg)</t>
  </si>
  <si>
    <t>Inputs</t>
  </si>
  <si>
    <t>Outputs</t>
  </si>
  <si>
    <t>XenonGas</t>
  </si>
  <si>
    <t>Lithium</t>
  </si>
  <si>
    <t>EnrichedUranium</t>
  </si>
  <si>
    <t>Antimatter</t>
  </si>
  <si>
    <t>ArgonGas</t>
  </si>
  <si>
    <t>Metal(s)</t>
  </si>
  <si>
    <t>LqdDeuterium</t>
  </si>
  <si>
    <t>LqdCO2</t>
  </si>
  <si>
    <t>LqdAmmonia</t>
  </si>
  <si>
    <t>LqdHe3</t>
  </si>
  <si>
    <t>Karbonite</t>
  </si>
  <si>
    <t>Karborundum</t>
  </si>
  <si>
    <t>Atmosphere</t>
  </si>
  <si>
    <t>CompressedAtmosphere</t>
  </si>
  <si>
    <t>Nitronite</t>
  </si>
  <si>
    <t>Propellium</t>
  </si>
  <si>
    <t>Raptium</t>
  </si>
  <si>
    <t>Explodium</t>
  </si>
  <si>
    <t>Oxium</t>
  </si>
  <si>
    <t>Blutonium</t>
  </si>
  <si>
    <t>Hexagen</t>
  </si>
  <si>
    <t>RHK1</t>
  </si>
  <si>
    <t>ElectroPlasma</t>
  </si>
  <si>
    <t>____CRP____</t>
  </si>
  <si>
    <t>____WBI____</t>
  </si>
  <si>
    <t>Samples by @taniwha</t>
  </si>
  <si>
    <t>Intake(Air/Atm)</t>
  </si>
  <si>
    <t>Name (dropdown)</t>
  </si>
  <si>
    <t>Ratio (for cfg)</t>
  </si>
  <si>
    <t>Stats (from cfg)</t>
  </si>
  <si>
    <t>Blue items are drop-down selectors. Orange fields are inputs. Only type into the orange fields.</t>
  </si>
  <si>
    <t>SRMFuel</t>
  </si>
  <si>
    <t>Supports stock, CRP and WBI.</t>
  </si>
  <si>
    <t>Mass (kg/s)</t>
  </si>
  <si>
    <t>Ratio (U/s)</t>
  </si>
  <si>
    <t>Total flow (kg/s)</t>
  </si>
  <si>
    <t>Units/s (in-game)</t>
  </si>
  <si>
    <t>Rock</t>
  </si>
  <si>
    <t>Ore</t>
  </si>
  <si>
    <t>FusionPellets</t>
  </si>
  <si>
    <t>Water (CRP)</t>
  </si>
  <si>
    <t>Water (WBI)</t>
  </si>
  <si>
    <t>MetallicHydrogen</t>
  </si>
  <si>
    <t>NuclearSaltWater</t>
  </si>
  <si>
    <t>FissionPellets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</si>
</sst>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5">
    <font>
      <sz val="10"/>
      <color indexed="8"/>
      <name val="Sans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indexed="8"/>
      <name val="Sans"/>
    </font>
    <font>
      <sz val="11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2"/>
      <color theme="8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4" applyNumberFormat="0" applyFill="0" applyAlignment="0" applyProtection="0"/>
    <xf numFmtId="0" fontId="6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3" borderId="5" applyNumberFormat="0" applyAlignment="0" applyProtection="0"/>
  </cellStyleXfs>
  <cellXfs count="24">
    <xf numFmtId="0" fontId="0" fillId="0" borderId="0" xfId="0"/>
    <xf numFmtId="0" fontId="8" fillId="0" borderId="0" xfId="0" applyFont="1" applyFill="1" applyAlignment="1"/>
    <xf numFmtId="0" fontId="9" fillId="0" borderId="0" xfId="0" applyFont="1" applyFill="1" applyAlignment="1"/>
    <xf numFmtId="164" fontId="9" fillId="0" borderId="0" xfId="0" applyNumberFormat="1" applyFont="1" applyFill="1" applyAlignment="1"/>
    <xf numFmtId="0" fontId="9" fillId="0" borderId="0" xfId="0" applyNumberFormat="1" applyFont="1" applyFill="1" applyAlignment="1"/>
    <xf numFmtId="0" fontId="9" fillId="0" borderId="0" xfId="0" applyFont="1"/>
    <xf numFmtId="0" fontId="4" fillId="3" borderId="3" xfId="4" applyAlignment="1"/>
    <xf numFmtId="0" fontId="2" fillId="0" borderId="2" xfId="2" applyFill="1" applyAlignment="1"/>
    <xf numFmtId="0" fontId="1" fillId="0" borderId="1" xfId="1" applyFill="1" applyAlignment="1"/>
    <xf numFmtId="0" fontId="3" fillId="2" borderId="3" xfId="3" applyAlignment="1"/>
    <xf numFmtId="165" fontId="4" fillId="3" borderId="3" xfId="4" applyNumberFormat="1" applyAlignment="1"/>
    <xf numFmtId="2" fontId="3" fillId="2" borderId="3" xfId="3" applyNumberFormat="1" applyFont="1" applyAlignment="1"/>
    <xf numFmtId="0" fontId="5" fillId="0" borderId="4" xfId="5" applyFont="1" applyFill="1" applyAlignment="1"/>
    <xf numFmtId="0" fontId="6" fillId="0" borderId="0" xfId="6" applyNumberFormat="1" applyFont="1" applyFill="1" applyAlignment="1"/>
    <xf numFmtId="0" fontId="11" fillId="3" borderId="3" xfId="4" applyFont="1" applyAlignment="1"/>
    <xf numFmtId="0" fontId="10" fillId="2" borderId="3" xfId="3" applyFont="1" applyAlignment="1"/>
    <xf numFmtId="0" fontId="7" fillId="0" borderId="0" xfId="0" applyFont="1"/>
    <xf numFmtId="165" fontId="13" fillId="3" borderId="5" xfId="8" applyNumberFormat="1" applyAlignment="1"/>
    <xf numFmtId="0" fontId="14" fillId="5" borderId="0" xfId="0" applyFont="1" applyFill="1"/>
    <xf numFmtId="0" fontId="6" fillId="0" borderId="0" xfId="6"/>
    <xf numFmtId="0" fontId="12" fillId="4" borderId="0" xfId="7" applyAlignment="1"/>
    <xf numFmtId="0" fontId="1" fillId="0" borderId="1" xfId="1" applyFill="1" applyAlignment="1">
      <alignment horizontal="center"/>
    </xf>
    <xf numFmtId="0" fontId="2" fillId="0" borderId="2" xfId="2" applyFill="1" applyAlignment="1">
      <alignment horizontal="center"/>
    </xf>
    <xf numFmtId="0" fontId="9" fillId="0" borderId="0" xfId="0" applyFont="1" applyFill="1" applyAlignment="1">
      <alignment horizontal="center"/>
    </xf>
  </cellXfs>
  <cellStyles count="9">
    <cellStyle name="Calculation" xfId="4" builtinId="22"/>
    <cellStyle name="Explanatory Text" xfId="6" builtinId="53"/>
    <cellStyle name="Good" xfId="7" builtinId="26"/>
    <cellStyle name="Heading 1" xfId="1" builtinId="16"/>
    <cellStyle name="Heading 2" xfId="2" builtinId="17"/>
    <cellStyle name="Input" xfId="3" builtinId="20"/>
    <cellStyle name="Linked Cell" xfId="5" builtinId="24"/>
    <cellStyle name="Normal" xfId="0" builtinId="0"/>
    <cellStyle name="Output" xfId="8" builtinId="2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C7C7C7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9"/>
  <sheetViews>
    <sheetView tabSelected="1" workbookViewId="0">
      <selection activeCell="D14" sqref="D14"/>
    </sheetView>
  </sheetViews>
  <sheetFormatPr defaultRowHeight="15.75"/>
  <cols>
    <col min="1" max="5" width="19.7109375" style="2" customWidth="1"/>
    <col min="6" max="6" width="9.140625" style="2"/>
    <col min="7" max="7" width="15" style="2" customWidth="1"/>
    <col min="8" max="8" width="16" style="2" customWidth="1"/>
    <col min="9" max="252" width="9.140625" style="2"/>
    <col min="253" max="16384" width="9.140625" style="5"/>
  </cols>
  <sheetData>
    <row r="1" spans="1:8" ht="20.25" thickBot="1">
      <c r="A1" s="21" t="s">
        <v>23</v>
      </c>
      <c r="B1" s="21"/>
      <c r="C1" s="21"/>
      <c r="D1" s="21"/>
      <c r="E1" s="21"/>
    </row>
    <row r="2" spans="1:8" ht="16.5" thickTop="1">
      <c r="A2" s="19" t="s">
        <v>71</v>
      </c>
      <c r="B2"/>
      <c r="C2"/>
      <c r="D2"/>
      <c r="E2"/>
    </row>
    <row r="3" spans="1:8">
      <c r="A3" s="19" t="s">
        <v>73</v>
      </c>
      <c r="B3"/>
      <c r="C3"/>
      <c r="D3"/>
      <c r="E3"/>
    </row>
    <row r="4" spans="1:8">
      <c r="A4"/>
      <c r="B4"/>
      <c r="C4"/>
      <c r="D4"/>
      <c r="E4"/>
    </row>
    <row r="5" spans="1:8">
      <c r="A5" s="5" t="s">
        <v>39</v>
      </c>
      <c r="B5" s="2" t="s">
        <v>22</v>
      </c>
      <c r="C5" s="2" t="s">
        <v>24</v>
      </c>
      <c r="D5" s="5"/>
      <c r="E5" s="5"/>
      <c r="F5" s="5"/>
    </row>
    <row r="6" spans="1:8">
      <c r="A6" s="20" t="s">
        <v>70</v>
      </c>
      <c r="B6" s="9">
        <v>600</v>
      </c>
      <c r="C6" s="9">
        <v>60</v>
      </c>
      <c r="D6" s="5"/>
      <c r="E6" s="5"/>
      <c r="F6" s="5"/>
    </row>
    <row r="7" spans="1:8">
      <c r="A7" s="2" t="s">
        <v>40</v>
      </c>
      <c r="B7" s="2" t="s">
        <v>3</v>
      </c>
      <c r="C7" s="2" t="s">
        <v>25</v>
      </c>
      <c r="D7" s="5" t="s">
        <v>37</v>
      </c>
      <c r="E7" s="5" t="s">
        <v>38</v>
      </c>
    </row>
    <row r="8" spans="1:8">
      <c r="B8" s="6">
        <f>B6*9.8066</f>
        <v>5883.96</v>
      </c>
      <c r="C8" s="10">
        <f>C6*1000/B8</f>
        <v>10.197214121102116</v>
      </c>
      <c r="D8" s="10">
        <f>C6*1000*B8/2</f>
        <v>176518800</v>
      </c>
      <c r="E8" s="10">
        <f>D8/C8</f>
        <v>17310492.640799999</v>
      </c>
    </row>
    <row r="9" spans="1:8">
      <c r="E9" s="5"/>
    </row>
    <row r="10" spans="1:8">
      <c r="E10" s="5"/>
    </row>
    <row r="11" spans="1:8" ht="20.25" thickBot="1">
      <c r="A11" s="21" t="s">
        <v>36</v>
      </c>
      <c r="B11" s="21"/>
      <c r="C11" s="21"/>
      <c r="D11" s="21"/>
      <c r="E11" s="21"/>
    </row>
    <row r="12" spans="1:8" ht="16.5" thickTop="1">
      <c r="A12" s="20" t="s">
        <v>69</v>
      </c>
      <c r="B12" s="11">
        <v>1</v>
      </c>
      <c r="C12" s="11">
        <v>0</v>
      </c>
      <c r="D12" s="11">
        <v>0</v>
      </c>
      <c r="E12" s="11">
        <v>80</v>
      </c>
    </row>
    <row r="13" spans="1:8">
      <c r="A13" s="1" t="s">
        <v>68</v>
      </c>
      <c r="B13" s="18" t="s">
        <v>29</v>
      </c>
      <c r="C13" s="18"/>
      <c r="D13" s="18"/>
      <c r="E13" s="19" t="s">
        <v>35</v>
      </c>
    </row>
    <row r="14" spans="1:8" ht="16.5" thickBot="1">
      <c r="A14" s="1" t="s">
        <v>27</v>
      </c>
      <c r="B14" s="12">
        <f>IFERROR(VLOOKUP(B13,Database!$A$2:$B$43,2,0),"-")</f>
        <v>5</v>
      </c>
      <c r="C14" s="12" t="str">
        <f>IFERROR(VLOOKUP(C13,Database!$A$2:$B$43,2,0),"-")</f>
        <v>-</v>
      </c>
      <c r="D14" s="12" t="str">
        <f>IFERROR(VLOOKUP(D13,Database!$A$2:$B$43,2,0),"-")</f>
        <v>-</v>
      </c>
      <c r="E14" s="13">
        <v>0</v>
      </c>
    </row>
    <row r="15" spans="1:8" ht="18.75" thickTop="1" thickBot="1">
      <c r="A15" s="20" t="s">
        <v>77</v>
      </c>
      <c r="B15" s="17">
        <f>IFERROR(($C$8)*B12/SUM($B$17:$D$17),"-")</f>
        <v>2.0394428242204232</v>
      </c>
      <c r="C15" s="17">
        <f t="shared" ref="C15:D15" si="0">IFERROR(($C$8)*C12/SUM($B$17:$D$17),"-")</f>
        <v>0</v>
      </c>
      <c r="D15" s="17">
        <f t="shared" si="0"/>
        <v>0</v>
      </c>
      <c r="E15" s="17">
        <f>C8*E12/SUM(B17:D17)</f>
        <v>163.15542593763385</v>
      </c>
      <c r="G15" s="22" t="s">
        <v>76</v>
      </c>
      <c r="H15" s="22"/>
    </row>
    <row r="16" spans="1:8" ht="16.5" thickTop="1">
      <c r="A16" s="2" t="s">
        <v>74</v>
      </c>
      <c r="B16" s="6">
        <f>IFERROR(B14*B15,"-")</f>
        <v>10.197214121102116</v>
      </c>
      <c r="C16" s="6" t="str">
        <f t="shared" ref="C16:D16" si="1">IFERROR(C14*C15,"-")</f>
        <v>-</v>
      </c>
      <c r="D16" s="6" t="str">
        <f t="shared" si="1"/>
        <v>-</v>
      </c>
      <c r="E16" s="6">
        <f>E14*E15</f>
        <v>0</v>
      </c>
      <c r="G16" s="17">
        <f>SUM(B16:E16)</f>
        <v>10.197214121102116</v>
      </c>
      <c r="H16" s="6" t="str">
        <f>IF($C$8&gt;$G$16,"Input excesive",IF($C$8&lt;$G$16,"Output excessive","Equal"))</f>
        <v>Equal</v>
      </c>
    </row>
    <row r="17" spans="1:5">
      <c r="A17" s="2" t="s">
        <v>75</v>
      </c>
      <c r="B17" s="6">
        <f>IFERROR(B12*B14,"-")</f>
        <v>5</v>
      </c>
      <c r="C17" s="6" t="str">
        <f t="shared" ref="C17:D17" si="2">IFERROR(C12*C14,"-")</f>
        <v>-</v>
      </c>
      <c r="D17" s="6" t="str">
        <f t="shared" si="2"/>
        <v>-</v>
      </c>
      <c r="E17" s="6"/>
    </row>
    <row r="18" spans="1:5">
      <c r="A18" s="5"/>
    </row>
    <row r="19" spans="1:5">
      <c r="C19"/>
    </row>
  </sheetData>
  <mergeCells count="3">
    <mergeCell ref="A11:E11"/>
    <mergeCell ref="A1:E1"/>
    <mergeCell ref="G15:H15"/>
  </mergeCell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>
          <x14:formula1>
            <xm:f>Database!$A$2:$A$44</xm:f>
          </x14:formula1>
          <xm:sqref>B13:D13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44"/>
  <sheetViews>
    <sheetView topLeftCell="A25" zoomScale="90" zoomScaleNormal="90" workbookViewId="0">
      <selection activeCell="B9" sqref="B9"/>
    </sheetView>
  </sheetViews>
  <sheetFormatPr defaultRowHeight="15.75"/>
  <cols>
    <col min="1" max="3" width="23.28515625" style="2" customWidth="1"/>
    <col min="4" max="4" width="9.140625" style="2"/>
    <col min="5" max="5" width="12.5703125" style="2" customWidth="1"/>
    <col min="6" max="6" width="9.140625" style="2"/>
    <col min="7" max="7" width="14" style="2" customWidth="1"/>
    <col min="8" max="256" width="9.140625" style="2"/>
    <col min="257" max="16384" width="9.140625" style="5"/>
  </cols>
  <sheetData>
    <row r="1" spans="1:3" ht="20.25" thickBot="1">
      <c r="A1" s="8" t="s">
        <v>26</v>
      </c>
      <c r="B1" s="8" t="s">
        <v>28</v>
      </c>
    </row>
    <row r="2" spans="1:3" ht="16.5" thickTop="1">
      <c r="A2" s="2" t="s">
        <v>29</v>
      </c>
      <c r="B2" s="2">
        <v>5</v>
      </c>
    </row>
    <row r="3" spans="1:3">
      <c r="A3" s="2" t="s">
        <v>30</v>
      </c>
      <c r="B3" s="2">
        <v>5</v>
      </c>
    </row>
    <row r="4" spans="1:3">
      <c r="A4" s="2" t="s">
        <v>67</v>
      </c>
      <c r="B4" s="2">
        <v>5</v>
      </c>
    </row>
    <row r="5" spans="1:3">
      <c r="A5" s="2" t="s">
        <v>31</v>
      </c>
      <c r="B5" s="2">
        <v>4</v>
      </c>
    </row>
    <row r="6" spans="1:3">
      <c r="A6" s="2" t="s">
        <v>79</v>
      </c>
      <c r="B6" s="2">
        <v>10</v>
      </c>
    </row>
    <row r="7" spans="1:3">
      <c r="A7" s="2" t="s">
        <v>34</v>
      </c>
      <c r="B7" s="2">
        <v>7.5</v>
      </c>
    </row>
    <row r="8" spans="1:3">
      <c r="A8" s="2" t="s">
        <v>41</v>
      </c>
      <c r="B8" s="2">
        <v>0.1</v>
      </c>
    </row>
    <row r="9" spans="1:3">
      <c r="A9"/>
    </row>
    <row r="10" spans="1:3" ht="18" thickBot="1">
      <c r="A10" s="7" t="s">
        <v>64</v>
      </c>
    </row>
    <row r="11" spans="1:3" ht="16.5" thickTop="1">
      <c r="A11" s="2" t="s">
        <v>44</v>
      </c>
      <c r="B11" s="14">
        <f>C11*1000</f>
        <v>1.0000000000000002E-6</v>
      </c>
      <c r="C11" s="15">
        <v>1.0000000000000001E-9</v>
      </c>
    </row>
    <row r="12" spans="1:3">
      <c r="A12" s="2" t="s">
        <v>45</v>
      </c>
      <c r="B12" s="14">
        <f t="shared" ref="B12:B44" si="0">C12*1000</f>
        <v>1.784E-3</v>
      </c>
      <c r="C12" s="15">
        <v>1.784E-6</v>
      </c>
    </row>
    <row r="13" spans="1:3">
      <c r="A13" s="2" t="s">
        <v>43</v>
      </c>
      <c r="B13" s="14">
        <f t="shared" si="0"/>
        <v>10.97</v>
      </c>
      <c r="C13" s="15">
        <v>1.0970000000000001E-2</v>
      </c>
    </row>
    <row r="14" spans="1:3">
      <c r="A14" s="2" t="s">
        <v>85</v>
      </c>
      <c r="B14" s="14">
        <f t="shared" si="0"/>
        <v>1</v>
      </c>
      <c r="C14" s="15">
        <v>1E-3</v>
      </c>
    </row>
    <row r="15" spans="1:3">
      <c r="A15" s="2" t="s">
        <v>80</v>
      </c>
      <c r="B15" s="14">
        <f t="shared" si="0"/>
        <v>0.216</v>
      </c>
      <c r="C15" s="15">
        <v>2.1599999999999999E-4</v>
      </c>
    </row>
    <row r="16" spans="1:3">
      <c r="A16" s="2" t="s">
        <v>51</v>
      </c>
      <c r="B16" s="14">
        <f t="shared" si="0"/>
        <v>2.5</v>
      </c>
      <c r="C16" s="15">
        <v>2.5000000000000001E-3</v>
      </c>
    </row>
    <row r="17" spans="1:3">
      <c r="A17" s="2" t="s">
        <v>52</v>
      </c>
      <c r="B17" s="14">
        <f t="shared" si="0"/>
        <v>5.8</v>
      </c>
      <c r="C17" s="15">
        <v>5.7999999999999996E-3</v>
      </c>
    </row>
    <row r="18" spans="1:3">
      <c r="A18" s="2" t="s">
        <v>42</v>
      </c>
      <c r="B18" s="14">
        <f t="shared" si="0"/>
        <v>0.53399999999999992</v>
      </c>
      <c r="C18" s="15">
        <v>5.3399999999999997E-4</v>
      </c>
    </row>
    <row r="19" spans="1:3">
      <c r="A19" s="5" t="s">
        <v>49</v>
      </c>
      <c r="B19" s="14">
        <f t="shared" si="0"/>
        <v>0.70209999999999995</v>
      </c>
      <c r="C19" s="15">
        <v>7.0209999999999999E-4</v>
      </c>
    </row>
    <row r="20" spans="1:3">
      <c r="A20" s="2" t="s">
        <v>48</v>
      </c>
      <c r="B20" s="14">
        <f t="shared" si="0"/>
        <v>1.1732500000000001</v>
      </c>
      <c r="C20" s="15">
        <v>1.17325E-3</v>
      </c>
    </row>
    <row r="21" spans="1:3">
      <c r="A21" s="2" t="s">
        <v>47</v>
      </c>
      <c r="B21" s="14">
        <f t="shared" si="0"/>
        <v>0.16239999999999999</v>
      </c>
      <c r="C21" s="15">
        <v>1.6239999999999999E-4</v>
      </c>
    </row>
    <row r="22" spans="1:3">
      <c r="A22" s="2" t="s">
        <v>50</v>
      </c>
      <c r="B22" s="14">
        <f t="shared" si="0"/>
        <v>5.8999999999999997E-2</v>
      </c>
      <c r="C22" s="15">
        <v>5.8999999999999998E-5</v>
      </c>
    </row>
    <row r="23" spans="1:3">
      <c r="A23" s="2" t="s">
        <v>32</v>
      </c>
      <c r="B23" s="14">
        <f t="shared" si="0"/>
        <v>7.0849999999999996E-2</v>
      </c>
      <c r="C23" s="15">
        <v>7.0850000000000001E-5</v>
      </c>
    </row>
    <row r="24" spans="1:3">
      <c r="A24" s="2" t="s">
        <v>33</v>
      </c>
      <c r="B24" s="14">
        <f t="shared" si="0"/>
        <v>0.42560999999999999</v>
      </c>
      <c r="C24" s="15">
        <v>4.2560999999999999E-4</v>
      </c>
    </row>
    <row r="25" spans="1:3">
      <c r="A25" s="2" t="s">
        <v>46</v>
      </c>
      <c r="B25" s="14">
        <f t="shared" si="0"/>
        <v>7.8</v>
      </c>
      <c r="C25" s="15">
        <v>7.7999999999999996E-3</v>
      </c>
    </row>
    <row r="26" spans="1:3">
      <c r="A26" s="2" t="s">
        <v>83</v>
      </c>
      <c r="B26" s="14">
        <f t="shared" si="0"/>
        <v>7.085</v>
      </c>
      <c r="C26" s="15">
        <v>7.0850000000000002E-3</v>
      </c>
    </row>
    <row r="27" spans="1:3">
      <c r="A27" s="5" t="s">
        <v>84</v>
      </c>
      <c r="B27" s="14">
        <f t="shared" si="0"/>
        <v>1.05</v>
      </c>
      <c r="C27" s="15">
        <v>1.0499999999999999E-3</v>
      </c>
    </row>
    <row r="28" spans="1:3">
      <c r="A28" s="2" t="s">
        <v>81</v>
      </c>
      <c r="B28" s="14">
        <f>C28*1000</f>
        <v>1</v>
      </c>
      <c r="C28" s="15">
        <v>1E-3</v>
      </c>
    </row>
    <row r="29" spans="1:3">
      <c r="A29" s="5"/>
      <c r="B29" s="5"/>
      <c r="C29" s="5"/>
    </row>
    <row r="30" spans="1:3" ht="18" thickBot="1">
      <c r="A30" s="7" t="s">
        <v>65</v>
      </c>
      <c r="B30"/>
      <c r="C30" s="16"/>
    </row>
    <row r="31" spans="1:3" ht="16.5" thickTop="1">
      <c r="A31" s="2" t="s">
        <v>53</v>
      </c>
      <c r="B31" s="14">
        <f t="shared" si="0"/>
        <v>5</v>
      </c>
      <c r="C31" s="15">
        <v>5.0000000000000001E-3</v>
      </c>
    </row>
    <row r="32" spans="1:3">
      <c r="A32" s="2" t="s">
        <v>60</v>
      </c>
      <c r="B32" s="14">
        <f t="shared" si="0"/>
        <v>54.4</v>
      </c>
      <c r="C32" s="15">
        <v>5.4399999999999997E-2</v>
      </c>
    </row>
    <row r="33" spans="1:3">
      <c r="A33" s="2" t="s">
        <v>54</v>
      </c>
      <c r="B33" s="14">
        <f t="shared" si="0"/>
        <v>5</v>
      </c>
      <c r="C33" s="15">
        <v>5.0000000000000001E-3</v>
      </c>
    </row>
    <row r="34" spans="1:3">
      <c r="A34" s="2" t="s">
        <v>63</v>
      </c>
      <c r="B34" s="14">
        <f t="shared" si="0"/>
        <v>6.0000000000000005E-2</v>
      </c>
      <c r="C34" s="15">
        <v>6.0000000000000002E-5</v>
      </c>
    </row>
    <row r="35" spans="1:3">
      <c r="A35" s="2" t="s">
        <v>58</v>
      </c>
      <c r="B35" s="14">
        <f t="shared" si="0"/>
        <v>5.0108799999999993</v>
      </c>
      <c r="C35" s="15">
        <v>5.0108799999999997E-3</v>
      </c>
    </row>
    <row r="36" spans="1:3">
      <c r="A36" s="2" t="s">
        <v>61</v>
      </c>
      <c r="B36" s="14">
        <f t="shared" si="0"/>
        <v>5</v>
      </c>
      <c r="C36" s="15">
        <v>5.0000000000000001E-3</v>
      </c>
    </row>
    <row r="37" spans="1:3">
      <c r="A37" s="2" t="s">
        <v>55</v>
      </c>
      <c r="B37" s="14">
        <f t="shared" si="0"/>
        <v>8.6</v>
      </c>
      <c r="C37" s="15">
        <v>8.6E-3</v>
      </c>
    </row>
    <row r="38" spans="1:3">
      <c r="A38" s="2" t="s">
        <v>59</v>
      </c>
      <c r="B38" s="14">
        <f t="shared" si="0"/>
        <v>5.7050000000000001</v>
      </c>
      <c r="C38" s="15">
        <v>5.705E-3</v>
      </c>
    </row>
    <row r="39" spans="1:3">
      <c r="A39" s="2" t="s">
        <v>56</v>
      </c>
      <c r="B39" s="14">
        <f t="shared" si="0"/>
        <v>0.35399999999999998</v>
      </c>
      <c r="C39" s="15">
        <v>3.5399999999999999E-4</v>
      </c>
    </row>
    <row r="40" spans="1:3">
      <c r="A40" s="2" t="s">
        <v>57</v>
      </c>
      <c r="B40" s="14">
        <f t="shared" si="0"/>
        <v>2.12805</v>
      </c>
      <c r="C40" s="15">
        <v>2.1280499999999998E-3</v>
      </c>
    </row>
    <row r="41" spans="1:3">
      <c r="A41" s="2" t="s">
        <v>62</v>
      </c>
      <c r="B41" s="14">
        <f t="shared" si="0"/>
        <v>4.1000000000000005</v>
      </c>
      <c r="C41" s="15">
        <v>4.1000000000000003E-3</v>
      </c>
    </row>
    <row r="42" spans="1:3">
      <c r="A42" s="2" t="s">
        <v>78</v>
      </c>
      <c r="B42" s="14">
        <f>C42*1000</f>
        <v>12.5</v>
      </c>
      <c r="C42" s="15">
        <v>1.2500000000000001E-2</v>
      </c>
    </row>
    <row r="43" spans="1:3">
      <c r="A43" s="2" t="s">
        <v>72</v>
      </c>
      <c r="B43" s="14">
        <f>C43*1000</f>
        <v>7.5</v>
      </c>
      <c r="C43" s="15">
        <v>7.4999999999999997E-3</v>
      </c>
    </row>
    <row r="44" spans="1:3">
      <c r="A44" s="5" t="s">
        <v>82</v>
      </c>
      <c r="B44" s="14">
        <f>C44*1000</f>
        <v>5</v>
      </c>
      <c r="C44" s="15">
        <v>5.0000000000000001E-3</v>
      </c>
    </row>
  </sheetData>
  <dataValidations disablePrompts="1" count="1">
    <dataValidation type="list" allowBlank="1" showInputMessage="1" showErrorMessage="1" sqref="E2">
      <formula1>$A$11:$A$28</formula1>
    </dataValidation>
  </dataValidations>
  <pageMargins left="1" right="1" top="1.6666666666666667" bottom="1.6666666666666667" header="1" footer="1"/>
  <pageSetup firstPageNumber="4294967295" fitToWidth="0" fitToHeight="0" orientation="portrait" cellComments="asDisplayed" copies="0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6"/>
  <sheetViews>
    <sheetView workbookViewId="0">
      <selection activeCell="I7" sqref="I7"/>
    </sheetView>
  </sheetViews>
  <sheetFormatPr defaultRowHeight="15.75"/>
  <cols>
    <col min="1" max="1" width="12.42578125" style="2" customWidth="1"/>
    <col min="2" max="2" width="13.85546875" style="2" customWidth="1"/>
    <col min="3" max="3" width="11.5703125" style="2" customWidth="1"/>
    <col min="4" max="4" width="13.7109375" style="2" customWidth="1"/>
    <col min="5" max="5" width="13.5703125" style="2" customWidth="1"/>
    <col min="6" max="6" width="14.5703125" style="2" customWidth="1"/>
    <col min="7" max="7" width="12.42578125" style="2" bestFit="1" customWidth="1"/>
    <col min="8" max="256" width="9.140625" style="2"/>
    <col min="257" max="16384" width="9.140625" style="5"/>
  </cols>
  <sheetData>
    <row r="1" spans="1:8">
      <c r="A1" s="23" t="s">
        <v>66</v>
      </c>
      <c r="B1" s="23"/>
      <c r="C1" s="23"/>
      <c r="D1" s="23"/>
      <c r="E1" s="23"/>
      <c r="F1" s="23"/>
      <c r="G1" s="23"/>
    </row>
    <row r="2" spans="1:8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 spans="1:8">
      <c r="A3" s="2" t="s">
        <v>7</v>
      </c>
      <c r="B3" s="2">
        <v>16</v>
      </c>
      <c r="C3" s="2">
        <v>290</v>
      </c>
      <c r="D3" s="3">
        <f t="shared" ref="D3:D16" si="0">C3*9.8066</f>
        <v>2843.9139999999998</v>
      </c>
      <c r="E3" s="3">
        <f t="shared" ref="E3:E16" si="1">B3*1000/D3</f>
        <v>5.6260491702632365</v>
      </c>
      <c r="F3" s="4">
        <f t="shared" ref="F3:F16" si="2">B3*1000*D3/2</f>
        <v>22751311.999999996</v>
      </c>
      <c r="G3" s="4">
        <f t="shared" ref="G3:G16" si="3">F3/E3</f>
        <v>4043923.419697999</v>
      </c>
    </row>
    <row r="4" spans="1:8">
      <c r="A4" s="2" t="s">
        <v>8</v>
      </c>
      <c r="B4" s="2">
        <v>20</v>
      </c>
      <c r="C4" s="2">
        <v>320</v>
      </c>
      <c r="D4" s="3">
        <f t="shared" si="0"/>
        <v>3138.1120000000001</v>
      </c>
      <c r="E4" s="3">
        <f t="shared" si="1"/>
        <v>6.3732588256888221</v>
      </c>
      <c r="F4" s="4">
        <f t="shared" si="2"/>
        <v>31381120</v>
      </c>
      <c r="G4" s="4">
        <f t="shared" si="3"/>
        <v>4923873.4622719996</v>
      </c>
    </row>
    <row r="5" spans="1:8">
      <c r="A5" s="2" t="s">
        <v>9</v>
      </c>
      <c r="B5" s="2">
        <v>180</v>
      </c>
      <c r="C5" s="2">
        <v>340</v>
      </c>
      <c r="D5" s="3">
        <f t="shared" si="0"/>
        <v>3334.2439999999997</v>
      </c>
      <c r="E5" s="3">
        <f t="shared" si="1"/>
        <v>53.985251229364145</v>
      </c>
      <c r="F5" s="4">
        <f t="shared" si="2"/>
        <v>300081960</v>
      </c>
      <c r="G5" s="4">
        <f t="shared" si="3"/>
        <v>5558591.5257679988</v>
      </c>
    </row>
    <row r="6" spans="1:8">
      <c r="A6" s="2" t="s">
        <v>10</v>
      </c>
      <c r="B6" s="2">
        <v>2</v>
      </c>
      <c r="C6" s="2">
        <v>315</v>
      </c>
      <c r="D6" s="3">
        <f t="shared" si="0"/>
        <v>3089.0789999999997</v>
      </c>
      <c r="E6" s="3">
        <f t="shared" si="1"/>
        <v>0.64744216641918195</v>
      </c>
      <c r="F6" s="4">
        <f t="shared" si="2"/>
        <v>3089078.9999999995</v>
      </c>
      <c r="G6" s="4">
        <f t="shared" si="3"/>
        <v>4771204.5341204992</v>
      </c>
    </row>
    <row r="7" spans="1:8">
      <c r="A7" s="2" t="s">
        <v>11</v>
      </c>
      <c r="B7" s="2">
        <v>2</v>
      </c>
      <c r="C7" s="2">
        <v>290</v>
      </c>
      <c r="D7" s="3">
        <f t="shared" si="0"/>
        <v>2843.9139999999998</v>
      </c>
      <c r="E7" s="3">
        <f t="shared" si="1"/>
        <v>0.70325614628290456</v>
      </c>
      <c r="F7" s="4">
        <f t="shared" si="2"/>
        <v>2843913.9999999995</v>
      </c>
      <c r="G7" s="4">
        <f t="shared" si="3"/>
        <v>4043923.419697999</v>
      </c>
    </row>
    <row r="8" spans="1:8">
      <c r="A8" s="2" t="s">
        <v>12</v>
      </c>
      <c r="B8" s="2">
        <v>60</v>
      </c>
      <c r="C8" s="2">
        <v>345</v>
      </c>
      <c r="D8" s="3">
        <f t="shared" si="0"/>
        <v>3383.277</v>
      </c>
      <c r="E8" s="3">
        <f t="shared" si="1"/>
        <v>17.734285428003677</v>
      </c>
      <c r="F8" s="4">
        <f t="shared" si="2"/>
        <v>101498310</v>
      </c>
      <c r="G8" s="4">
        <f t="shared" si="3"/>
        <v>5723281.6293645008</v>
      </c>
    </row>
    <row r="9" spans="1:8">
      <c r="A9" s="2" t="s">
        <v>13</v>
      </c>
      <c r="B9" s="2">
        <v>60</v>
      </c>
      <c r="C9" s="2">
        <v>800</v>
      </c>
      <c r="D9" s="3">
        <f t="shared" si="0"/>
        <v>7845.28</v>
      </c>
      <c r="E9" s="3">
        <f t="shared" si="1"/>
        <v>7.6479105908265863</v>
      </c>
      <c r="F9" s="4">
        <f t="shared" si="2"/>
        <v>235358400</v>
      </c>
      <c r="G9" s="4">
        <f t="shared" si="3"/>
        <v>30774209.139199998</v>
      </c>
      <c r="H9" s="2" t="s">
        <v>14</v>
      </c>
    </row>
    <row r="10" spans="1:8">
      <c r="A10" s="2" t="s">
        <v>15</v>
      </c>
      <c r="B10" s="2">
        <v>240</v>
      </c>
      <c r="C10" s="2">
        <v>310</v>
      </c>
      <c r="D10" s="3">
        <f t="shared" si="0"/>
        <v>3040.0459999999998</v>
      </c>
      <c r="E10" s="3">
        <f t="shared" si="1"/>
        <v>78.946173840790578</v>
      </c>
      <c r="F10" s="4">
        <f t="shared" si="2"/>
        <v>364805520</v>
      </c>
      <c r="G10" s="4">
        <f t="shared" si="3"/>
        <v>4620939.8410579991</v>
      </c>
    </row>
    <row r="11" spans="1:8">
      <c r="A11" s="2" t="s">
        <v>16</v>
      </c>
      <c r="B11" s="2">
        <v>215</v>
      </c>
      <c r="C11" s="2">
        <v>320</v>
      </c>
      <c r="D11" s="3">
        <f t="shared" si="0"/>
        <v>3138.1120000000001</v>
      </c>
      <c r="E11" s="3">
        <f t="shared" si="1"/>
        <v>68.512532376154837</v>
      </c>
      <c r="F11" s="4">
        <f t="shared" si="2"/>
        <v>337347040</v>
      </c>
      <c r="G11" s="4">
        <f t="shared" si="3"/>
        <v>4923873.4622719996</v>
      </c>
    </row>
    <row r="12" spans="1:8">
      <c r="A12" s="2" t="s">
        <v>17</v>
      </c>
      <c r="B12" s="2">
        <v>1500</v>
      </c>
      <c r="C12" s="2">
        <v>310</v>
      </c>
      <c r="D12" s="3">
        <f t="shared" si="0"/>
        <v>3040.0459999999998</v>
      </c>
      <c r="E12" s="3">
        <f t="shared" si="1"/>
        <v>493.41358650494107</v>
      </c>
      <c r="F12" s="4">
        <f t="shared" si="2"/>
        <v>2280034500</v>
      </c>
      <c r="G12" s="4">
        <f t="shared" si="3"/>
        <v>4620939.841058</v>
      </c>
    </row>
    <row r="13" spans="1:8">
      <c r="A13" s="2" t="s">
        <v>18</v>
      </c>
      <c r="B13" s="2">
        <v>120</v>
      </c>
      <c r="C13" s="2">
        <v>305</v>
      </c>
      <c r="D13" s="3">
        <f t="shared" si="0"/>
        <v>2991.0129999999999</v>
      </c>
      <c r="E13" s="3">
        <f t="shared" si="1"/>
        <v>40.120186705975534</v>
      </c>
      <c r="F13" s="4">
        <f t="shared" si="2"/>
        <v>179460780</v>
      </c>
      <c r="G13" s="4">
        <f t="shared" si="3"/>
        <v>4473079.3830845002</v>
      </c>
    </row>
    <row r="14" spans="1:8">
      <c r="A14" s="2" t="s">
        <v>19</v>
      </c>
      <c r="B14" s="2">
        <v>250</v>
      </c>
      <c r="C14" s="2">
        <v>350</v>
      </c>
      <c r="D14" s="3">
        <f t="shared" si="0"/>
        <v>3432.31</v>
      </c>
      <c r="E14" s="3">
        <f t="shared" si="1"/>
        <v>72.837243722157964</v>
      </c>
      <c r="F14" s="4">
        <f t="shared" si="2"/>
        <v>429038750</v>
      </c>
      <c r="G14" s="4">
        <f t="shared" si="3"/>
        <v>5890375.9680500003</v>
      </c>
    </row>
    <row r="15" spans="1:8">
      <c r="A15" s="2" t="s">
        <v>20</v>
      </c>
      <c r="B15" s="2">
        <v>1000</v>
      </c>
      <c r="C15" s="2">
        <v>315</v>
      </c>
      <c r="D15" s="3">
        <f t="shared" si="0"/>
        <v>3089.0789999999997</v>
      </c>
      <c r="E15" s="3">
        <f t="shared" si="1"/>
        <v>323.72108320959097</v>
      </c>
      <c r="F15" s="4">
        <f t="shared" si="2"/>
        <v>1544539499.9999998</v>
      </c>
      <c r="G15" s="4">
        <f t="shared" si="3"/>
        <v>4771204.5341204992</v>
      </c>
    </row>
    <row r="16" spans="1:8">
      <c r="A16" s="2" t="s">
        <v>21</v>
      </c>
      <c r="B16" s="2">
        <v>650</v>
      </c>
      <c r="C16" s="2">
        <v>320</v>
      </c>
      <c r="D16" s="3">
        <f t="shared" si="0"/>
        <v>3138.1120000000001</v>
      </c>
      <c r="E16" s="3">
        <f t="shared" si="1"/>
        <v>207.13091183488672</v>
      </c>
      <c r="F16" s="4">
        <f t="shared" si="2"/>
        <v>1019886400</v>
      </c>
      <c r="G16" s="4">
        <f t="shared" si="3"/>
        <v>4923873.4622719996</v>
      </c>
    </row>
  </sheetData>
  <mergeCells count="1">
    <mergeCell ref="A1:G1"/>
  </mergeCells>
  <pageMargins left="1" right="1" top="1.6666666666666667" bottom="1.6666666666666667" header="1" footer="1"/>
  <pageSetup firstPageNumber="4294967295" fitToWidth="0" fitToHeight="0" orientation="portrait" cellComments="asDisplayed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Calculator</vt:lpstr>
      <vt:lpstr>Database</vt:lpstr>
      <vt:lpstr>Samples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Jadon Wade</dc:creator>
  <cp:lastModifiedBy>Jadon Wade</cp:lastModifiedBy>
  <dcterms:created xsi:type="dcterms:W3CDTF">2017-11-07T05:21:15Z</dcterms:created>
  <dcterms:modified xsi:type="dcterms:W3CDTF">2020-08-26T01:32:56Z</dcterms:modified>
</cp:coreProperties>
</file>