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ea0078844dcdb2e4/Public/KSP/"/>
    </mc:Choice>
  </mc:AlternateContent>
  <bookViews>
    <workbookView xWindow="3720" yWindow="0" windowWidth="17700" windowHeight="104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l="1"/>
  <c r="D28" i="1"/>
  <c r="D25" i="1"/>
  <c r="D24" i="1"/>
  <c r="D20" i="1"/>
  <c r="D19" i="1"/>
  <c r="D18" i="1"/>
  <c r="D4" i="1"/>
  <c r="D10" i="1"/>
  <c r="D11" i="1"/>
  <c r="D12" i="1"/>
  <c r="D14" i="1"/>
  <c r="D16" i="1"/>
  <c r="D22" i="1"/>
  <c r="E29" i="1"/>
  <c r="D27" i="1"/>
  <c r="E25" i="1"/>
  <c r="E27" i="1"/>
  <c r="E26" i="1"/>
  <c r="E28" i="1"/>
  <c r="E24" i="1"/>
  <c r="E22" i="1"/>
  <c r="D26" i="1"/>
  <c r="F26" i="1" s="1"/>
  <c r="D23" i="1"/>
  <c r="E4" i="1"/>
  <c r="E20" i="1"/>
  <c r="E19" i="1"/>
  <c r="E9" i="1"/>
  <c r="E18" i="1"/>
  <c r="E16" i="1"/>
  <c r="E15" i="1"/>
  <c r="E17" i="1"/>
  <c r="D17" i="1"/>
  <c r="F17" i="1" s="1"/>
  <c r="D15" i="1"/>
  <c r="F15" i="1" s="1"/>
  <c r="E23" i="1"/>
  <c r="E14" i="1"/>
  <c r="E6" i="1"/>
  <c r="E5" i="1"/>
  <c r="E12" i="1"/>
  <c r="E11" i="1"/>
  <c r="E10" i="1"/>
  <c r="D6" i="1"/>
  <c r="F6" i="1" s="1"/>
  <c r="D5" i="1"/>
  <c r="F5" i="1" l="1"/>
  <c r="F23" i="1"/>
  <c r="F27" i="1"/>
  <c r="F22" i="1"/>
  <c r="F16" i="1"/>
  <c r="F14" i="1"/>
  <c r="F12" i="1"/>
  <c r="F11" i="1"/>
  <c r="F10" i="1"/>
  <c r="F4" i="1"/>
  <c r="F18" i="1"/>
  <c r="F19" i="1"/>
  <c r="F20" i="1"/>
  <c r="F24" i="1"/>
  <c r="F25" i="1"/>
  <c r="F28" i="1"/>
  <c r="E3" i="1"/>
  <c r="E7" i="1"/>
  <c r="E8" i="1"/>
  <c r="D9" i="1" l="1"/>
  <c r="F9" i="1" s="1"/>
  <c r="D8" i="1"/>
  <c r="F8" i="1" s="1"/>
  <c r="D7" i="1"/>
  <c r="F7" i="1" s="1"/>
  <c r="D3" i="1"/>
  <c r="F3" i="1" s="1"/>
</calcChain>
</file>

<file path=xl/sharedStrings.xml><?xml version="1.0" encoding="utf-8"?>
<sst xmlns="http://schemas.openxmlformats.org/spreadsheetml/2006/main" count="58" uniqueCount="48">
  <si>
    <t>Resource</t>
  </si>
  <si>
    <t>Real world chemical</t>
  </si>
  <si>
    <t>moles</t>
  </si>
  <si>
    <t>molar mass</t>
  </si>
  <si>
    <t>unit mass (from configs)</t>
  </si>
  <si>
    <t>Units</t>
  </si>
  <si>
    <t>Oxidizer</t>
  </si>
  <si>
    <t>O2</t>
  </si>
  <si>
    <t>MonoPropellant</t>
  </si>
  <si>
    <t>Hydrazine (N2H4)</t>
  </si>
  <si>
    <t>ArgonGas</t>
  </si>
  <si>
    <t>XenonGas</t>
  </si>
  <si>
    <t>gH2</t>
  </si>
  <si>
    <t>H2</t>
  </si>
  <si>
    <t>CO2</t>
  </si>
  <si>
    <t>Methane</t>
  </si>
  <si>
    <t>CH4</t>
  </si>
  <si>
    <t>Ammonia</t>
  </si>
  <si>
    <t>NH3</t>
  </si>
  <si>
    <t>N2</t>
  </si>
  <si>
    <t>Water</t>
  </si>
  <si>
    <t>H2O</t>
  </si>
  <si>
    <t>LH2</t>
  </si>
  <si>
    <t>LqdCO2</t>
  </si>
  <si>
    <t>LqdMethane</t>
  </si>
  <si>
    <t>LqdAmmonia</t>
  </si>
  <si>
    <t>LOX</t>
  </si>
  <si>
    <t>LN2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</si>
  <si>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</si>
  <si>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</si>
  <si>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</si>
  <si>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</si>
  <si>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</si>
  <si>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</si>
  <si>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</si>
  <si>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</si>
  <si>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</si>
  <si>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</si>
  <si>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Pt</t>
  </si>
  <si>
    <t>Silicates</t>
  </si>
  <si>
    <t>Si</t>
  </si>
  <si>
    <t>Substrate</t>
  </si>
  <si>
    <t>?</t>
  </si>
  <si>
    <t>Ar</t>
  </si>
  <si>
    <t>Xe</t>
  </si>
  <si>
    <t>LiquidFuel</t>
  </si>
  <si>
    <t>Fe</t>
  </si>
  <si>
    <t>Dodecane (C12H26)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</si>
</sst>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pane xSplit="1" topLeftCell="B1" activePane="topRight" state="frozen"/>
      <selection pane="topRight" activeCell="C24" sqref="C24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  <col min="8" max="8" width="12.25" bestFit="1" customWidth="1"/>
  </cols>
  <sheetData>
    <row r="1" spans="1:8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x14ac:dyDescent="0.25">
      <c r="A2" s="1" t="s">
        <v>45</v>
      </c>
      <c r="B2" s="1" t="s">
        <v>47</v>
      </c>
      <c r="C2" s="1">
        <v>1</v>
      </c>
      <c r="D2" s="8">
        <v>170.34</v>
      </c>
      <c r="E2" s="4">
        <f>0.005*1000</f>
        <v>5</v>
      </c>
      <c r="F2" s="9">
        <f>C2*D2/(E2 * 1000)</f>
        <v>3.4068000000000001E-2</v>
      </c>
      <c r="G2" s="11"/>
      <c r="H2" s="10"/>
    </row>
    <row r="3" spans="1:8" x14ac:dyDescent="0.25">
      <c r="A3" s="18" t="s">
        <v>6</v>
      </c>
      <c r="B3" s="18" t="s">
        <v>7</v>
      </c>
      <c r="C3" s="18">
        <v>1</v>
      </c>
      <c r="D3" s="19">
        <f>16*2</f>
        <v>32</v>
      </c>
      <c r="E3" s="20">
        <f>0.005*1000</f>
        <v>5</v>
      </c>
      <c r="F3" s="21">
        <f>C3*D3/(E3 * 1000)</f>
        <v>6.4000000000000003E-3</v>
      </c>
      <c r="H3" s="10"/>
    </row>
    <row r="4" spans="1:8" x14ac:dyDescent="0.25">
      <c r="A4" s="1" t="s">
        <v>8</v>
      </c>
      <c r="B4" s="1" t="s">
        <v>9</v>
      </c>
      <c r="C4" s="1">
        <v>1</v>
      </c>
      <c r="D4" s="8">
        <f>(14.007*2)+(1.008*4)</f>
        <v>32.045999999999999</v>
      </c>
      <c r="E4" s="4">
        <f>0.004*1000</f>
        <v>4</v>
      </c>
      <c r="F4" s="9">
        <f t="shared" ref="F4:F28" si="0">C4*D4/(E4 * 1000)</f>
        <v>8.0114999999999995E-3</v>
      </c>
      <c r="H4" s="10"/>
    </row>
    <row r="5" spans="1:8" x14ac:dyDescent="0.25">
      <c r="A5" s="1" t="s">
        <v>10</v>
      </c>
      <c r="B5" s="1" t="s">
        <v>43</v>
      </c>
      <c r="C5" s="1">
        <v>1</v>
      </c>
      <c r="D5" s="8">
        <f>39.948*2</f>
        <v>79.896000000000001</v>
      </c>
      <c r="E5" s="4">
        <f>0.000001784*1000</f>
        <v>1.784E-3</v>
      </c>
      <c r="F5" s="9">
        <f t="shared" si="0"/>
        <v>44.784753363228702</v>
      </c>
    </row>
    <row r="6" spans="1:8" x14ac:dyDescent="0.25">
      <c r="A6" s="1" t="s">
        <v>11</v>
      </c>
      <c r="B6" s="1" t="s">
        <v>44</v>
      </c>
      <c r="C6" s="1">
        <v>1</v>
      </c>
      <c r="D6" s="8">
        <f>131.293*2</f>
        <v>262.58600000000001</v>
      </c>
      <c r="E6" s="4">
        <f>0.0001*1000</f>
        <v>0.1</v>
      </c>
      <c r="F6" s="9">
        <f t="shared" si="0"/>
        <v>2.6258600000000003</v>
      </c>
    </row>
    <row r="7" spans="1:8" x14ac:dyDescent="0.25">
      <c r="A7" s="6" t="s">
        <v>12</v>
      </c>
      <c r="B7" s="1" t="s">
        <v>13</v>
      </c>
      <c r="C7" s="1">
        <v>1</v>
      </c>
      <c r="D7" s="8">
        <f>1.008*2</f>
        <v>2.016</v>
      </c>
      <c r="E7" s="4">
        <f>0.0000000899*1000</f>
        <v>8.9900000000000003E-5</v>
      </c>
      <c r="F7" s="9">
        <f t="shared" si="0"/>
        <v>22.424916573971078</v>
      </c>
    </row>
    <row r="8" spans="1:8" x14ac:dyDescent="0.25">
      <c r="A8" s="6" t="s">
        <v>14</v>
      </c>
      <c r="B8" s="1" t="s">
        <v>14</v>
      </c>
      <c r="C8" s="1">
        <v>1</v>
      </c>
      <c r="D8" s="8">
        <f>12.011 + 16*2</f>
        <v>44.010999999999996</v>
      </c>
      <c r="E8" s="4">
        <f>0.000001951*1000</f>
        <v>1.951E-3</v>
      </c>
      <c r="F8" s="9">
        <f t="shared" si="0"/>
        <v>22.558175294720652</v>
      </c>
    </row>
    <row r="9" spans="1:8" x14ac:dyDescent="0.25">
      <c r="A9" s="6" t="s">
        <v>15</v>
      </c>
      <c r="B9" s="1" t="s">
        <v>16</v>
      </c>
      <c r="C9" s="1">
        <v>1</v>
      </c>
      <c r="D9" s="8">
        <f>12.02+4*1.008</f>
        <v>16.052</v>
      </c>
      <c r="E9" s="4">
        <f>0.000000717*1000</f>
        <v>7.1699999999999997E-4</v>
      </c>
      <c r="F9" s="9">
        <f t="shared" si="0"/>
        <v>22.387726638772666</v>
      </c>
    </row>
    <row r="10" spans="1:8" x14ac:dyDescent="0.25">
      <c r="A10" s="6" t="s">
        <v>17</v>
      </c>
      <c r="B10" s="1" t="s">
        <v>18</v>
      </c>
      <c r="C10" s="1">
        <v>1</v>
      </c>
      <c r="D10" s="8">
        <f>14.007+(1.008*3)</f>
        <v>17.030999999999999</v>
      </c>
      <c r="E10" s="4">
        <f>0.000000769*1000</f>
        <v>7.6899999999999994E-4</v>
      </c>
      <c r="F10" s="9">
        <f t="shared" si="0"/>
        <v>22.14694408322497</v>
      </c>
    </row>
    <row r="11" spans="1:8" x14ac:dyDescent="0.25">
      <c r="A11" s="6" t="s">
        <v>7</v>
      </c>
      <c r="B11" s="1" t="s">
        <v>7</v>
      </c>
      <c r="C11" s="1">
        <v>1</v>
      </c>
      <c r="D11" s="8">
        <f>16*2</f>
        <v>32</v>
      </c>
      <c r="E11" s="4">
        <f>0.00000141*1000</f>
        <v>1.41E-3</v>
      </c>
      <c r="F11" s="9">
        <f t="shared" si="0"/>
        <v>22.695035460992909</v>
      </c>
    </row>
    <row r="12" spans="1:8" x14ac:dyDescent="0.25">
      <c r="A12" s="6" t="s">
        <v>19</v>
      </c>
      <c r="B12" s="1" t="s">
        <v>19</v>
      </c>
      <c r="C12" s="1">
        <v>1</v>
      </c>
      <c r="D12" s="8">
        <f>14.007*2</f>
        <v>28.013999999999999</v>
      </c>
      <c r="E12" s="4">
        <f>0.000001251*1000</f>
        <v>1.2509999999999999E-3</v>
      </c>
      <c r="F12" s="9">
        <f t="shared" si="0"/>
        <v>22.393285371702639</v>
      </c>
    </row>
    <row r="13" spans="1:8" x14ac:dyDescent="0.25">
      <c r="D13" s="8"/>
      <c r="F13" s="9"/>
    </row>
    <row r="14" spans="1:8" x14ac:dyDescent="0.25">
      <c r="A14" s="1" t="s">
        <v>20</v>
      </c>
      <c r="B14" s="1" t="s">
        <v>21</v>
      </c>
      <c r="C14" s="1">
        <v>1</v>
      </c>
      <c r="D14" s="8">
        <f>(1.008*2)+16</f>
        <v>18.015999999999998</v>
      </c>
      <c r="E14" s="4">
        <f>0.0001*1000</f>
        <v>0.1</v>
      </c>
      <c r="F14" s="9">
        <f t="shared" si="0"/>
        <v>0.18015999999999999</v>
      </c>
      <c r="H14" s="12"/>
    </row>
    <row r="15" spans="1:8" x14ac:dyDescent="0.25">
      <c r="A15" s="7" t="s">
        <v>22</v>
      </c>
      <c r="B15" s="1" t="s">
        <v>13</v>
      </c>
      <c r="C15" s="1">
        <v>1</v>
      </c>
      <c r="D15" s="8">
        <f>1.008*2</f>
        <v>2.016</v>
      </c>
      <c r="E15" s="4">
        <f>0.00007085*1000</f>
        <v>7.0849999999999996E-2</v>
      </c>
      <c r="F15" s="9">
        <f t="shared" si="0"/>
        <v>2.8454481298517999E-2</v>
      </c>
      <c r="G15" s="11"/>
    </row>
    <row r="16" spans="1:8" x14ac:dyDescent="0.25">
      <c r="A16" s="7" t="s">
        <v>23</v>
      </c>
      <c r="B16" s="1" t="s">
        <v>14</v>
      </c>
      <c r="C16" s="1">
        <v>1</v>
      </c>
      <c r="D16" s="8">
        <f>12.011+(16*2)</f>
        <v>44.010999999999996</v>
      </c>
      <c r="E16" s="4">
        <f>0.00117325*1000</f>
        <v>1.1732500000000001</v>
      </c>
      <c r="F16" s="9">
        <f t="shared" si="0"/>
        <v>3.7512039207330053E-2</v>
      </c>
    </row>
    <row r="17" spans="1:6" x14ac:dyDescent="0.25">
      <c r="A17" s="7" t="s">
        <v>24</v>
      </c>
      <c r="B17" s="1" t="s">
        <v>16</v>
      </c>
      <c r="C17" s="1">
        <v>1</v>
      </c>
      <c r="D17" s="8">
        <f>12.02+4*1.008</f>
        <v>16.052</v>
      </c>
      <c r="E17" s="4">
        <f>0.00042561*1000</f>
        <v>0.42560999999999999</v>
      </c>
      <c r="F17" s="9">
        <f t="shared" si="0"/>
        <v>3.771527924625831E-2</v>
      </c>
    </row>
    <row r="18" spans="1:6" x14ac:dyDescent="0.25">
      <c r="A18" s="7" t="s">
        <v>25</v>
      </c>
      <c r="B18" s="1" t="s">
        <v>18</v>
      </c>
      <c r="C18" s="1">
        <v>1</v>
      </c>
      <c r="D18" s="8">
        <f>14.007+(1.008*3)</f>
        <v>17.030999999999999</v>
      </c>
      <c r="E18" s="4">
        <f>0.0007021*1000</f>
        <v>0.70209999999999995</v>
      </c>
      <c r="F18" s="9">
        <f t="shared" si="0"/>
        <v>2.4257228315054839E-2</v>
      </c>
    </row>
    <row r="19" spans="1:6" x14ac:dyDescent="0.25">
      <c r="A19" s="13" t="s">
        <v>26</v>
      </c>
      <c r="B19" s="14" t="s">
        <v>7</v>
      </c>
      <c r="C19" s="14">
        <v>1</v>
      </c>
      <c r="D19" s="15">
        <f>16*2</f>
        <v>32</v>
      </c>
      <c r="E19" s="16">
        <f>0.001141*1000</f>
        <v>1.141</v>
      </c>
      <c r="F19" s="17">
        <f t="shared" si="0"/>
        <v>2.8045574057843997E-2</v>
      </c>
    </row>
    <row r="20" spans="1:6" x14ac:dyDescent="0.25">
      <c r="A20" s="7" t="s">
        <v>27</v>
      </c>
      <c r="B20" s="1" t="s">
        <v>19</v>
      </c>
      <c r="C20" s="1">
        <v>1</v>
      </c>
      <c r="D20" s="8">
        <f>14.007*2</f>
        <v>28.013999999999999</v>
      </c>
      <c r="E20" s="4">
        <f>0.000824907*1000</f>
        <v>0.82490700000000006</v>
      </c>
      <c r="F20" s="9">
        <f t="shared" si="0"/>
        <v>3.3960191876175133E-2</v>
      </c>
    </row>
    <row r="21" spans="1:6" x14ac:dyDescent="0.25">
      <c r="A21" s="1"/>
      <c r="B21" s="1"/>
      <c r="C21" s="1">
        <v>1</v>
      </c>
      <c r="D21" s="8"/>
      <c r="E21" s="4"/>
      <c r="F21" s="9"/>
    </row>
    <row r="22" spans="1:6" x14ac:dyDescent="0.25">
      <c r="A22" s="1" t="s">
        <v>28</v>
      </c>
      <c r="B22" s="1" t="s">
        <v>29</v>
      </c>
      <c r="C22" s="1">
        <v>1</v>
      </c>
      <c r="D22" s="8">
        <f>40.078+32.065+(16*4)+(18*2)</f>
        <v>172.143</v>
      </c>
      <c r="E22" s="4">
        <f>0.0055*1000</f>
        <v>5.5</v>
      </c>
      <c r="F22" s="9">
        <f t="shared" si="0"/>
        <v>3.129872727272727E-2</v>
      </c>
    </row>
    <row r="23" spans="1:6" x14ac:dyDescent="0.25">
      <c r="A23" s="1" t="s">
        <v>30</v>
      </c>
      <c r="B23" s="1" t="s">
        <v>31</v>
      </c>
      <c r="C23" s="1">
        <v>1</v>
      </c>
      <c r="D23" s="8">
        <f>(55.845*2)+(16*3)+(18*0.5)</f>
        <v>168.69</v>
      </c>
      <c r="E23" s="4">
        <f>0.0015*1000</f>
        <v>1.5</v>
      </c>
      <c r="F23" s="9">
        <f t="shared" si="0"/>
        <v>0.11246</v>
      </c>
    </row>
    <row r="24" spans="1:6" x14ac:dyDescent="0.25">
      <c r="A24" s="1" t="s">
        <v>32</v>
      </c>
      <c r="B24" s="1" t="s">
        <v>33</v>
      </c>
      <c r="C24" s="1">
        <v>1</v>
      </c>
      <c r="D24" s="8">
        <f>(28.086*2)+(16*2)</f>
        <v>88.171999999999997</v>
      </c>
      <c r="E24" s="4">
        <f>0.0027*1000</f>
        <v>2.7</v>
      </c>
      <c r="F24" s="9">
        <f t="shared" si="0"/>
        <v>3.2656296296296294E-2</v>
      </c>
    </row>
    <row r="25" spans="1:6" x14ac:dyDescent="0.25">
      <c r="A25" s="1" t="s">
        <v>34</v>
      </c>
      <c r="B25" s="1" t="s">
        <v>35</v>
      </c>
      <c r="C25" s="1">
        <v>1</v>
      </c>
      <c r="D25" s="8">
        <f>88.906+30.974+(16*4)</f>
        <v>183.88</v>
      </c>
      <c r="E25" s="4">
        <f>0.0025*1000</f>
        <v>2.5</v>
      </c>
      <c r="F25" s="9">
        <f t="shared" si="0"/>
        <v>7.3551999999999992E-2</v>
      </c>
    </row>
    <row r="26" spans="1:6" x14ac:dyDescent="0.25">
      <c r="A26" s="1" t="s">
        <v>36</v>
      </c>
      <c r="B26" s="1" t="s">
        <v>46</v>
      </c>
      <c r="C26" s="1">
        <v>1</v>
      </c>
      <c r="D26" s="8">
        <f>55.845*2</f>
        <v>111.69</v>
      </c>
      <c r="E26" s="4">
        <f>0.026*1000</f>
        <v>26</v>
      </c>
      <c r="F26" s="9">
        <f t="shared" si="0"/>
        <v>4.2957692307692306E-3</v>
      </c>
    </row>
    <row r="27" spans="1:6" x14ac:dyDescent="0.25">
      <c r="A27" s="1" t="s">
        <v>37</v>
      </c>
      <c r="B27" s="1" t="s">
        <v>38</v>
      </c>
      <c r="C27" s="1">
        <v>1</v>
      </c>
      <c r="D27" s="8">
        <f>195.078</f>
        <v>195.078</v>
      </c>
      <c r="E27" s="4">
        <f>0.0078*1000</f>
        <v>7.8</v>
      </c>
      <c r="F27" s="9">
        <f t="shared" si="0"/>
        <v>2.5010000000000001E-2</v>
      </c>
    </row>
    <row r="28" spans="1:6" x14ac:dyDescent="0.25">
      <c r="A28" s="1" t="s">
        <v>39</v>
      </c>
      <c r="B28" s="1" t="s">
        <v>40</v>
      </c>
      <c r="C28" s="1">
        <v>1</v>
      </c>
      <c r="D28" s="8">
        <f>28.086*2</f>
        <v>56.171999999999997</v>
      </c>
      <c r="E28" s="4">
        <f>0.0025*1000</f>
        <v>2.5</v>
      </c>
      <c r="F28" s="9">
        <f t="shared" si="0"/>
        <v>2.2468799999999997E-2</v>
      </c>
    </row>
    <row r="29" spans="1:6" x14ac:dyDescent="0.25">
      <c r="A29" s="1" t="s">
        <v>41</v>
      </c>
      <c r="B29" s="1"/>
      <c r="C29" s="1">
        <v>1</v>
      </c>
      <c r="D29" s="8">
        <v>0</v>
      </c>
      <c r="E29" s="4">
        <f>0.0016*1000</f>
        <v>1.6</v>
      </c>
      <c r="F29" s="9" t="s">
        <v>42</v>
      </c>
    </row>
    <row r="30" spans="1:6" x14ac:dyDescent="0.25">
      <c r="A30" s="1"/>
      <c r="B30" s="1"/>
      <c r="C30" s="1"/>
      <c r="D30" s="3"/>
      <c r="E30" s="4"/>
      <c r="F30" s="5"/>
    </row>
    <row r="31" spans="1:6" x14ac:dyDescent="0.25">
      <c r="A31" s="1"/>
      <c r="B31" s="1"/>
      <c r="C31" s="1"/>
      <c r="D31" s="3"/>
      <c r="E31" s="4"/>
      <c r="F31" s="5"/>
    </row>
    <row r="32" spans="1:6" x14ac:dyDescent="0.25">
      <c r="A32" s="1"/>
      <c r="B32" s="1"/>
      <c r="C32" s="1"/>
      <c r="D32" s="3"/>
      <c r="E32" s="4"/>
      <c r="F32" s="5"/>
    </row>
    <row r="33" spans="1:6" x14ac:dyDescent="0.25">
      <c r="A33" s="1"/>
      <c r="B33" s="1"/>
      <c r="C33" s="1"/>
      <c r="D33" s="3"/>
      <c r="E33" s="4"/>
      <c r="F33" s="5"/>
    </row>
    <row r="34" spans="1:6" x14ac:dyDescent="0.25">
      <c r="A34" s="1"/>
      <c r="B34" s="1"/>
      <c r="C34" s="1"/>
      <c r="D34" s="3"/>
      <c r="E34" s="4"/>
      <c r="F34" s="5"/>
    </row>
    <row r="35" spans="1:6" x14ac:dyDescent="0.25">
      <c r="A35" s="1"/>
      <c r="B35" s="1"/>
      <c r="C35" s="1"/>
      <c r="D35" s="3"/>
      <c r="E35" s="4"/>
      <c r="F35" s="5"/>
    </row>
    <row r="36" spans="1:6" x14ac:dyDescent="0.25">
      <c r="A36" s="1"/>
      <c r="B36" s="1"/>
      <c r="C36" s="1"/>
      <c r="D36" s="3"/>
      <c r="E36" s="4"/>
      <c r="F36" s="5"/>
    </row>
    <row r="37" spans="1:6" x14ac:dyDescent="0.25">
      <c r="A37" s="1"/>
      <c r="B37" s="1"/>
      <c r="C37" s="1"/>
      <c r="D37" s="3"/>
      <c r="E37" s="4"/>
      <c r="F37" s="5"/>
    </row>
    <row r="38" spans="1:6" x14ac:dyDescent="0.25">
      <c r="A38" s="1"/>
      <c r="B38" s="1"/>
      <c r="C38" s="1"/>
      <c r="D38" s="3"/>
      <c r="E38" s="4"/>
      <c r="F38" s="5"/>
    </row>
    <row r="39" spans="1:6" x14ac:dyDescent="0.25">
      <c r="A39" s="1"/>
      <c r="B39" s="1"/>
      <c r="C39" s="1"/>
      <c r="D39" s="3"/>
      <c r="E39" s="4"/>
      <c r="F39" s="5"/>
    </row>
    <row r="40" spans="1:6" x14ac:dyDescent="0.25">
      <c r="A40" s="1"/>
      <c r="B40" s="1"/>
      <c r="C40" s="1"/>
      <c r="D40" s="3"/>
      <c r="E40" s="4"/>
      <c r="F40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2019-07-12T22:33:39Z</dcterms:modified>
  <cp:category/>
  <cp:contentStatus/>
</cp:coreProperties>
</file>