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581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C7" i="6"/>
  <c r="D7" i="6"/>
  <c r="E7" i="6"/>
  <c r="F7" i="6"/>
  <c r="B14" i="6"/>
  <c r="B7" i="6"/>
  <c r="E65" i="1"/>
  <c r="E66" i="1"/>
  <c r="E67" i="1"/>
  <c r="E68" i="1"/>
  <c r="E69" i="1"/>
  <c r="E57" i="1"/>
  <c r="E58" i="1"/>
  <c r="E59" i="1"/>
  <c r="E60" i="1"/>
  <c r="E61" i="1"/>
  <c r="E62" i="1"/>
  <c r="E63" i="1"/>
  <c r="E6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9" i="1"/>
  <c r="B17" i="7" l="1"/>
  <c r="D6" i="1"/>
  <c r="F6" i="1" s="1"/>
  <c r="E6" i="1"/>
  <c r="E5" i="1"/>
  <c r="E7" i="1"/>
  <c r="F7" i="1" s="1"/>
  <c r="C8" i="7"/>
  <c r="D8" i="7"/>
  <c r="E8" i="7"/>
  <c r="F8" i="7"/>
  <c r="D8" i="6"/>
  <c r="E8" i="6"/>
  <c r="C15" i="6"/>
  <c r="F8" i="6"/>
  <c r="C16" i="7"/>
  <c r="C7" i="7"/>
  <c r="C9" i="7" s="1"/>
  <c r="D7" i="7"/>
  <c r="D9" i="7" s="1"/>
  <c r="E7" i="7"/>
  <c r="E9" i="7" s="1"/>
  <c r="F7" i="7"/>
  <c r="F9" i="7" s="1"/>
  <c r="D31" i="1"/>
  <c r="F16" i="7" s="1"/>
  <c r="F18" i="7" s="1"/>
  <c r="D30" i="1"/>
  <c r="C17" i="7"/>
  <c r="C18" i="7" l="1"/>
  <c r="E10" i="7"/>
  <c r="C10" i="7"/>
  <c r="F10" i="7"/>
  <c r="D10" i="7"/>
  <c r="C19" i="7" l="1"/>
  <c r="E2" i="1"/>
  <c r="F2" i="1" l="1"/>
  <c r="E10" i="1" l="1"/>
  <c r="F10" i="1" s="1"/>
  <c r="D26" i="1"/>
  <c r="E26" i="1"/>
  <c r="E9" i="1"/>
  <c r="E29" i="1"/>
  <c r="F29" i="1" s="1"/>
  <c r="F9" i="1"/>
  <c r="F26" i="1" l="1"/>
  <c r="E3" i="1"/>
  <c r="E13" i="1" l="1"/>
  <c r="E32" i="1"/>
  <c r="F32" i="1" s="1"/>
  <c r="F3" i="1"/>
  <c r="D34" i="1"/>
  <c r="D15" i="1"/>
  <c r="D28" i="1"/>
  <c r="D24" i="1"/>
  <c r="D23" i="1"/>
  <c r="D19" i="1"/>
  <c r="D5" i="1"/>
  <c r="D11" i="1"/>
  <c r="D36" i="1"/>
  <c r="B16" i="7" s="1"/>
  <c r="B18" i="7" s="1"/>
  <c r="D20" i="1"/>
  <c r="D16" i="1"/>
  <c r="E35" i="1"/>
  <c r="D33" i="1"/>
  <c r="E15" i="1"/>
  <c r="E33" i="1"/>
  <c r="E25" i="1"/>
  <c r="E34" i="1"/>
  <c r="E28" i="1"/>
  <c r="E16" i="1"/>
  <c r="D25" i="1"/>
  <c r="E16" i="7" s="1"/>
  <c r="E18" i="7" s="1"/>
  <c r="D17" i="1"/>
  <c r="B7" i="7" s="1"/>
  <c r="B9" i="7" s="1"/>
  <c r="E24" i="1"/>
  <c r="E23" i="1"/>
  <c r="E27" i="1"/>
  <c r="E19" i="1"/>
  <c r="E20" i="1"/>
  <c r="E21" i="1"/>
  <c r="B8" i="6" s="1"/>
  <c r="E22" i="1"/>
  <c r="D22" i="1"/>
  <c r="D21" i="1"/>
  <c r="E17" i="1"/>
  <c r="B8" i="7" s="1"/>
  <c r="E36" i="1"/>
  <c r="E12" i="1"/>
  <c r="E30" i="1"/>
  <c r="E31" i="1"/>
  <c r="E11" i="1"/>
  <c r="D12" i="1"/>
  <c r="D16" i="7" s="1"/>
  <c r="D18" i="7" s="1"/>
  <c r="E17" i="7" l="1"/>
  <c r="E19" i="7" s="1"/>
  <c r="E15" i="6"/>
  <c r="F17" i="7"/>
  <c r="F19" i="7" s="1"/>
  <c r="F15" i="6"/>
  <c r="D17" i="7"/>
  <c r="D19" i="7" s="1"/>
  <c r="D15" i="6"/>
  <c r="B15" i="6"/>
  <c r="B19" i="7"/>
  <c r="B20" i="7"/>
  <c r="B10" i="7"/>
  <c r="B11" i="7"/>
  <c r="F13" i="1"/>
  <c r="C8" i="6"/>
  <c r="B9" i="6" s="1"/>
  <c r="F25" i="1"/>
  <c r="F21" i="1"/>
  <c r="F22" i="1"/>
  <c r="F12" i="1"/>
  <c r="F17" i="1"/>
  <c r="F33" i="1"/>
  <c r="F16" i="1"/>
  <c r="F20" i="1"/>
  <c r="F36" i="1"/>
  <c r="F30" i="1"/>
  <c r="F31" i="1"/>
  <c r="F11" i="1"/>
  <c r="F5" i="1"/>
  <c r="F19" i="1"/>
  <c r="F23" i="1"/>
  <c r="F24" i="1"/>
  <c r="F28" i="1"/>
  <c r="F15" i="1"/>
  <c r="F34" i="1"/>
  <c r="E4" i="1"/>
  <c r="E18" i="1"/>
  <c r="E14" i="1"/>
  <c r="B16" i="6" l="1"/>
  <c r="C19" i="6" s="1"/>
  <c r="C23" i="7"/>
  <c r="B23" i="7"/>
  <c r="D27" i="1"/>
  <c r="F27" i="1" s="1"/>
  <c r="D14" i="1"/>
  <c r="F14" i="1" s="1"/>
  <c r="D18" i="1"/>
  <c r="F18" i="1" s="1"/>
  <c r="D4" i="1"/>
  <c r="F4" i="1" s="1"/>
  <c r="B19" i="6" l="1"/>
</calcChain>
</file>

<file path=xl/sharedStrings.xml><?xml version="1.0" encoding="utf-8"?>
<sst xmlns="http://schemas.openxmlformats.org/spreadsheetml/2006/main" count="156" uniqueCount="126">
  <si>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</si>
  <si>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</si>
  <si>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</si>
  <si>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</si>
  <si>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</si>
  <si>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</si>
  <si>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</si>
  <si>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</si>
  <si>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</si>
  <si>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</si>
  <si>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</si>
  <si>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</si>
  <si>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</si>
  <si>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</si>
  <si>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</si>
  <si>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</si>
  <si>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</si>
  <si>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</si>
  <si>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</si>
  <si>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</si>
  <si>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</si>
  <si>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</si>
  <si>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</si>
  <si>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</si>
  <si>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</si>
  <si>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</si>
  <si>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</si>
  <si>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</si>
  <si>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</si>
  <si>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</si>
  <si>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</si>
  <si>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</si>
  <si>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</si>
  <si>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</si>
  <si>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</si>
  <si>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</si>
  <si>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</si>
  <si>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</si>
  <si>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</si>
  <si>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</si>
  <si>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</si>
  <si>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</si>
  <si>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</si>
  <si>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</si>
  <si>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</si>
  <si>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</si>
  <si>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</si>
  <si>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</si>
  <si>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</si>
  <si>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</si>
  <si>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</si>
  <si>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</si>
  <si>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</si>
  <si>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</si>
  <si>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</si>
  <si>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</si>
  <si>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</si>
  <si>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</si>
  <si>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</si>
  <si>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</si>
  <si>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</si>
  <si>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</si>
  <si>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</si>
  <si>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</si>
  <si>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</si>
  <si>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</si>
  <si>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</si>
  <si>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</si>
  <si>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</si>
  <si>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</si>
  <si>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</si>
  <si>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</si>
  <si>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</si>
  <si>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</si>
  <si>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</si>
  <si>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</si>
  <si>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</si>
  <si>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</si>
  <si>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</si>
  <si>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</si>
  <si>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</si>
  <si>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</si>
  <si>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</si>
  <si>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</si>
  <si>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</si>
  <si>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</si>
  <si>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</si>
  <si>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</si>
  <si>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</si>
  <si>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</si>
  <si>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</si>
  <si>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</si>
  <si>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</si>
  <si>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</si>
  <si>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</si>
  <si>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</si>
  <si>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</si>
  <si>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</si>
  <si>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</si>
  <si>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</si>
  <si>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</si>
  <si>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</si>
  <si>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</si>
  <si>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</si>
  <si>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</si>
  <si>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</si>
  <si>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</si>
  <si>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</si>
  <si>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</si>
  <si>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</si>
  <si>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</si>
  <si>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</si>
  <si>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</si>
  <si>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</si>
  <si>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</si>
  <si>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</si>
  <si>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</si>
  <si>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</si>
  <si>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</si>
  <si>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</si>
  <si>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</si>
  <si>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</si>
  <si>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</si>
  <si>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</si>
  <si>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Supports stock and CRP but not WBI.</t>
  </si>
  <si>
    <t>Supports stock, CRP and WBI.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</si>
</sst>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70" formatCode="#,##0.000&quot;:1&quot;"/>
    <numFmt numFmtId="171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70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71" fontId="5" fillId="4" borderId="1" xfId="2" applyNumberFormat="1"/>
    <xf numFmtId="165" fontId="8" fillId="5" borderId="0" xfId="5" applyNumberFormat="1"/>
    <xf numFmtId="171" fontId="9" fillId="4" borderId="4" xfId="6" applyNumberFormat="1"/>
    <xf numFmtId="0" fontId="12" fillId="2" borderId="0" xfId="0" applyFont="1" applyFill="1"/>
    <xf numFmtId="0" fontId="11" fillId="0" borderId="0" xfId="8"/>
    <xf numFmtId="171" fontId="0" fillId="0" borderId="0" xfId="0" applyNumberFormat="1"/>
    <xf numFmtId="0" fontId="13" fillId="0" borderId="0" xfId="0" applyFont="1" applyFill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6" sqref="B6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100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125</v>
      </c>
    </row>
    <row r="4" spans="1:6" ht="18" thickBot="1" x14ac:dyDescent="0.35">
      <c r="A4" s="33" t="s">
        <v>73</v>
      </c>
      <c r="B4" s="33"/>
      <c r="C4" s="33"/>
      <c r="D4" s="33"/>
      <c r="E4" s="33"/>
      <c r="F4" s="33"/>
    </row>
    <row r="5" spans="1:6" ht="16.5" thickTop="1" x14ac:dyDescent="0.25">
      <c r="A5" s="26" t="s">
        <v>98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</row>
    <row r="6" spans="1:6" x14ac:dyDescent="0.25">
      <c r="A6" s="7" t="s">
        <v>104</v>
      </c>
      <c r="B6" s="28"/>
      <c r="C6" s="28"/>
      <c r="D6" s="28"/>
      <c r="E6" s="28"/>
      <c r="F6" s="28"/>
    </row>
    <row r="7" spans="1:6" ht="16.5" thickBot="1" x14ac:dyDescent="0.3">
      <c r="A7" s="7" t="s">
        <v>77</v>
      </c>
      <c r="B7" s="22" t="str">
        <f>IFERROR(VLOOKUP(B6,Database!$A$2:$E$69,5,FALSE),"-")</f>
        <v>-</v>
      </c>
      <c r="C7" s="22" t="str">
        <f>IFERROR(VLOOKUP(C6,Database!$A$2:$E$69,5,FALSE),"-")</f>
        <v>-</v>
      </c>
      <c r="D7" s="22" t="str">
        <f>IFERROR(VLOOKUP(D6,Database!$A$2:$E$69,5,FALSE),"-")</f>
        <v>-</v>
      </c>
      <c r="E7" s="22" t="str">
        <f>IFERROR(VLOOKUP(E6,Database!$A$2:$E$69,5,FALSE),"-")</f>
        <v>-</v>
      </c>
      <c r="F7" s="22" t="str">
        <f>IFERROR(VLOOKUP(F6,Database!$A$2:$E$69,5,FALSE),"-")</f>
        <v>-</v>
      </c>
    </row>
    <row r="8" spans="1:6" ht="16.5" thickTop="1" x14ac:dyDescent="0.25">
      <c r="A8" s="7" t="s">
        <v>76</v>
      </c>
      <c r="B8" s="25" t="str">
        <f t="shared" ref="B8:E8" si="0">IFERROR(B5*B7,"-")</f>
        <v>-</v>
      </c>
      <c r="C8" s="25" t="str">
        <f t="shared" si="0"/>
        <v>-</v>
      </c>
      <c r="D8" s="25" t="str">
        <f t="shared" si="0"/>
        <v>-</v>
      </c>
      <c r="E8" s="25" t="str">
        <f t="shared" si="0"/>
        <v>-</v>
      </c>
      <c r="F8" s="25" t="str">
        <f>IFERROR(F5*F7,"-")</f>
        <v>-</v>
      </c>
    </row>
    <row r="9" spans="1:6" x14ac:dyDescent="0.25">
      <c r="A9" s="7" t="s">
        <v>75</v>
      </c>
      <c r="B9" s="25">
        <f>SUM(B8:F8)</f>
        <v>0</v>
      </c>
      <c r="C9" s="30"/>
      <c r="D9" s="30"/>
      <c r="E9" s="30"/>
      <c r="F9" s="30"/>
    </row>
    <row r="11" spans="1:6" ht="18" thickBot="1" x14ac:dyDescent="0.35">
      <c r="A11" s="33" t="s">
        <v>74</v>
      </c>
      <c r="B11" s="33"/>
      <c r="C11" s="33"/>
      <c r="D11" s="33"/>
      <c r="E11" s="33"/>
      <c r="F11" s="33"/>
    </row>
    <row r="12" spans="1:6" ht="16.5" thickTop="1" x14ac:dyDescent="0.25">
      <c r="A12" s="26" t="s">
        <v>98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</row>
    <row r="13" spans="1:6" x14ac:dyDescent="0.25">
      <c r="A13" s="7" t="s">
        <v>104</v>
      </c>
      <c r="B13" s="28"/>
      <c r="C13" s="28"/>
      <c r="D13" s="28"/>
      <c r="E13" s="28"/>
      <c r="F13" s="28"/>
    </row>
    <row r="14" spans="1:6" ht="16.5" thickBot="1" x14ac:dyDescent="0.3">
      <c r="A14" s="7" t="s">
        <v>77</v>
      </c>
      <c r="B14" s="22" t="str">
        <f>IFERROR(VLOOKUP(B13,Database!$A$2:$E$69,5,FALSE),"-")</f>
        <v>-</v>
      </c>
      <c r="C14" s="22" t="str">
        <f>IFERROR(VLOOKUP(C13,Database!$A$2:$E$69,5,FALSE),"-")</f>
        <v>-</v>
      </c>
      <c r="D14" s="22" t="str">
        <f>IFERROR(VLOOKUP(D13,Database!$A$2:$E$69,5,FALSE),"-")</f>
        <v>-</v>
      </c>
      <c r="E14" s="22" t="str">
        <f>IFERROR(VLOOKUP(E13,Database!$A$2:$E$69,5,FALSE),"-")</f>
        <v>-</v>
      </c>
      <c r="F14" s="22" t="str">
        <f>IFERROR(VLOOKUP(F13,Database!$A$2:$E$69,5,FALSE),"-")</f>
        <v>-</v>
      </c>
    </row>
    <row r="15" spans="1:6" ht="16.5" thickTop="1" x14ac:dyDescent="0.25">
      <c r="A15" s="7" t="s">
        <v>76</v>
      </c>
      <c r="B15" s="25" t="str">
        <f t="shared" ref="B15:E15" si="1">IFERROR(B12*B14,"-")</f>
        <v>-</v>
      </c>
      <c r="C15" s="25" t="str">
        <f t="shared" si="1"/>
        <v>-</v>
      </c>
      <c r="D15" s="25" t="str">
        <f t="shared" si="1"/>
        <v>-</v>
      </c>
      <c r="E15" s="25" t="str">
        <f t="shared" si="1"/>
        <v>-</v>
      </c>
      <c r="F15" s="25" t="str">
        <f>IFERROR(F12*F14,"-")</f>
        <v>-</v>
      </c>
    </row>
    <row r="16" spans="1:6" x14ac:dyDescent="0.25">
      <c r="A16" s="7" t="s">
        <v>75</v>
      </c>
      <c r="B16" s="25">
        <f>SUM(B15:F15)</f>
        <v>0</v>
      </c>
      <c r="C16" s="30"/>
      <c r="D16" s="30"/>
      <c r="E16" s="30"/>
      <c r="F16" s="30"/>
    </row>
    <row r="18" spans="1:6" ht="18" thickBot="1" x14ac:dyDescent="0.35">
      <c r="A18" s="34" t="s">
        <v>78</v>
      </c>
      <c r="B18" s="34"/>
      <c r="C18" s="34"/>
      <c r="D18" s="34"/>
      <c r="E18" s="34"/>
      <c r="F18" s="34"/>
    </row>
    <row r="19" spans="1:6" ht="16.5" thickTop="1" x14ac:dyDescent="0.25">
      <c r="A19" s="7" t="s">
        <v>79</v>
      </c>
      <c r="B19" s="20" t="str">
        <f>IF($B$9&gt;$B$16,"Input excesive",IF($B$9&lt;$B$16,"Output excessive","Equal"))</f>
        <v>Equal</v>
      </c>
      <c r="C19" s="21">
        <f>IF($B$9&gt;$B$16,B9/B16,IF($B$9&lt;$B$16,B16/B9,1))</f>
        <v>1</v>
      </c>
    </row>
    <row r="20" spans="1:6" x14ac:dyDescent="0.25">
      <c r="A20" s="7"/>
    </row>
  </sheetData>
  <mergeCells count="4">
    <mergeCell ref="A1:F1"/>
    <mergeCell ref="A4:F4"/>
    <mergeCell ref="A11:F11"/>
    <mergeCell ref="A18:F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Database!$A$2:$A$69</xm:f>
          </x14:formula1>
          <xm:sqref>B6:F6 B13:F13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4" sqref="A4:F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2" t="s">
        <v>99</v>
      </c>
      <c r="B1" s="32"/>
      <c r="C1" s="32"/>
      <c r="D1" s="32"/>
      <c r="E1" s="32"/>
      <c r="F1" s="32"/>
    </row>
    <row r="2" spans="1:6" ht="16.5" thickTop="1" x14ac:dyDescent="0.25">
      <c r="A2" s="29" t="s">
        <v>103</v>
      </c>
    </row>
    <row r="3" spans="1:6" x14ac:dyDescent="0.25">
      <c r="A3" s="29" t="s">
        <v>124</v>
      </c>
    </row>
    <row r="4" spans="1:6" ht="18" thickBot="1" x14ac:dyDescent="0.35">
      <c r="A4" s="33" t="s">
        <v>73</v>
      </c>
      <c r="B4" s="33"/>
      <c r="C4" s="33"/>
      <c r="D4" s="33"/>
      <c r="E4" s="33"/>
      <c r="F4" s="33"/>
    </row>
    <row r="5" spans="1:6" ht="16.5" thickTop="1" x14ac:dyDescent="0.25">
      <c r="A5" s="7" t="s">
        <v>95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</row>
    <row r="6" spans="1:6" x14ac:dyDescent="0.25">
      <c r="A6" s="7" t="s">
        <v>104</v>
      </c>
      <c r="B6" s="28"/>
      <c r="C6" s="28"/>
      <c r="D6" s="28"/>
      <c r="E6" s="28"/>
      <c r="F6" s="28"/>
    </row>
    <row r="7" spans="1:6" ht="16.5" thickBot="1" x14ac:dyDescent="0.3">
      <c r="A7" s="7" t="s">
        <v>96</v>
      </c>
      <c r="B7" s="22" t="str">
        <f>IFERROR(VLOOKUP(B6,Database!$A$2:$E$35,4,FALSE),"-")</f>
        <v>-</v>
      </c>
      <c r="C7" s="22" t="str">
        <f>IFERROR(VLOOKUP(C6,Database!$A$2:$E$35,4,FALSE),"-")</f>
        <v>-</v>
      </c>
      <c r="D7" s="22" t="str">
        <f>IFERROR(VLOOKUP(D6,Database!$A$2:$E$35,4,FALSE),"-")</f>
        <v>-</v>
      </c>
      <c r="E7" s="22" t="str">
        <f>IFERROR(VLOOKUP(E6,Database!$A$2:$E$35,4,FALSE),"-")</f>
        <v>-</v>
      </c>
      <c r="F7" s="22" t="str">
        <f>IFERROR(VLOOKUP(F6,Database!$A$2:$E$35,4,FALSE),"-")</f>
        <v>-</v>
      </c>
    </row>
    <row r="8" spans="1:6" ht="17.25" thickTop="1" thickBot="1" x14ac:dyDescent="0.3">
      <c r="A8" s="7" t="s">
        <v>101</v>
      </c>
      <c r="B8" s="22" t="str">
        <f>IFERROR(VLOOKUP(B6,Database!$A$2:$E$35,5,FALSE),"-")</f>
        <v>-</v>
      </c>
      <c r="C8" s="22" t="str">
        <f>IFERROR(VLOOKUP(C6,Database!$A$2:$E$35,5,FALSE),"-")</f>
        <v>-</v>
      </c>
      <c r="D8" s="22" t="str">
        <f>IFERROR(VLOOKUP(D6,Database!$A$2:$E$35,5,FALSE),"-")</f>
        <v>-</v>
      </c>
      <c r="E8" s="22" t="str">
        <f>IFERROR(VLOOKUP(E6,Database!$A$2:$E$35,5,FALSE),"-")</f>
        <v>-</v>
      </c>
      <c r="F8" s="22" t="str">
        <f>IFERROR(VLOOKUP(F6,Database!$A$2:$E$35,5,FALSE),"-")</f>
        <v>-</v>
      </c>
    </row>
    <row r="9" spans="1:6" ht="16.5" thickTop="1" x14ac:dyDescent="0.25">
      <c r="A9" s="7" t="s">
        <v>97</v>
      </c>
      <c r="B9" s="19">
        <f>IFERROR(B5*B7,0)</f>
        <v>0</v>
      </c>
      <c r="C9" s="19" t="str">
        <f>IFERROR(C5*C7,"-")</f>
        <v>-</v>
      </c>
      <c r="D9" s="19" t="str">
        <f>IFERROR(D5*D7,"-")</f>
        <v>-</v>
      </c>
      <c r="E9" s="19" t="str">
        <f>IFERROR(E5*E7,"-")</f>
        <v>-</v>
      </c>
      <c r="F9" s="19" t="str">
        <f>IFERROR(F5*F7,"-")</f>
        <v>-</v>
      </c>
    </row>
    <row r="10" spans="1:6" x14ac:dyDescent="0.25">
      <c r="A10" s="26" t="s">
        <v>98</v>
      </c>
      <c r="B10" s="27" t="str">
        <f>IFERROR(B9/(B8*1000),"-")</f>
        <v>-</v>
      </c>
      <c r="C10" s="27" t="str">
        <f>IFERROR(C9/(C8*1000),"-")</f>
        <v>-</v>
      </c>
      <c r="D10" s="27" t="str">
        <f>IFERROR(D9/(D8*1000),"-")</f>
        <v>-</v>
      </c>
      <c r="E10" s="27" t="str">
        <f>IFERROR(E9/(E8*1000),"-")</f>
        <v>-</v>
      </c>
      <c r="F10" s="27" t="str">
        <f>IFERROR(F9/(F8*1000),"-")</f>
        <v>-</v>
      </c>
    </row>
    <row r="11" spans="1:6" x14ac:dyDescent="0.25">
      <c r="A11" s="7" t="s">
        <v>102</v>
      </c>
      <c r="B11" s="25">
        <f>SUM(B9:F9)</f>
        <v>0</v>
      </c>
    </row>
    <row r="13" spans="1:6" ht="18" thickBot="1" x14ac:dyDescent="0.35">
      <c r="A13" s="33" t="s">
        <v>74</v>
      </c>
      <c r="B13" s="33"/>
      <c r="C13" s="33"/>
      <c r="D13" s="33"/>
      <c r="E13" s="33"/>
      <c r="F13" s="33"/>
    </row>
    <row r="14" spans="1:6" ht="16.5" thickTop="1" x14ac:dyDescent="0.25">
      <c r="A14" s="7" t="s">
        <v>95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</row>
    <row r="15" spans="1:6" x14ac:dyDescent="0.25">
      <c r="A15" s="7" t="s">
        <v>104</v>
      </c>
      <c r="B15" s="28"/>
      <c r="C15" s="28"/>
      <c r="D15" s="28"/>
      <c r="E15" s="28"/>
      <c r="F15" s="28"/>
    </row>
    <row r="16" spans="1:6" ht="16.5" thickBot="1" x14ac:dyDescent="0.3">
      <c r="A16" s="7" t="s">
        <v>96</v>
      </c>
      <c r="B16" s="22" t="str">
        <f>IFERROR(VLOOKUP(B15,Database!$A$2:$E$35,4,FALSE),"-")</f>
        <v>-</v>
      </c>
      <c r="C16" s="22" t="str">
        <f>IFERROR(VLOOKUP(C15,Database!$A$2:$E$35,4,FALSE),"-")</f>
        <v>-</v>
      </c>
      <c r="D16" s="22" t="str">
        <f>IFERROR(VLOOKUP(D15,Database!$A$2:$E$35,4,FALSE),"-")</f>
        <v>-</v>
      </c>
      <c r="E16" s="22" t="str">
        <f>IFERROR(VLOOKUP(E15,Database!$A$2:$E$35,4,FALSE),"-")</f>
        <v>-</v>
      </c>
      <c r="F16" s="22" t="str">
        <f>IFERROR(VLOOKUP(F15,Database!$A$2:$E$35,4,FALSE),"-")</f>
        <v>-</v>
      </c>
    </row>
    <row r="17" spans="1:6" ht="17.25" thickTop="1" thickBot="1" x14ac:dyDescent="0.3">
      <c r="A17" s="7" t="s">
        <v>101</v>
      </c>
      <c r="B17" s="22" t="str">
        <f>IFERROR(VLOOKUP(B15,Database!$A$2:$E$35,5,FALSE),"-")</f>
        <v>-</v>
      </c>
      <c r="C17" s="22" t="str">
        <f>IFERROR(VLOOKUP(C15,Database!$A$2:$E$35,5,FALSE),"-")</f>
        <v>-</v>
      </c>
      <c r="D17" s="22" t="str">
        <f>IFERROR(VLOOKUP(D15,Database!$A$2:$E$35,5,FALSE),"-")</f>
        <v>-</v>
      </c>
      <c r="E17" s="22" t="str">
        <f>IFERROR(VLOOKUP(E15,Database!$A$2:$E$35,5,FALSE),"-")</f>
        <v>-</v>
      </c>
      <c r="F17" s="22" t="str">
        <f>IFERROR(VLOOKUP(F15,Database!$A$2:$E$35,5,FALSE),"-")</f>
        <v>-</v>
      </c>
    </row>
    <row r="18" spans="1:6" ht="16.5" thickTop="1" x14ac:dyDescent="0.25">
      <c r="A18" s="7" t="s">
        <v>97</v>
      </c>
      <c r="B18" s="19">
        <f>IFERROR(B14*B16,0)</f>
        <v>0</v>
      </c>
      <c r="C18" s="19" t="str">
        <f>IFERROR(C14*C16,"-")</f>
        <v>-</v>
      </c>
      <c r="D18" s="19" t="str">
        <f t="shared" ref="D18:F18" si="0">IFERROR(D14*D16,"-")</f>
        <v>-</v>
      </c>
      <c r="E18" s="19" t="str">
        <f t="shared" si="0"/>
        <v>-</v>
      </c>
      <c r="F18" s="19" t="str">
        <f t="shared" si="0"/>
        <v>-</v>
      </c>
    </row>
    <row r="19" spans="1:6" x14ac:dyDescent="0.25">
      <c r="A19" s="26" t="s">
        <v>98</v>
      </c>
      <c r="B19" s="27">
        <f>IFERROR(B18/(B17*1000),0)</f>
        <v>0</v>
      </c>
      <c r="C19" s="27" t="str">
        <f>IFERROR(C18/(C17*1000),"-")</f>
        <v>-</v>
      </c>
      <c r="D19" s="27" t="str">
        <f>IFERROR(D18/(D17*1000),"-")</f>
        <v>-</v>
      </c>
      <c r="E19" s="27" t="str">
        <f>IFERROR(E18/(E17*1000),"-")</f>
        <v>-</v>
      </c>
      <c r="F19" s="27" t="str">
        <f>IFERROR(F18/(F17*1000),"-")</f>
        <v>-</v>
      </c>
    </row>
    <row r="20" spans="1:6" x14ac:dyDescent="0.25">
      <c r="A20" s="7" t="s">
        <v>102</v>
      </c>
      <c r="B20" s="25">
        <f>SUM(B18:F18)</f>
        <v>0</v>
      </c>
    </row>
    <row r="21" spans="1:6" x14ac:dyDescent="0.25">
      <c r="A21" s="7"/>
    </row>
    <row r="22" spans="1:6" ht="18" thickBot="1" x14ac:dyDescent="0.35">
      <c r="A22" s="34" t="s">
        <v>78</v>
      </c>
      <c r="B22" s="34"/>
      <c r="C22" s="34"/>
      <c r="D22" s="34"/>
      <c r="E22" s="34"/>
      <c r="F22" s="34"/>
    </row>
    <row r="23" spans="1:6" ht="16.5" thickTop="1" x14ac:dyDescent="0.25">
      <c r="A23" s="7" t="s">
        <v>79</v>
      </c>
      <c r="B23" s="20" t="str">
        <f>IF($B$11&gt;$B$20,"Input excesive",IF($B$11&lt;$B$20,"Output excessive","Equal"))</f>
        <v>Equal</v>
      </c>
      <c r="C23" s="21">
        <f>IF($B$11&gt;$B$20,B11/B20,IF($B$11&lt;$B$20,B20/B11,1))</f>
        <v>1</v>
      </c>
    </row>
    <row r="24" spans="1:6" x14ac:dyDescent="0.25">
      <c r="A24" s="7"/>
    </row>
  </sheetData>
  <mergeCells count="4">
    <mergeCell ref="A1:F1"/>
    <mergeCell ref="A13:F13"/>
    <mergeCell ref="A4:F4"/>
    <mergeCell ref="A22:F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Database!$A$2:$A$36</xm:f>
          </x14:formula1>
          <xm:sqref>B15:F15 B6:F6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7" workbookViewId="0">
      <pane xSplit="1" topLeftCell="B1" activePane="topRight" state="frozen"/>
      <selection pane="topRight" activeCell="E66" sqref="E66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f>14.007+(1.008*3)</f>
        <v>17.030999999999999</v>
      </c>
      <c r="E11" s="4">
        <f>0.000000769*1000</f>
        <v>7.6899999999999994E-4</v>
      </c>
      <c r="F11" s="6">
        <f>C11*D11/(E11 * 1000)</f>
        <v>22.14694408322497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f>39.948*2</f>
        <v>79.896000000000001</v>
      </c>
      <c r="E12" s="4">
        <f>0.000001784*1000</f>
        <v>1.784E-3</v>
      </c>
      <c r="F12" s="6">
        <f>C12*D12/(E12 * 1000)</f>
        <v>44.784753363228702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f>12.011 + 16*2</f>
        <v>44.010999999999996</v>
      </c>
      <c r="E14" s="4">
        <f>0.000001951*1000</f>
        <v>1.951E-3</v>
      </c>
      <c r="F14" s="6">
        <f t="shared" ref="F14:F34" si="3">C14*D14/(E14 * 1000)</f>
        <v>22.558175294720652</v>
      </c>
    </row>
    <row r="15" spans="1:12" x14ac:dyDescent="0.25">
      <c r="A15" s="1" t="s">
        <v>33</v>
      </c>
      <c r="B15" s="1" t="s">
        <v>34</v>
      </c>
      <c r="C15" s="1">
        <v>1</v>
      </c>
      <c r="D15" s="5">
        <f>88.906+30.974+(16*4)</f>
        <v>183.88</v>
      </c>
      <c r="E15" s="4">
        <f>0.0025*1000</f>
        <v>2.5</v>
      </c>
      <c r="F15" s="6">
        <f t="shared" si="3"/>
        <v>7.3551999999999992E-2</v>
      </c>
    </row>
    <row r="16" spans="1:12" x14ac:dyDescent="0.25">
      <c r="A16" s="1" t="s">
        <v>27</v>
      </c>
      <c r="B16" s="1" t="s">
        <v>28</v>
      </c>
      <c r="C16" s="1">
        <v>1</v>
      </c>
      <c r="D16" s="5">
        <f>40.078+32.065+(16*4)+(18*2)</f>
        <v>172.143</v>
      </c>
      <c r="E16" s="4">
        <f>0.0055*1000</f>
        <v>5.5</v>
      </c>
      <c r="F16" s="6">
        <f t="shared" si="3"/>
        <v>3.129872727272727E-2</v>
      </c>
    </row>
    <row r="17" spans="1:7" x14ac:dyDescent="0.25">
      <c r="A17" s="1" t="s">
        <v>29</v>
      </c>
      <c r="B17" s="1" t="s">
        <v>30</v>
      </c>
      <c r="C17" s="1">
        <v>1</v>
      </c>
      <c r="D17" s="5">
        <f>(55.845*2)+(16*3)+(18*0.5)</f>
        <v>168.69</v>
      </c>
      <c r="E17" s="4">
        <f>0.0015*1000</f>
        <v>1.5</v>
      </c>
      <c r="F17" s="6">
        <f t="shared" si="3"/>
        <v>0.11246</v>
      </c>
    </row>
    <row r="18" spans="1:7" x14ac:dyDescent="0.25">
      <c r="A18" s="1" t="s">
        <v>69</v>
      </c>
      <c r="B18" s="1" t="s">
        <v>16</v>
      </c>
      <c r="C18" s="1">
        <v>1</v>
      </c>
      <c r="D18" s="5">
        <f>1.008*2</f>
        <v>2.016</v>
      </c>
      <c r="E18" s="4">
        <f>0.0000000899*1000</f>
        <v>8.9900000000000003E-5</v>
      </c>
      <c r="F18" s="6">
        <f t="shared" si="3"/>
        <v>22.424916573971078</v>
      </c>
      <c r="G18" s="8"/>
    </row>
    <row r="19" spans="1:7" x14ac:dyDescent="0.25">
      <c r="A19" s="1" t="s">
        <v>26</v>
      </c>
      <c r="B19" s="1" t="s">
        <v>21</v>
      </c>
      <c r="C19" s="1">
        <v>1</v>
      </c>
      <c r="D19" s="5">
        <f>14.007+(1.008*3)</f>
        <v>17.030999999999999</v>
      </c>
      <c r="E19" s="4">
        <f>0.0007021*1000</f>
        <v>0.70209999999999995</v>
      </c>
      <c r="F19" s="6">
        <f t="shared" si="3"/>
        <v>2.4257228315054839E-2</v>
      </c>
    </row>
    <row r="20" spans="1:7" x14ac:dyDescent="0.25">
      <c r="A20" s="1" t="s">
        <v>24</v>
      </c>
      <c r="B20" s="1" t="s">
        <v>17</v>
      </c>
      <c r="C20" s="1">
        <v>1</v>
      </c>
      <c r="D20" s="5">
        <f>12.011+(16*2)</f>
        <v>44.010999999999996</v>
      </c>
      <c r="E20" s="4">
        <f>0.00117325*1000</f>
        <v>1.1732500000000001</v>
      </c>
      <c r="F20" s="6">
        <f t="shared" si="3"/>
        <v>3.7512039207330053E-2</v>
      </c>
    </row>
    <row r="21" spans="1:7" x14ac:dyDescent="0.25">
      <c r="A21" s="1" t="s">
        <v>82</v>
      </c>
      <c r="B21" s="1" t="s">
        <v>16</v>
      </c>
      <c r="C21" s="1">
        <v>1</v>
      </c>
      <c r="D21" s="5">
        <f>1.008*2</f>
        <v>2.016</v>
      </c>
      <c r="E21" s="4">
        <f>0.00007085*1000</f>
        <v>7.0849999999999996E-2</v>
      </c>
      <c r="F21" s="6">
        <f t="shared" si="3"/>
        <v>2.8454481298517999E-2</v>
      </c>
    </row>
    <row r="22" spans="1:7" x14ac:dyDescent="0.25">
      <c r="A22" s="1" t="s">
        <v>25</v>
      </c>
      <c r="B22" s="1" t="s">
        <v>19</v>
      </c>
      <c r="C22" s="1">
        <v>1</v>
      </c>
      <c r="D22" s="5">
        <f>12.02+4*1.008</f>
        <v>16.052</v>
      </c>
      <c r="E22" s="4">
        <f>0.00042561*1000</f>
        <v>0.42560999999999999</v>
      </c>
      <c r="F22" s="6">
        <f t="shared" si="3"/>
        <v>3.771527924625831E-2</v>
      </c>
    </row>
    <row r="23" spans="1:7" x14ac:dyDescent="0.25">
      <c r="A23" s="1" t="s">
        <v>80</v>
      </c>
      <c r="B23" s="9" t="s">
        <v>9</v>
      </c>
      <c r="C23" s="9">
        <v>1</v>
      </c>
      <c r="D23" s="10">
        <f>16*2</f>
        <v>32</v>
      </c>
      <c r="E23" s="11">
        <f>0.001141*1000</f>
        <v>1.141</v>
      </c>
      <c r="F23" s="12">
        <f t="shared" si="3"/>
        <v>2.8045574057843997E-2</v>
      </c>
    </row>
    <row r="24" spans="1:7" x14ac:dyDescent="0.25">
      <c r="A24" s="1" t="s">
        <v>81</v>
      </c>
      <c r="B24" s="1" t="s">
        <v>22</v>
      </c>
      <c r="C24" s="1">
        <v>1</v>
      </c>
      <c r="D24" s="5">
        <f>14.007*2</f>
        <v>28.013999999999999</v>
      </c>
      <c r="E24" s="4">
        <f>0.000824907*1000</f>
        <v>0.82490700000000006</v>
      </c>
      <c r="F24" s="6">
        <f t="shared" si="3"/>
        <v>3.3960191876175133E-2</v>
      </c>
    </row>
    <row r="25" spans="1:7" x14ac:dyDescent="0.25">
      <c r="A25" s="1" t="s">
        <v>35</v>
      </c>
      <c r="B25" s="1" t="s">
        <v>48</v>
      </c>
      <c r="C25" s="1">
        <v>1</v>
      </c>
      <c r="D25" s="5">
        <f>55.845*2</f>
        <v>111.69</v>
      </c>
      <c r="E25" s="4">
        <f>0.026*1000</f>
        <v>26</v>
      </c>
      <c r="F25" s="6">
        <f t="shared" si="3"/>
        <v>4.2957692307692306E-3</v>
      </c>
    </row>
    <row r="26" spans="1:7" x14ac:dyDescent="0.25">
      <c r="A26" s="1" t="s">
        <v>84</v>
      </c>
      <c r="B26" s="1" t="s">
        <v>48</v>
      </c>
      <c r="C26" s="1">
        <v>1</v>
      </c>
      <c r="D26" s="5">
        <f>55.845*2</f>
        <v>111.69</v>
      </c>
      <c r="E26" s="4">
        <f>0.0078*1000</f>
        <v>7.8</v>
      </c>
      <c r="F26" s="6">
        <f t="shared" si="3"/>
        <v>1.4319230769230768E-2</v>
      </c>
    </row>
    <row r="27" spans="1:7" x14ac:dyDescent="0.25">
      <c r="A27" s="1" t="s">
        <v>18</v>
      </c>
      <c r="B27" s="1" t="s">
        <v>19</v>
      </c>
      <c r="C27" s="1">
        <v>1</v>
      </c>
      <c r="D27" s="5">
        <f>12.02+4*1.008</f>
        <v>16.052</v>
      </c>
      <c r="E27" s="4">
        <f>0.000000717*1000</f>
        <v>7.1699999999999997E-4</v>
      </c>
      <c r="F27" s="6">
        <f t="shared" si="3"/>
        <v>22.387726638772666</v>
      </c>
    </row>
    <row r="28" spans="1:7" x14ac:dyDescent="0.25">
      <c r="A28" s="1" t="s">
        <v>31</v>
      </c>
      <c r="B28" s="1" t="s">
        <v>32</v>
      </c>
      <c r="C28" s="1">
        <v>1</v>
      </c>
      <c r="D28" s="5">
        <f>(28.086*2)+(16*2)</f>
        <v>88.171999999999997</v>
      </c>
      <c r="E28" s="4">
        <f>0.0027*1000</f>
        <v>2.7</v>
      </c>
      <c r="F28" s="6">
        <f t="shared" si="3"/>
        <v>3.2656296296296294E-2</v>
      </c>
    </row>
    <row r="29" spans="1:7" x14ac:dyDescent="0.25">
      <c r="A29" s="1" t="s">
        <v>41</v>
      </c>
      <c r="B29" s="1" t="s">
        <v>45</v>
      </c>
      <c r="C29" s="1">
        <v>1</v>
      </c>
      <c r="D29" s="5">
        <v>233.88</v>
      </c>
      <c r="E29" s="4">
        <f>0.005*1000</f>
        <v>5</v>
      </c>
      <c r="F29" s="6">
        <f t="shared" si="3"/>
        <v>4.6775999999999998E-2</v>
      </c>
    </row>
    <row r="30" spans="1:7" x14ac:dyDescent="0.25">
      <c r="A30" s="1" t="s">
        <v>55</v>
      </c>
      <c r="B30" s="1" t="s">
        <v>22</v>
      </c>
      <c r="C30" s="1">
        <v>1</v>
      </c>
      <c r="D30" s="5">
        <f>14.007*2</f>
        <v>28.013999999999999</v>
      </c>
      <c r="E30" s="4">
        <f>0.000001251*1000</f>
        <v>1.2509999999999999E-3</v>
      </c>
      <c r="F30" s="6">
        <f t="shared" si="3"/>
        <v>22.393285371702639</v>
      </c>
    </row>
    <row r="31" spans="1:7" x14ac:dyDescent="0.25">
      <c r="A31" s="1" t="s">
        <v>57</v>
      </c>
      <c r="B31" s="1" t="s">
        <v>9</v>
      </c>
      <c r="C31" s="1">
        <v>1</v>
      </c>
      <c r="D31" s="5">
        <f>16*2</f>
        <v>32</v>
      </c>
      <c r="E31" s="4">
        <f>0.00000141*1000</f>
        <v>1.41E-3</v>
      </c>
      <c r="F31" s="6">
        <f t="shared" si="3"/>
        <v>22.695035460992909</v>
      </c>
    </row>
    <row r="32" spans="1:7" x14ac:dyDescent="0.25">
      <c r="A32" s="1" t="s">
        <v>43</v>
      </c>
      <c r="B32" s="1" t="s">
        <v>44</v>
      </c>
      <c r="C32" s="1">
        <v>1</v>
      </c>
      <c r="D32" s="5">
        <v>30.97</v>
      </c>
      <c r="E32" s="17">
        <f>$E$3</f>
        <v>5</v>
      </c>
      <c r="F32" s="6">
        <f t="shared" si="3"/>
        <v>6.1939999999999999E-3</v>
      </c>
    </row>
    <row r="33" spans="1:6" x14ac:dyDescent="0.25">
      <c r="A33" s="1" t="s">
        <v>36</v>
      </c>
      <c r="B33" s="1" t="s">
        <v>47</v>
      </c>
      <c r="C33" s="1">
        <v>1</v>
      </c>
      <c r="D33" s="5">
        <f>195.078</f>
        <v>195.078</v>
      </c>
      <c r="E33" s="4">
        <f>0.0078*1000</f>
        <v>7.8</v>
      </c>
      <c r="F33" s="6">
        <f t="shared" si="3"/>
        <v>2.5010000000000001E-2</v>
      </c>
    </row>
    <row r="34" spans="1:6" x14ac:dyDescent="0.25">
      <c r="A34" s="1" t="s">
        <v>37</v>
      </c>
      <c r="B34" s="1" t="s">
        <v>46</v>
      </c>
      <c r="C34" s="1">
        <v>1</v>
      </c>
      <c r="D34" s="5">
        <f>28.086*2</f>
        <v>56.171999999999997</v>
      </c>
      <c r="E34" s="4">
        <f>0.0025*1000</f>
        <v>2.5</v>
      </c>
      <c r="F34" s="6">
        <f t="shared" si="3"/>
        <v>2.2468799999999997E-2</v>
      </c>
    </row>
    <row r="35" spans="1:6" x14ac:dyDescent="0.25">
      <c r="A35" s="1" t="s">
        <v>38</v>
      </c>
      <c r="B35" s="1"/>
      <c r="C35" s="1">
        <v>1</v>
      </c>
      <c r="D35" s="5">
        <v>0</v>
      </c>
      <c r="E35" s="4">
        <f>0.0016*1000</f>
        <v>1.6</v>
      </c>
      <c r="F35" s="6"/>
    </row>
    <row r="36" spans="1:6" x14ac:dyDescent="0.25">
      <c r="A36" s="1" t="s">
        <v>122</v>
      </c>
      <c r="B36" s="1" t="s">
        <v>23</v>
      </c>
      <c r="C36" s="1">
        <v>1</v>
      </c>
      <c r="D36" s="5">
        <f>(1.008*2)+16</f>
        <v>18.015999999999998</v>
      </c>
      <c r="E36" s="4">
        <f>0.0001*1000</f>
        <v>0.1</v>
      </c>
      <c r="F36" s="6">
        <f>C36*D36/(E36 * 1000)</f>
        <v>0.18015999999999999</v>
      </c>
    </row>
    <row r="38" spans="1:6" x14ac:dyDescent="0.25">
      <c r="A38" s="1" t="s">
        <v>105</v>
      </c>
    </row>
    <row r="39" spans="1:6" x14ac:dyDescent="0.25">
      <c r="A39" s="31" t="s">
        <v>106</v>
      </c>
      <c r="E39" s="4">
        <f t="shared" ref="E39:E69" si="4">F39*1000</f>
        <v>5</v>
      </c>
      <c r="F39" s="6">
        <v>5.0000000000000001E-3</v>
      </c>
    </row>
    <row r="40" spans="1:6" x14ac:dyDescent="0.25">
      <c r="A40" s="31" t="s">
        <v>114</v>
      </c>
      <c r="E40" s="4">
        <f t="shared" si="4"/>
        <v>19.3</v>
      </c>
      <c r="F40" s="6">
        <v>1.9300000000000001E-2</v>
      </c>
    </row>
    <row r="41" spans="1:6" x14ac:dyDescent="0.25">
      <c r="A41" s="31" t="s">
        <v>58</v>
      </c>
      <c r="E41" s="4">
        <f t="shared" si="4"/>
        <v>54.4</v>
      </c>
      <c r="F41" s="6">
        <v>5.4399999999999997E-2</v>
      </c>
    </row>
    <row r="42" spans="1:6" x14ac:dyDescent="0.25">
      <c r="A42" s="31" t="s">
        <v>107</v>
      </c>
      <c r="E42" s="4">
        <f t="shared" si="4"/>
        <v>5</v>
      </c>
      <c r="F42" s="6">
        <v>5.0000000000000001E-3</v>
      </c>
    </row>
    <row r="43" spans="1:6" x14ac:dyDescent="0.25">
      <c r="A43" s="31" t="s">
        <v>116</v>
      </c>
      <c r="E43" s="4">
        <f t="shared" si="4"/>
        <v>7</v>
      </c>
      <c r="F43" s="6">
        <v>7.0000000000000001E-3</v>
      </c>
    </row>
    <row r="44" spans="1:6" x14ac:dyDescent="0.25">
      <c r="A44" s="31" t="s">
        <v>108</v>
      </c>
      <c r="E44" s="4">
        <f t="shared" si="4"/>
        <v>6.0000000000000005E-2</v>
      </c>
      <c r="F44" s="6">
        <v>6.0000000000000002E-5</v>
      </c>
    </row>
    <row r="45" spans="1:6" x14ac:dyDescent="0.25">
      <c r="A45" s="31" t="s">
        <v>112</v>
      </c>
      <c r="E45" s="4">
        <f t="shared" si="4"/>
        <v>2.5</v>
      </c>
      <c r="F45" s="6">
        <v>2.5000000000000001E-3</v>
      </c>
    </row>
    <row r="46" spans="1:6" x14ac:dyDescent="0.25">
      <c r="A46" s="31" t="s">
        <v>68</v>
      </c>
      <c r="E46" s="4">
        <f t="shared" si="4"/>
        <v>5.0108799999999993</v>
      </c>
      <c r="F46" s="6">
        <v>5.0108799999999997E-3</v>
      </c>
    </row>
    <row r="47" spans="1:6" x14ac:dyDescent="0.25">
      <c r="A47" s="31" t="s">
        <v>117</v>
      </c>
      <c r="E47" s="4">
        <f t="shared" si="4"/>
        <v>4.3499999999999996</v>
      </c>
      <c r="F47" s="6">
        <v>4.3499999999999997E-3</v>
      </c>
    </row>
    <row r="48" spans="1:6" x14ac:dyDescent="0.25">
      <c r="A48" s="31" t="s">
        <v>111</v>
      </c>
      <c r="E48" s="4">
        <f t="shared" si="4"/>
        <v>0.216</v>
      </c>
      <c r="F48" s="6">
        <v>2.1599999999999999E-4</v>
      </c>
    </row>
    <row r="49" spans="1:6" x14ac:dyDescent="0.25">
      <c r="A49" s="31" t="s">
        <v>59</v>
      </c>
      <c r="E49" s="4">
        <f t="shared" si="4"/>
        <v>23.125</v>
      </c>
      <c r="F49" s="6">
        <v>2.3125E-2</v>
      </c>
    </row>
    <row r="50" spans="1:6" x14ac:dyDescent="0.25">
      <c r="A50" s="31" t="s">
        <v>60</v>
      </c>
      <c r="E50" s="4">
        <f t="shared" si="4"/>
        <v>5.25</v>
      </c>
      <c r="F50" s="6">
        <v>5.2500000000000003E-3</v>
      </c>
    </row>
    <row r="51" spans="1:6" x14ac:dyDescent="0.25">
      <c r="A51" s="31" t="s">
        <v>61</v>
      </c>
      <c r="E51" s="4">
        <f t="shared" si="4"/>
        <v>5</v>
      </c>
      <c r="F51" s="6">
        <v>5.0000000000000001E-3</v>
      </c>
    </row>
    <row r="52" spans="1:6" x14ac:dyDescent="0.25">
      <c r="A52" s="31" t="s">
        <v>62</v>
      </c>
      <c r="E52" s="4">
        <f t="shared" si="4"/>
        <v>12.5</v>
      </c>
      <c r="F52" s="6">
        <v>1.2500000000000001E-2</v>
      </c>
    </row>
    <row r="53" spans="1:6" x14ac:dyDescent="0.25">
      <c r="A53" s="31" t="s">
        <v>113</v>
      </c>
      <c r="E53" s="4">
        <f t="shared" si="4"/>
        <v>2.4</v>
      </c>
      <c r="F53" s="6">
        <v>2.3999999999999998E-3</v>
      </c>
    </row>
    <row r="54" spans="1:6" x14ac:dyDescent="0.25">
      <c r="A54" s="31" t="s">
        <v>63</v>
      </c>
      <c r="E54" s="4">
        <f t="shared" si="4"/>
        <v>13.5</v>
      </c>
      <c r="F54" s="6">
        <v>1.35E-2</v>
      </c>
    </row>
    <row r="55" spans="1:6" x14ac:dyDescent="0.25">
      <c r="A55" s="31" t="s">
        <v>64</v>
      </c>
      <c r="E55" s="4">
        <f t="shared" si="4"/>
        <v>8.6</v>
      </c>
      <c r="F55" s="6">
        <v>8.6E-3</v>
      </c>
    </row>
    <row r="56" spans="1:6" x14ac:dyDescent="0.25">
      <c r="A56" s="31" t="s">
        <v>65</v>
      </c>
      <c r="B56" s="1"/>
      <c r="C56" s="1"/>
      <c r="D56" s="3"/>
      <c r="E56" s="4">
        <f t="shared" si="4"/>
        <v>5.7050000000000001</v>
      </c>
      <c r="F56" s="6">
        <v>5.705E-3</v>
      </c>
    </row>
    <row r="57" spans="1:6" x14ac:dyDescent="0.25">
      <c r="A57" s="31" t="s">
        <v>66</v>
      </c>
      <c r="B57" s="1"/>
      <c r="C57" s="1"/>
      <c r="D57" s="3"/>
      <c r="E57" s="4">
        <f t="shared" si="4"/>
        <v>13.5</v>
      </c>
      <c r="F57" s="6">
        <v>1.35E-2</v>
      </c>
    </row>
    <row r="58" spans="1:6" x14ac:dyDescent="0.25">
      <c r="A58" s="31" t="s">
        <v>70</v>
      </c>
      <c r="B58" s="1"/>
      <c r="C58" s="1"/>
      <c r="D58" s="3"/>
      <c r="E58" s="4">
        <f t="shared" si="4"/>
        <v>0.35399999999999998</v>
      </c>
      <c r="F58" s="6">
        <v>3.5399999999999999E-4</v>
      </c>
    </row>
    <row r="59" spans="1:6" x14ac:dyDescent="0.25">
      <c r="A59" s="31" t="s">
        <v>109</v>
      </c>
      <c r="B59" s="1"/>
      <c r="C59" s="1"/>
      <c r="D59" s="3"/>
      <c r="E59" s="4">
        <f t="shared" si="4"/>
        <v>2.12805</v>
      </c>
      <c r="F59" s="6">
        <v>2.1280499999999998E-3</v>
      </c>
    </row>
    <row r="60" spans="1:6" x14ac:dyDescent="0.25">
      <c r="A60" s="31" t="s">
        <v>119</v>
      </c>
      <c r="B60" s="1"/>
      <c r="C60" s="1"/>
      <c r="D60" s="3"/>
      <c r="E60" s="4">
        <f t="shared" si="4"/>
        <v>1.08</v>
      </c>
      <c r="F60" s="6">
        <v>1.08E-3</v>
      </c>
    </row>
    <row r="61" spans="1:6" x14ac:dyDescent="0.25">
      <c r="A61" s="31" t="s">
        <v>110</v>
      </c>
      <c r="B61" s="1"/>
      <c r="C61" s="1"/>
      <c r="D61" s="3"/>
      <c r="E61" s="4">
        <f t="shared" si="4"/>
        <v>4.1000000000000005</v>
      </c>
      <c r="F61" s="6">
        <v>4.1000000000000003E-3</v>
      </c>
    </row>
    <row r="62" spans="1:6" x14ac:dyDescent="0.25">
      <c r="A62" s="31" t="s">
        <v>53</v>
      </c>
      <c r="E62" s="4">
        <f t="shared" si="4"/>
        <v>12.5</v>
      </c>
      <c r="F62" s="6">
        <v>1.2500000000000001E-2</v>
      </c>
    </row>
    <row r="63" spans="1:6" x14ac:dyDescent="0.25">
      <c r="A63" s="31" t="s">
        <v>72</v>
      </c>
      <c r="E63" s="4">
        <f t="shared" si="4"/>
        <v>4.5999999999999996</v>
      </c>
      <c r="F63" s="6">
        <v>4.5999999999999999E-3</v>
      </c>
    </row>
    <row r="64" spans="1:6" x14ac:dyDescent="0.25">
      <c r="A64" s="31" t="s">
        <v>120</v>
      </c>
      <c r="E64" s="4">
        <f t="shared" si="4"/>
        <v>1</v>
      </c>
      <c r="F64" s="6">
        <v>1E-3</v>
      </c>
    </row>
    <row r="65" spans="1:6" x14ac:dyDescent="0.25">
      <c r="A65" s="31" t="s">
        <v>121</v>
      </c>
      <c r="E65" s="4">
        <f t="shared" si="4"/>
        <v>1</v>
      </c>
      <c r="F65" s="6">
        <v>1E-3</v>
      </c>
    </row>
    <row r="66" spans="1:6" x14ac:dyDescent="0.25">
      <c r="A66" s="31" t="s">
        <v>115</v>
      </c>
      <c r="E66" s="4">
        <f t="shared" si="4"/>
        <v>7.5</v>
      </c>
      <c r="F66" s="6">
        <v>7.4999999999999997E-3</v>
      </c>
    </row>
    <row r="67" spans="1:6" x14ac:dyDescent="0.25">
      <c r="A67" s="31" t="s">
        <v>118</v>
      </c>
      <c r="E67" s="4">
        <f t="shared" si="4"/>
        <v>4.3499999999999996</v>
      </c>
      <c r="F67" s="6">
        <v>4.3499999999999997E-3</v>
      </c>
    </row>
    <row r="68" spans="1:6" x14ac:dyDescent="0.25">
      <c r="A68" s="31" t="s">
        <v>123</v>
      </c>
      <c r="E68" s="4">
        <f t="shared" si="4"/>
        <v>5</v>
      </c>
      <c r="F68" s="6">
        <v>5.0000000000000001E-3</v>
      </c>
    </row>
    <row r="69" spans="1:6" x14ac:dyDescent="0.25">
      <c r="A69" s="31" t="s">
        <v>67</v>
      </c>
      <c r="E69" s="4">
        <f t="shared" si="4"/>
        <v>5</v>
      </c>
      <c r="F69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2020-05-26T22:37:16Z</dcterms:modified>
  <cp:category/>
  <cp:contentStatus/>
</cp:coreProperties>
</file>