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bs\Downloads\"/>
    </mc:Choice>
  </mc:AlternateContent>
  <bookViews>
    <workbookView xWindow="0" yWindow="0" windowWidth="20490" windowHeight="768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L17" i="1" s="1"/>
  <c r="N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2" i="1"/>
  <c r="M2" i="1"/>
  <c r="B6" i="1"/>
  <c r="J2" i="1"/>
  <c r="K2" i="1"/>
  <c r="I2" i="1"/>
  <c r="L2" i="1" l="1"/>
  <c r="J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L3" i="1" l="1"/>
  <c r="J18" i="1"/>
  <c r="L18" i="1" s="1"/>
  <c r="J14" i="1"/>
  <c r="L14" i="1" s="1"/>
  <c r="J10" i="1"/>
  <c r="L10" i="1" s="1"/>
  <c r="J6" i="1"/>
  <c r="L6" i="1" s="1"/>
  <c r="J17" i="1"/>
  <c r="J13" i="1"/>
  <c r="L13" i="1" s="1"/>
  <c r="J9" i="1"/>
  <c r="L9" i="1" s="1"/>
  <c r="J5" i="1"/>
  <c r="L5" i="1" s="1"/>
  <c r="J16" i="1"/>
  <c r="L16" i="1" s="1"/>
  <c r="J12" i="1"/>
  <c r="L12" i="1" s="1"/>
  <c r="J8" i="1"/>
  <c r="L8" i="1" s="1"/>
  <c r="J4" i="1"/>
  <c r="L4" i="1" s="1"/>
  <c r="J15" i="1"/>
  <c r="L15" i="1" s="1"/>
  <c r="J11" i="1"/>
  <c r="L11" i="1" s="1"/>
  <c r="J7" i="1"/>
  <c r="L7" i="1" s="1"/>
</calcChain>
</file>

<file path=xl/sharedStrings.xml><?xml version="1.0" encoding="utf-8"?>
<sst xmlns="http://schemas.openxmlformats.org/spreadsheetml/2006/main" count="18" uniqueCount="18">
  <si>
    <t>lamda 1</t>
  </si>
  <si>
    <t>lamda 2</t>
  </si>
  <si>
    <t>C1</t>
  </si>
  <si>
    <t>C2</t>
  </si>
  <si>
    <t>L</t>
  </si>
  <si>
    <t>Z0</t>
  </si>
  <si>
    <t>U</t>
  </si>
  <si>
    <t>I1/I0</t>
  </si>
  <si>
    <t>I2/I0</t>
  </si>
  <si>
    <t>I1/I2</t>
  </si>
  <si>
    <t>T</t>
  </si>
  <si>
    <t>P</t>
  </si>
  <si>
    <t>At</t>
  </si>
  <si>
    <t>I, mA</t>
  </si>
  <si>
    <t>I, A</t>
  </si>
  <si>
    <t>A2000</t>
  </si>
  <si>
    <t>P2000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</si>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</sst>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0" xfId="3"/>
    <xf numFmtId="0" fontId="2" fillId="3" borderId="0" xfId="2"/>
    <xf numFmtId="11" fontId="1" fillId="2" borderId="0" xfId="1" applyNumberFormat="1"/>
    <xf numFmtId="11" fontId="0" fillId="0" borderId="0" xfId="0" applyNumberFormat="1"/>
    <xf numFmtId="2" fontId="3" fillId="4" borderId="0" xfId="3" applyNumberFormat="1"/>
    <xf numFmtId="11" fontId="2" fillId="3" borderId="0" xfId="2" applyNumberFormat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Лист1!$J$2:$J$18</c:f>
              <c:numCache>
                <c:formatCode>0.00E+00</c:formatCode>
                <c:ptCount val="17"/>
                <c:pt idx="0">
                  <c:v>1418.8823517162887</c:v>
                </c:pt>
                <c:pt idx="1">
                  <c:v>1490.7270423798293</c:v>
                </c:pt>
                <c:pt idx="2">
                  <c:v>1533.5329035677553</c:v>
                </c:pt>
                <c:pt idx="3">
                  <c:v>1582.2525875850699</c:v>
                </c:pt>
                <c:pt idx="4">
                  <c:v>1615.087200056533</c:v>
                </c:pt>
                <c:pt idx="5">
                  <c:v>1652.5784287656868</c:v>
                </c:pt>
                <c:pt idx="6">
                  <c:v>1702.1713703175083</c:v>
                </c:pt>
                <c:pt idx="7">
                  <c:v>1736.6663488489492</c:v>
                </c:pt>
                <c:pt idx="8">
                  <c:v>1784.2189623011652</c:v>
                </c:pt>
                <c:pt idx="9">
                  <c:v>1817.6537836884854</c:v>
                </c:pt>
                <c:pt idx="10">
                  <c:v>1852.9973265402946</c:v>
                </c:pt>
                <c:pt idx="11">
                  <c:v>1889.9449015628709</c:v>
                </c:pt>
                <c:pt idx="12">
                  <c:v>1926.3231893737602</c:v>
                </c:pt>
                <c:pt idx="13">
                  <c:v>1954.3403035442882</c:v>
                </c:pt>
                <c:pt idx="14">
                  <c:v>1988.4222373735995</c:v>
                </c:pt>
                <c:pt idx="15">
                  <c:v>2018.928947738754</c:v>
                </c:pt>
                <c:pt idx="16">
                  <c:v>2041.73903798684</c:v>
                </c:pt>
              </c:numCache>
            </c:numRef>
          </c:xVal>
          <c:yVal>
            <c:numRef>
              <c:f>Лист1!$K$2:$K$18</c:f>
              <c:numCache>
                <c:formatCode>General</c:formatCode>
                <c:ptCount val="17"/>
                <c:pt idx="0">
                  <c:v>0.99197999999999997</c:v>
                </c:pt>
                <c:pt idx="1">
                  <c:v>1.0760000000000001</c:v>
                </c:pt>
                <c:pt idx="2">
                  <c:v>1.1767000000000001</c:v>
                </c:pt>
                <c:pt idx="3">
                  <c:v>1.28921</c:v>
                </c:pt>
                <c:pt idx="4">
                  <c:v>1.3953599999999999</c:v>
                </c:pt>
                <c:pt idx="5">
                  <c:v>1.5027999999999999</c:v>
                </c:pt>
                <c:pt idx="6">
                  <c:v>1.6366700000000001</c:v>
                </c:pt>
                <c:pt idx="7">
                  <c:v>1.7707999999999999</c:v>
                </c:pt>
                <c:pt idx="8">
                  <c:v>1.8813599999999999</c:v>
                </c:pt>
                <c:pt idx="9">
                  <c:v>2.0520399999999999</c:v>
                </c:pt>
                <c:pt idx="10">
                  <c:v>2.1912000000000003</c:v>
                </c:pt>
                <c:pt idx="11">
                  <c:v>2.3367999999999998</c:v>
                </c:pt>
                <c:pt idx="12">
                  <c:v>2.5064000000000002</c:v>
                </c:pt>
                <c:pt idx="13">
                  <c:v>2.65265</c:v>
                </c:pt>
                <c:pt idx="14">
                  <c:v>2.8029800000000002</c:v>
                </c:pt>
                <c:pt idx="15">
                  <c:v>2.9619400000000002</c:v>
                </c:pt>
                <c:pt idx="16">
                  <c:v>3.0885800000000003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6-4B1B-8A8B-C641D144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49952"/>
        <c:axId val="394850280"/>
      </c:scatterChart>
      <c:valAx>
        <c:axId val="394849952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50280"/>
        <c:crosses val="autoZero"/>
        <c:crossBetween val="midCat"/>
      </c:valAx>
      <c:valAx>
        <c:axId val="39485028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484995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At(T)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Лист1!$J$2:$J$18</c:f>
              <c:numCache>
                <c:formatCode>0.00E+00</c:formatCode>
                <c:ptCount val="17"/>
                <c:pt idx="0">
                  <c:v>1418.8823517162887</c:v>
                </c:pt>
                <c:pt idx="1">
                  <c:v>1490.7270423798293</c:v>
                </c:pt>
                <c:pt idx="2">
                  <c:v>1533.5329035677553</c:v>
                </c:pt>
                <c:pt idx="3">
                  <c:v>1582.2525875850699</c:v>
                </c:pt>
                <c:pt idx="4">
                  <c:v>1615.087200056533</c:v>
                </c:pt>
                <c:pt idx="5">
                  <c:v>1652.5784287656868</c:v>
                </c:pt>
                <c:pt idx="6">
                  <c:v>1702.1713703175083</c:v>
                </c:pt>
                <c:pt idx="7">
                  <c:v>1736.6663488489492</c:v>
                </c:pt>
                <c:pt idx="8">
                  <c:v>1784.2189623011652</c:v>
                </c:pt>
                <c:pt idx="9">
                  <c:v>1817.6537836884854</c:v>
                </c:pt>
                <c:pt idx="10">
                  <c:v>1852.9973265402946</c:v>
                </c:pt>
                <c:pt idx="11">
                  <c:v>1889.9449015628709</c:v>
                </c:pt>
                <c:pt idx="12">
                  <c:v>1926.3231893737602</c:v>
                </c:pt>
                <c:pt idx="13">
                  <c:v>1954.3403035442882</c:v>
                </c:pt>
                <c:pt idx="14">
                  <c:v>1988.4222373735995</c:v>
                </c:pt>
                <c:pt idx="15">
                  <c:v>2018.928947738754</c:v>
                </c:pt>
                <c:pt idx="16">
                  <c:v>2041.73903798684</c:v>
                </c:pt>
              </c:numCache>
            </c:numRef>
          </c:xVal>
          <c:yVal>
            <c:numRef>
              <c:f>Лист1!$L$2:$L$18</c:f>
              <c:numCache>
                <c:formatCode>0.00E+00</c:formatCode>
                <c:ptCount val="17"/>
                <c:pt idx="0">
                  <c:v>0.34031552022852585</c:v>
                </c:pt>
                <c:pt idx="1">
                  <c:v>0.30295919584545677</c:v>
                </c:pt>
                <c:pt idx="2">
                  <c:v>0.29584058054577672</c:v>
                </c:pt>
                <c:pt idx="3">
                  <c:v>0.28601235534770758</c:v>
                </c:pt>
                <c:pt idx="4">
                  <c:v>0.2851456530924969</c:v>
                </c:pt>
                <c:pt idx="5">
                  <c:v>0.28016717777880107</c:v>
                </c:pt>
                <c:pt idx="6">
                  <c:v>0.271089304083936</c:v>
                </c:pt>
                <c:pt idx="7">
                  <c:v>0.27068758918518815</c:v>
                </c:pt>
                <c:pt idx="8">
                  <c:v>0.25813309632826531</c:v>
                </c:pt>
                <c:pt idx="9">
                  <c:v>0.26139998003792964</c:v>
                </c:pt>
                <c:pt idx="10">
                  <c:v>0.258432563524228</c:v>
                </c:pt>
                <c:pt idx="11">
                  <c:v>0.25467678487666806</c:v>
                </c:pt>
                <c:pt idx="12">
                  <c:v>0.25310350424548289</c:v>
                </c:pt>
                <c:pt idx="13">
                  <c:v>0.25283872120854534</c:v>
                </c:pt>
                <c:pt idx="14">
                  <c:v>0.24931587953278908</c:v>
                </c:pt>
                <c:pt idx="15">
                  <c:v>0.24788857092078084</c:v>
                </c:pt>
                <c:pt idx="16">
                  <c:v>0.24712820339560104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3-4AA3-B9FC-9C0C4A9FA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91216"/>
        <c:axId val="397094824"/>
      </c:scatterChart>
      <c:valAx>
        <c:axId val="397091216"/>
        <c:scaling>
          <c:orientation val="minMax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094824"/>
        <c:crosses val="autoZero"/>
        <c:crossBetween val="midCat"/>
      </c:valAx>
      <c:valAx>
        <c:axId val="397094824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70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21</xdr:row>
      <xdr:rowOff>95250</xdr:rowOff>
    </xdr:from>
    <xdr:to>
      <xdr:col>16</xdr:col>
      <xdr:colOff>361950</xdr:colOff>
      <xdr:row>43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523875</xdr:colOff>
      <xdr:row>20</xdr:row>
      <xdr:rowOff>133349</xdr:rowOff>
    </xdr:from>
    <xdr:to>
      <xdr:col>9</xdr:col>
      <xdr:colOff>9525</xdr:colOff>
      <xdr:row>35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A16" workbookViewId="0">
      <selection activeCell="L18" sqref="L18"/>
    </sheetView>
  </sheetViews>
  <sheetFormatPr defaultRowHeight="15" x14ac:dyDescent="0.25"/>
  <cols>
    <col min="2" max="2" width="12.28515625" customWidth="1"/>
  </cols>
  <sheetData>
    <row r="1" spans="1:14" x14ac:dyDescent="0.25">
      <c r="A1" t="s">
        <v>0</v>
      </c>
      <c r="B1" s="3">
        <v>6.6000000000000003E-7</v>
      </c>
      <c r="D1" s="1" t="s">
        <v>13</v>
      </c>
      <c r="E1" s="1" t="s">
        <v>14</v>
      </c>
      <c r="F1" s="1" t="s">
        <v>6</v>
      </c>
      <c r="G1" s="1" t="s">
        <v>7</v>
      </c>
      <c r="H1" s="1" t="s">
        <v>8</v>
      </c>
      <c r="I1" s="2" t="s">
        <v>9</v>
      </c>
      <c r="J1" s="2" t="s">
        <v>10</v>
      </c>
      <c r="K1" s="2" t="s">
        <v>11</v>
      </c>
      <c r="L1" s="2" t="s">
        <v>12</v>
      </c>
    </row>
    <row r="2" spans="1:14" x14ac:dyDescent="0.25">
      <c r="A2" t="s">
        <v>1</v>
      </c>
      <c r="B2" s="3">
        <v>9.4E-7</v>
      </c>
      <c r="D2" s="1">
        <v>198</v>
      </c>
      <c r="E2" s="1">
        <f>D2/1000</f>
        <v>0.19800000000000001</v>
      </c>
      <c r="F2" s="5">
        <v>5.01</v>
      </c>
      <c r="G2" s="1">
        <v>6.0000000000000001E-3</v>
      </c>
      <c r="H2" s="1">
        <v>9.8000000000000004E-2</v>
      </c>
      <c r="I2" s="2">
        <f>G2/H2</f>
        <v>6.1224489795918366E-2</v>
      </c>
      <c r="J2" s="6">
        <f>$B$6/(LN(I2)-$B$7)</f>
        <v>1418.8823517162887</v>
      </c>
      <c r="K2" s="2">
        <f>E2*F2</f>
        <v>0.99197999999999997</v>
      </c>
      <c r="L2" s="6">
        <f>$B$8*$B$10*K2/J2^4</f>
        <v>0.34031552022852585</v>
      </c>
      <c r="M2">
        <f>MOD(K2,0.25)/0.025</f>
        <v>9.679199999999998</v>
      </c>
      <c r="N2" s="4">
        <f>(0.000003)*J2*J2-0.0075*J2+5.2652</f>
        <v>0.66326374616367367</v>
      </c>
    </row>
    <row r="3" spans="1:14" x14ac:dyDescent="0.25">
      <c r="D3" s="1">
        <v>200</v>
      </c>
      <c r="E3" s="1">
        <f t="shared" ref="E3:E18" si="0">D3/1000</f>
        <v>0.2</v>
      </c>
      <c r="F3" s="1">
        <v>5.38</v>
      </c>
      <c r="G3" s="1">
        <v>0.01</v>
      </c>
      <c r="H3" s="1">
        <v>0.13100000000000001</v>
      </c>
      <c r="I3" s="2">
        <f t="shared" ref="I3:I18" si="1">G3/H3</f>
        <v>7.6335877862595422E-2</v>
      </c>
      <c r="J3" s="6">
        <f>$B$6/(LN(I3)-$B$7)</f>
        <v>1490.7270423798293</v>
      </c>
      <c r="K3" s="2">
        <f t="shared" ref="K3:K18" si="2">E3*F3</f>
        <v>1.0760000000000001</v>
      </c>
      <c r="L3" s="6">
        <f t="shared" ref="L3:L18" si="3">$B$8*$B$10*K3/J3^4</f>
        <v>0.30295919584545677</v>
      </c>
      <c r="N3" s="4">
        <f t="shared" ref="N3:N18" si="4">(0.000003)*J3*J3-0.0075*J3+5.2652</f>
        <v>0.75154852679882111</v>
      </c>
    </row>
    <row r="4" spans="1:14" x14ac:dyDescent="0.25">
      <c r="A4" t="s">
        <v>2</v>
      </c>
      <c r="B4" s="4">
        <v>3.742E-16</v>
      </c>
      <c r="D4" s="1">
        <v>205</v>
      </c>
      <c r="E4" s="1">
        <f t="shared" si="0"/>
        <v>0.20499999999999999</v>
      </c>
      <c r="F4" s="1">
        <v>5.74</v>
      </c>
      <c r="G4" s="1">
        <v>1.4999999999999999E-2</v>
      </c>
      <c r="H4" s="1">
        <v>0.17399999999999999</v>
      </c>
      <c r="I4" s="2">
        <f t="shared" si="1"/>
        <v>8.6206896551724144E-2</v>
      </c>
      <c r="J4" s="6">
        <f t="shared" ref="J3:J18" si="5">$B$6/(LN(I4)-$B$7)</f>
        <v>1533.5329035677553</v>
      </c>
      <c r="K4" s="2">
        <f t="shared" si="2"/>
        <v>1.1767000000000001</v>
      </c>
      <c r="L4" s="6">
        <f t="shared" si="3"/>
        <v>0.29584058054577672</v>
      </c>
      <c r="N4" s="4">
        <f t="shared" si="4"/>
        <v>0.81887272221668628</v>
      </c>
    </row>
    <row r="5" spans="1:14" x14ac:dyDescent="0.25">
      <c r="A5" t="s">
        <v>3</v>
      </c>
      <c r="B5" s="4">
        <v>1.439E-2</v>
      </c>
      <c r="D5" s="1">
        <v>211</v>
      </c>
      <c r="E5" s="1">
        <f t="shared" si="0"/>
        <v>0.21099999999999999</v>
      </c>
      <c r="F5" s="1">
        <v>6.11</v>
      </c>
      <c r="G5" s="1">
        <v>2.1999999999999999E-2</v>
      </c>
      <c r="H5" s="1">
        <v>0.224</v>
      </c>
      <c r="I5" s="2">
        <f t="shared" si="1"/>
        <v>9.8214285714285712E-2</v>
      </c>
      <c r="J5" s="6">
        <f t="shared" si="5"/>
        <v>1582.2525875850699</v>
      </c>
      <c r="K5" s="2">
        <f t="shared" si="2"/>
        <v>1.28921</v>
      </c>
      <c r="L5" s="6">
        <f t="shared" si="3"/>
        <v>0.28601235534770758</v>
      </c>
      <c r="N5" s="4">
        <f t="shared" si="4"/>
        <v>0.908875345870924</v>
      </c>
    </row>
    <row r="6" spans="1:14" x14ac:dyDescent="0.25">
      <c r="A6" t="s">
        <v>4</v>
      </c>
      <c r="B6" s="4">
        <f>B5*(1/B2-1/B1)</f>
        <v>-6494.519664732431</v>
      </c>
      <c r="D6" s="1">
        <v>216</v>
      </c>
      <c r="E6" s="1">
        <f t="shared" si="0"/>
        <v>0.216</v>
      </c>
      <c r="F6" s="1">
        <v>6.46</v>
      </c>
      <c r="G6" s="1">
        <v>0.03</v>
      </c>
      <c r="H6" s="1">
        <v>0.28100000000000003</v>
      </c>
      <c r="I6" s="2">
        <f t="shared" si="1"/>
        <v>0.10676156583629892</v>
      </c>
      <c r="J6" s="6">
        <f t="shared" si="5"/>
        <v>1615.087200056533</v>
      </c>
      <c r="K6" s="2">
        <f t="shared" si="2"/>
        <v>1.3953599999999999</v>
      </c>
      <c r="L6" s="6">
        <f t="shared" si="3"/>
        <v>0.2851456530924969</v>
      </c>
      <c r="N6" s="4">
        <f t="shared" si="4"/>
        <v>0.97756599093535801</v>
      </c>
    </row>
    <row r="7" spans="1:14" x14ac:dyDescent="0.25">
      <c r="A7" t="s">
        <v>5</v>
      </c>
      <c r="B7" s="4">
        <v>1.784</v>
      </c>
      <c r="D7" s="1">
        <v>221</v>
      </c>
      <c r="E7" s="1">
        <f t="shared" si="0"/>
        <v>0.221</v>
      </c>
      <c r="F7" s="1">
        <v>6.8</v>
      </c>
      <c r="G7" s="1">
        <v>0.04</v>
      </c>
      <c r="H7" s="1">
        <v>0.34200000000000003</v>
      </c>
      <c r="I7" s="2">
        <f t="shared" si="1"/>
        <v>0.11695906432748537</v>
      </c>
      <c r="J7" s="6">
        <f t="shared" si="5"/>
        <v>1652.5784287656868</v>
      </c>
      <c r="K7" s="2">
        <f t="shared" si="2"/>
        <v>1.5027999999999999</v>
      </c>
      <c r="L7" s="6">
        <f t="shared" si="3"/>
        <v>0.28016717777880107</v>
      </c>
      <c r="N7" s="4">
        <f t="shared" si="4"/>
        <v>1.0639081739223482</v>
      </c>
    </row>
    <row r="8" spans="1:14" x14ac:dyDescent="0.25">
      <c r="A8" t="s">
        <v>15</v>
      </c>
      <c r="B8" s="4">
        <v>0.249</v>
      </c>
      <c r="D8" s="1">
        <v>227</v>
      </c>
      <c r="E8" s="1">
        <f t="shared" si="0"/>
        <v>0.22700000000000001</v>
      </c>
      <c r="F8" s="1">
        <v>7.21</v>
      </c>
      <c r="G8" s="1">
        <v>5.6000000000000001E-2</v>
      </c>
      <c r="H8" s="1">
        <v>0.42699999999999999</v>
      </c>
      <c r="I8" s="2">
        <f t="shared" si="1"/>
        <v>0.13114754098360656</v>
      </c>
      <c r="J8" s="6">
        <f t="shared" si="5"/>
        <v>1702.1713703175083</v>
      </c>
      <c r="K8" s="2">
        <f t="shared" si="2"/>
        <v>1.6366700000000001</v>
      </c>
      <c r="L8" s="6">
        <f t="shared" si="3"/>
        <v>0.271089304083936</v>
      </c>
      <c r="N8" s="4">
        <f t="shared" si="4"/>
        <v>1.1910768444044422</v>
      </c>
    </row>
    <row r="9" spans="1:14" x14ac:dyDescent="0.25">
      <c r="A9" t="s">
        <v>16</v>
      </c>
      <c r="B9">
        <f>(0.00000315)*2000*2000-0.0075*2000+5.2652</f>
        <v>2.8651999999999997</v>
      </c>
      <c r="D9" s="1">
        <v>233</v>
      </c>
      <c r="E9" s="1">
        <f t="shared" si="0"/>
        <v>0.23300000000000001</v>
      </c>
      <c r="F9" s="1">
        <v>7.6</v>
      </c>
      <c r="G9" s="1">
        <v>7.2999999999999995E-2</v>
      </c>
      <c r="H9" s="1">
        <v>0.51600000000000001</v>
      </c>
      <c r="I9" s="2">
        <f t="shared" si="1"/>
        <v>0.14147286821705424</v>
      </c>
      <c r="J9" s="6">
        <f t="shared" si="5"/>
        <v>1736.6663488489492</v>
      </c>
      <c r="K9" s="2">
        <f t="shared" si="2"/>
        <v>1.7707999999999999</v>
      </c>
      <c r="L9" s="6">
        <f t="shared" si="3"/>
        <v>0.27068758918518815</v>
      </c>
      <c r="N9" s="4">
        <f t="shared" si="4"/>
        <v>1.2882324053059033</v>
      </c>
    </row>
    <row r="10" spans="1:14" x14ac:dyDescent="0.25">
      <c r="A10" t="s">
        <v>17</v>
      </c>
      <c r="B10">
        <f>2000^4/B9</f>
        <v>5584252408208.8516</v>
      </c>
      <c r="D10" s="1">
        <v>234</v>
      </c>
      <c r="E10" s="1">
        <f t="shared" si="0"/>
        <v>0.23400000000000001</v>
      </c>
      <c r="F10" s="1">
        <v>8.0399999999999991</v>
      </c>
      <c r="G10" s="1">
        <v>9.8000000000000004E-2</v>
      </c>
      <c r="H10" s="1">
        <v>0.627</v>
      </c>
      <c r="I10" s="2">
        <f t="shared" si="1"/>
        <v>0.15629984051036683</v>
      </c>
      <c r="J10" s="6">
        <f t="shared" si="5"/>
        <v>1784.2189623011652</v>
      </c>
      <c r="K10" s="2">
        <f t="shared" si="2"/>
        <v>1.8813599999999999</v>
      </c>
      <c r="L10" s="6">
        <f t="shared" si="3"/>
        <v>0.25813309632826531</v>
      </c>
      <c r="N10" s="4">
        <f t="shared" si="4"/>
        <v>1.4338696990464026</v>
      </c>
    </row>
    <row r="11" spans="1:14" x14ac:dyDescent="0.25">
      <c r="D11" s="1">
        <v>244</v>
      </c>
      <c r="E11" s="1">
        <f t="shared" si="0"/>
        <v>0.24399999999999999</v>
      </c>
      <c r="F11" s="1">
        <v>8.41</v>
      </c>
      <c r="G11" s="1">
        <v>0.122</v>
      </c>
      <c r="H11" s="1">
        <v>0.73</v>
      </c>
      <c r="I11" s="2">
        <f t="shared" si="1"/>
        <v>0.16712328767123288</v>
      </c>
      <c r="J11" s="6">
        <f t="shared" si="5"/>
        <v>1817.6537836884854</v>
      </c>
      <c r="K11" s="2">
        <f t="shared" si="2"/>
        <v>2.0520399999999999</v>
      </c>
      <c r="L11" s="6">
        <f t="shared" si="3"/>
        <v>0.26139998003792964</v>
      </c>
      <c r="N11" s="4">
        <f t="shared" si="4"/>
        <v>1.5443924544075607</v>
      </c>
    </row>
    <row r="12" spans="1:14" x14ac:dyDescent="0.25">
      <c r="D12" s="1">
        <v>249</v>
      </c>
      <c r="E12" s="1">
        <f t="shared" si="0"/>
        <v>0.249</v>
      </c>
      <c r="F12" s="1">
        <v>8.8000000000000007</v>
      </c>
      <c r="G12" s="1">
        <v>0.151</v>
      </c>
      <c r="H12" s="1">
        <v>0.84399999999999997</v>
      </c>
      <c r="I12" s="2">
        <f t="shared" si="1"/>
        <v>0.17890995260663506</v>
      </c>
      <c r="J12" s="6">
        <f t="shared" si="5"/>
        <v>1852.9973265402946</v>
      </c>
      <c r="K12" s="2">
        <f t="shared" si="2"/>
        <v>2.1912000000000003</v>
      </c>
      <c r="L12" s="6">
        <f t="shared" si="3"/>
        <v>0.258432563524228</v>
      </c>
      <c r="N12" s="4">
        <f t="shared" si="4"/>
        <v>1.6685173274442295</v>
      </c>
    </row>
    <row r="13" spans="1:14" x14ac:dyDescent="0.25">
      <c r="D13" s="1">
        <v>254</v>
      </c>
      <c r="E13" s="1">
        <f t="shared" si="0"/>
        <v>0.254</v>
      </c>
      <c r="F13" s="1">
        <v>9.1999999999999993</v>
      </c>
      <c r="G13" s="1">
        <v>0.187</v>
      </c>
      <c r="H13" s="1">
        <v>0.97599999999999998</v>
      </c>
      <c r="I13" s="2">
        <f t="shared" si="1"/>
        <v>0.19159836065573771</v>
      </c>
      <c r="J13" s="6">
        <f t="shared" si="5"/>
        <v>1889.9449015628709</v>
      </c>
      <c r="K13" s="2">
        <f t="shared" si="2"/>
        <v>2.3367999999999998</v>
      </c>
      <c r="L13" s="6">
        <f t="shared" si="3"/>
        <v>0.25467678487666806</v>
      </c>
      <c r="N13" s="4">
        <f t="shared" si="4"/>
        <v>1.8062884311089373</v>
      </c>
    </row>
    <row r="14" spans="1:14" x14ac:dyDescent="0.25">
      <c r="D14" s="1">
        <v>260</v>
      </c>
      <c r="E14" s="1">
        <f t="shared" si="0"/>
        <v>0.26</v>
      </c>
      <c r="F14" s="1">
        <v>9.64</v>
      </c>
      <c r="G14" s="1">
        <v>0.23</v>
      </c>
      <c r="H14" s="1">
        <v>1.125</v>
      </c>
      <c r="I14" s="2">
        <f t="shared" si="1"/>
        <v>0.20444444444444446</v>
      </c>
      <c r="J14" s="6">
        <f t="shared" si="5"/>
        <v>1926.3231893737602</v>
      </c>
      <c r="K14" s="2">
        <f t="shared" si="2"/>
        <v>2.5064000000000002</v>
      </c>
      <c r="L14" s="6">
        <f t="shared" si="3"/>
        <v>0.25310350424548289</v>
      </c>
      <c r="N14" s="4">
        <f t="shared" si="4"/>
        <v>1.9499391694540869</v>
      </c>
    </row>
    <row r="15" spans="1:14" x14ac:dyDescent="0.25">
      <c r="D15" s="1">
        <v>265</v>
      </c>
      <c r="E15" s="1">
        <f t="shared" si="0"/>
        <v>0.26500000000000001</v>
      </c>
      <c r="F15" s="1">
        <v>10.01</v>
      </c>
      <c r="G15" s="1">
        <v>0.27100000000000002</v>
      </c>
      <c r="H15" s="1">
        <v>1.2629999999999999</v>
      </c>
      <c r="I15" s="2">
        <f t="shared" si="1"/>
        <v>0.21456848772763265</v>
      </c>
      <c r="J15" s="6">
        <f t="shared" si="5"/>
        <v>1954.3403035442882</v>
      </c>
      <c r="K15" s="2">
        <f t="shared" si="2"/>
        <v>2.65265</v>
      </c>
      <c r="L15" s="6">
        <f t="shared" si="3"/>
        <v>0.25283872120854534</v>
      </c>
      <c r="N15" s="4">
        <f t="shared" si="4"/>
        <v>2.0659857895905809</v>
      </c>
    </row>
    <row r="16" spans="1:14" x14ac:dyDescent="0.25">
      <c r="D16" s="1">
        <v>269</v>
      </c>
      <c r="E16" s="1">
        <f t="shared" si="0"/>
        <v>0.26900000000000002</v>
      </c>
      <c r="F16" s="1">
        <v>10.42</v>
      </c>
      <c r="G16" s="1">
        <v>0.32300000000000001</v>
      </c>
      <c r="H16" s="1">
        <v>1.4219999999999999</v>
      </c>
      <c r="I16" s="2">
        <f t="shared" si="1"/>
        <v>0.22714486638537273</v>
      </c>
      <c r="J16" s="6">
        <f t="shared" si="5"/>
        <v>1988.4222373735995</v>
      </c>
      <c r="K16" s="2">
        <f t="shared" si="2"/>
        <v>2.8029800000000002</v>
      </c>
      <c r="L16" s="6">
        <f t="shared" si="3"/>
        <v>0.24931587953278908</v>
      </c>
      <c r="N16" s="4">
        <f>(0.000003)*J16*J16-0.0075*J16+5.2652</f>
        <v>2.2135022019434984</v>
      </c>
    </row>
    <row r="17" spans="4:14" x14ac:dyDescent="0.25">
      <c r="D17" s="1">
        <v>274</v>
      </c>
      <c r="E17" s="1">
        <f t="shared" si="0"/>
        <v>0.27400000000000002</v>
      </c>
      <c r="F17" s="1">
        <v>10.81</v>
      </c>
      <c r="G17" s="1">
        <v>0.378</v>
      </c>
      <c r="H17" s="1">
        <v>1.5840000000000001</v>
      </c>
      <c r="I17" s="2">
        <f t="shared" si="1"/>
        <v>0.23863636363636362</v>
      </c>
      <c r="J17" s="6">
        <f t="shared" si="5"/>
        <v>2018.928947738754</v>
      </c>
      <c r="K17" s="2">
        <f t="shared" si="2"/>
        <v>2.9619400000000002</v>
      </c>
      <c r="L17" s="6">
        <f>$B$8*$B$10*K17/J17^4</f>
        <v>0.24788857092078084</v>
      </c>
      <c r="N17" s="4">
        <f t="shared" si="4"/>
        <v>2.3514551800118824</v>
      </c>
    </row>
    <row r="18" spans="4:14" x14ac:dyDescent="0.25">
      <c r="D18" s="1">
        <v>278</v>
      </c>
      <c r="E18" s="1">
        <f t="shared" si="0"/>
        <v>0.27800000000000002</v>
      </c>
      <c r="F18" s="1">
        <v>11.11</v>
      </c>
      <c r="G18" s="1">
        <v>0.42299999999999999</v>
      </c>
      <c r="H18" s="1">
        <v>1.71</v>
      </c>
      <c r="I18" s="2">
        <f t="shared" si="1"/>
        <v>0.24736842105263157</v>
      </c>
      <c r="J18" s="6">
        <f t="shared" si="5"/>
        <v>2041.73903798684</v>
      </c>
      <c r="K18" s="2">
        <f t="shared" si="2"/>
        <v>3.0885800000000003</v>
      </c>
      <c r="L18" s="6">
        <f t="shared" si="3"/>
        <v>0.24712820339560104</v>
      </c>
      <c r="N18" s="4">
        <f t="shared" si="4"/>
        <v>2.4582521128169823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Zerbs Cooper</dc:creator>
  <cp:lastModifiedBy>Zerbs Cooper</cp:lastModifiedBy>
  <dcterms:created xsi:type="dcterms:W3CDTF">2016-11-16T16:28:03Z</dcterms:created>
  <dcterms:modified xsi:type="dcterms:W3CDTF">2016-12-13T16:54:28Z</dcterms:modified>
</cp:coreProperties>
</file>