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C2BFD61-58CF-45B3-9054-16FAACF85FE3}" xr6:coauthVersionLast="47" xr6:coauthVersionMax="47" xr10:uidLastSave="{00000000-0000-0000-0000-000000000000}"/>
  <bookViews>
    <workbookView xWindow="-120" yWindow="330" windowWidth="29040" windowHeight="15990" activeTab="5" xr2:uid="{00000000-000D-0000-FFFF-FFFF00000000}"/>
  </bookViews>
  <sheets>
    <sheet name="Задание 1" sheetId="1" r:id="rId1"/>
    <sheet name="Задание 2" sheetId="4" r:id="rId2"/>
    <sheet name="Задание 4" sheetId="5" r:id="rId3"/>
    <sheet name="Задание 5" sheetId="6" r:id="rId4"/>
    <sheet name="Задание 6" sheetId="8" r:id="rId5"/>
    <sheet name="Задание 7" sheetId="10" r:id="rId6"/>
  </sheets>
  <calcPr calcId="191029"/>
</workbook>
</file>

<file path=xl/calcChain.xml><?xml version="1.0" encoding="utf-8"?>
<calcChain xmlns="http://schemas.openxmlformats.org/spreadsheetml/2006/main">
  <c r="A2" i="10" l="1"/>
  <c r="C2" i="10" s="1"/>
  <c r="B2" i="10"/>
  <c r="D2" i="10"/>
  <c r="E2" i="10"/>
  <c r="F2" i="10" s="1"/>
  <c r="G2" i="10"/>
  <c r="H2" i="10" s="1"/>
  <c r="G15" i="8"/>
  <c r="F15" i="8"/>
  <c r="D15" i="8"/>
  <c r="C15" i="8"/>
  <c r="E11" i="8"/>
  <c r="E10" i="8"/>
  <c r="E9" i="8"/>
  <c r="E8" i="8"/>
  <c r="E7" i="8"/>
  <c r="E6" i="8"/>
  <c r="E5" i="8"/>
  <c r="E4" i="8"/>
  <c r="E3" i="8"/>
  <c r="F11" i="8"/>
  <c r="F10" i="8"/>
  <c r="F9" i="8"/>
  <c r="F8" i="8"/>
  <c r="F7" i="8"/>
  <c r="F6" i="8"/>
  <c r="F5" i="8"/>
  <c r="F4" i="8"/>
  <c r="F3" i="8"/>
  <c r="G11" i="8"/>
  <c r="G10" i="8"/>
  <c r="G9" i="8"/>
  <c r="G8" i="8"/>
  <c r="G7" i="8"/>
  <c r="G6" i="8"/>
  <c r="G5" i="8"/>
  <c r="G4" i="8"/>
  <c r="G3" i="8"/>
  <c r="G2" i="8"/>
  <c r="F2" i="8"/>
  <c r="E2" i="8"/>
  <c r="B11" i="6"/>
  <c r="C11" i="6" s="1"/>
  <c r="B10" i="6"/>
  <c r="B9" i="6"/>
  <c r="B8" i="6"/>
  <c r="C8" i="6" s="1"/>
  <c r="B7" i="6"/>
  <c r="B6" i="6"/>
  <c r="B5" i="6"/>
  <c r="C5" i="6" s="1"/>
  <c r="B4" i="6"/>
  <c r="C4" i="6" s="1"/>
  <c r="B3" i="6"/>
  <c r="C3" i="6" s="1"/>
  <c r="B2" i="6"/>
  <c r="C2" i="6" s="1"/>
  <c r="C10" i="6"/>
  <c r="C9" i="6"/>
  <c r="C7" i="6"/>
  <c r="C6" i="6"/>
  <c r="G9" i="5"/>
  <c r="G8" i="5"/>
  <c r="G7" i="5"/>
  <c r="G6" i="5"/>
  <c r="G5" i="5"/>
  <c r="G4" i="5"/>
  <c r="G3" i="5"/>
  <c r="K6" i="4"/>
  <c r="K5" i="4"/>
  <c r="K4" i="4"/>
  <c r="J6" i="4"/>
  <c r="J5" i="4"/>
  <c r="J4" i="4"/>
  <c r="I6" i="4"/>
  <c r="I5" i="4"/>
  <c r="I4" i="4"/>
  <c r="H6" i="4"/>
  <c r="H5" i="4"/>
  <c r="H4" i="4"/>
  <c r="H3" i="4"/>
  <c r="B7" i="4"/>
  <c r="B8" i="4"/>
  <c r="G7" i="4"/>
  <c r="F7" i="4"/>
  <c r="E7" i="4"/>
  <c r="D7" i="4"/>
  <c r="C7" i="4"/>
  <c r="G8" i="4"/>
  <c r="F8" i="4"/>
  <c r="E8" i="4"/>
  <c r="D8" i="4"/>
  <c r="C8" i="4"/>
  <c r="K3" i="4"/>
  <c r="J3" i="4"/>
  <c r="I3" i="4"/>
  <c r="D13" i="1"/>
  <c r="C13" i="1"/>
</calcChain>
</file>

<file path=xl/sharedStrings.xml><?xml version="1.0" encoding="utf-8"?>
<sst xmlns="http://schemas.openxmlformats.org/spreadsheetml/2006/main" count="87" uniqueCount="81">
  <si>
    <t>Зарплата</t>
  </si>
  <si>
    <t>январь</t>
  </si>
  <si>
    <t>февраль</t>
  </si>
  <si>
    <t>апрель</t>
  </si>
  <si>
    <t>май</t>
  </si>
  <si>
    <t>июнь</t>
  </si>
  <si>
    <t>Сумма за полугодие, полученная работникм</t>
  </si>
  <si>
    <t>Среднемесячная зарплата работника</t>
  </si>
  <si>
    <t>Максимальная зарплата работника</t>
  </si>
  <si>
    <t>Минимальная зарплата работника</t>
  </si>
  <si>
    <t>Иванов</t>
  </si>
  <si>
    <t>Бугров</t>
  </si>
  <si>
    <t>Петров</t>
  </si>
  <si>
    <t>Сидоров</t>
  </si>
  <si>
    <t>Средняя зарплата за месяц по предприятию</t>
  </si>
  <si>
    <t>Сумма за месяц по предприятию</t>
  </si>
  <si>
    <t>Фамилия</t>
  </si>
  <si>
    <t>Имя</t>
  </si>
  <si>
    <t>Отчество</t>
  </si>
  <si>
    <t>№</t>
  </si>
  <si>
    <t>Петр</t>
  </si>
  <si>
    <t>Васильевич</t>
  </si>
  <si>
    <t>Капитонович</t>
  </si>
  <si>
    <t>Николаевич</t>
  </si>
  <si>
    <t>Львовна</t>
  </si>
  <si>
    <t>Александровна</t>
  </si>
  <si>
    <t>Яковлевич</t>
  </si>
  <si>
    <t>Матвеевич</t>
  </si>
  <si>
    <t>Ипполит</t>
  </si>
  <si>
    <t>Виктор</t>
  </si>
  <si>
    <t>Татьяна</t>
  </si>
  <si>
    <t>Мария</t>
  </si>
  <si>
    <t>Алексей</t>
  </si>
  <si>
    <t>Иван</t>
  </si>
  <si>
    <t>Иванова</t>
  </si>
  <si>
    <t>Петрова</t>
  </si>
  <si>
    <t>Воробьянинов</t>
  </si>
  <si>
    <t>Фамилия И.О.</t>
  </si>
  <si>
    <t>Иванов П.В.</t>
  </si>
  <si>
    <t>Объем покупки (тонн)</t>
  </si>
  <si>
    <t>Скидка (в рублях)</t>
  </si>
  <si>
    <t>Стоимость покупки (рубл)</t>
  </si>
  <si>
    <t>цена 1 тонны</t>
  </si>
  <si>
    <t>скидка</t>
  </si>
  <si>
    <t>Количество тонн</t>
  </si>
  <si>
    <t>Штат</t>
  </si>
  <si>
    <t>Число голосов избирателей, отданных за Альберта Гора</t>
  </si>
  <si>
    <t>Число голосов избирателей, отданных за Джорджа Буша</t>
  </si>
  <si>
    <t>Число выборщиков в штате</t>
  </si>
  <si>
    <t>Число выборщиков, полученных Альбертом Гором</t>
  </si>
  <si>
    <t>Число выборщиков, полученных Джорджем Бушем</t>
  </si>
  <si>
    <t>Абсолютная величина отношения</t>
  </si>
  <si>
    <t>ALABAMA</t>
  </si>
  <si>
    <t>ALASKA</t>
  </si>
  <si>
    <t>ARIZONA</t>
  </si>
  <si>
    <t>ARKANSAS</t>
  </si>
  <si>
    <t>CALIFORNIA</t>
  </si>
  <si>
    <t>COLORADO</t>
  </si>
  <si>
    <t>KANSAS</t>
  </si>
  <si>
    <t>MAINE</t>
  </si>
  <si>
    <t>NEVADA</t>
  </si>
  <si>
    <t>OHIO</t>
  </si>
  <si>
    <t>Количество голосов избирателей, отданных за Гора</t>
  </si>
  <si>
    <t>Количество голосов избирателей, отданных за Буша</t>
  </si>
  <si>
    <t>Количество голосов выборщиков, полученных Гором</t>
  </si>
  <si>
    <t>Количество голосов выборщиков, полученных Бушем</t>
  </si>
  <si>
    <t>Процент</t>
  </si>
  <si>
    <t>Срок</t>
  </si>
  <si>
    <t>Сумма</t>
  </si>
  <si>
    <t>Количество периодов</t>
  </si>
  <si>
    <t>Ставка по кредиту</t>
  </si>
  <si>
    <t xml:space="preserve">
</t>
  </si>
  <si>
    <t>Ж</t>
  </si>
  <si>
    <t>Е</t>
  </si>
  <si>
    <t>Д2</t>
  </si>
  <si>
    <t>Д1</t>
  </si>
  <si>
    <t>Г</t>
  </si>
  <si>
    <t>В</t>
  </si>
  <si>
    <t>Б</t>
  </si>
  <si>
    <t>A</t>
  </si>
  <si>
    <t>впиши свое фио в ячейки выше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</si>
</sst>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#,##0.00\ &quot;₽&quot;;[Red]\-#,##0.00\ &quot;₽&quot;"/>
    <numFmt numFmtId="166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1FF01"/>
        <bgColor indexed="64"/>
      </patternFill>
    </fill>
    <fill>
      <patternFill patternType="solid">
        <fgColor rgb="FF75DBFF"/>
        <bgColor indexed="64"/>
      </patternFill>
    </fill>
  </fills>
  <borders count="61">
    <border>
      <left/>
      <right/>
      <top/>
      <bottom/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FF00FF"/>
      </left>
      <right style="medium">
        <color rgb="FF92D050"/>
      </right>
      <top style="medium">
        <color rgb="FF00B050"/>
      </top>
      <bottom style="medium">
        <color rgb="FF92D050"/>
      </bottom>
      <diagonal/>
    </border>
    <border>
      <left style="medium">
        <color rgb="FFFF00FF"/>
      </left>
      <right/>
      <top style="medium">
        <color rgb="FF00B050"/>
      </top>
      <bottom/>
      <diagonal/>
    </border>
    <border>
      <left style="medium">
        <color rgb="FF92D050"/>
      </left>
      <right style="medium">
        <color indexed="64"/>
      </right>
      <top style="medium">
        <color rgb="FF00B050"/>
      </top>
      <bottom style="medium">
        <color rgb="FF92D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FF6600"/>
      </left>
      <right/>
      <top/>
      <bottom style="medium">
        <color rgb="FFFF6600"/>
      </bottom>
      <diagonal/>
    </border>
    <border>
      <left/>
      <right style="medium">
        <color theme="3" tint="0.39997558519241921"/>
      </right>
      <top style="medium">
        <color rgb="FFFF6600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00B050"/>
      </left>
      <right style="medium">
        <color theme="0" tint="-0.14999847407452621"/>
      </right>
      <top style="medium">
        <color theme="3" tint="0.399975585192419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3" tint="0.39997558519241921"/>
      </top>
      <bottom style="medium">
        <color theme="0" tint="-0.149998474074526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theme="1"/>
      </right>
      <top/>
      <bottom style="medium">
        <color rgb="FFFF00FF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rgb="FF00B050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3" tint="0.3999755851924192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9847407452621"/>
      </right>
      <top style="medium">
        <color theme="0" tint="-0.14999847407452621"/>
      </top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414FC"/>
      </left>
      <right style="medium">
        <color rgb="FF1414FC"/>
      </right>
      <top style="medium">
        <color rgb="FF1414FC"/>
      </top>
      <bottom style="medium">
        <color rgb="FF1414FC"/>
      </bottom>
      <diagonal/>
    </border>
    <border>
      <left style="medium">
        <color indexed="64"/>
      </left>
      <right style="medium">
        <color rgb="FF1414FC"/>
      </right>
      <top style="medium">
        <color indexed="64"/>
      </top>
      <bottom style="medium">
        <color indexed="64"/>
      </bottom>
      <diagonal/>
    </border>
    <border>
      <left/>
      <right style="medium">
        <color rgb="FF1414FC"/>
      </right>
      <top/>
      <bottom style="medium">
        <color rgb="FF1414F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theme="6"/>
      </right>
      <top style="medium">
        <color theme="6"/>
      </top>
      <bottom/>
      <diagonal/>
    </border>
    <border>
      <left style="thin">
        <color indexed="64"/>
      </left>
      <right style="medium">
        <color theme="3" tint="0.39997558519241921"/>
      </right>
      <top style="thin">
        <color indexed="64"/>
      </top>
      <bottom style="thin">
        <color indexed="64"/>
      </bottom>
      <diagonal/>
    </border>
    <border>
      <left/>
      <right style="medium">
        <color theme="3" tint="0.39997558519241921"/>
      </right>
      <top style="medium">
        <color rgb="FFFF0000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/>
      <right/>
      <top/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27" xfId="0" applyFill="1" applyBorder="1"/>
    <xf numFmtId="0" fontId="0" fillId="0" borderId="28" xfId="0" applyBorder="1"/>
    <xf numFmtId="0" fontId="0" fillId="0" borderId="29" xfId="0" applyBorder="1"/>
    <xf numFmtId="0" fontId="0" fillId="2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0" fillId="0" borderId="27" xfId="0" applyBorder="1" applyAlignment="1">
      <alignment wrapText="1"/>
    </xf>
    <xf numFmtId="0" fontId="0" fillId="0" borderId="3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9" xfId="0" applyBorder="1"/>
    <xf numFmtId="0" fontId="0" fillId="0" borderId="42" xfId="0" applyBorder="1" applyAlignment="1">
      <alignment wrapText="1"/>
    </xf>
    <xf numFmtId="0" fontId="0" fillId="0" borderId="40" xfId="0" applyBorder="1" applyAlignment="1">
      <alignment wrapText="1"/>
    </xf>
    <xf numFmtId="0" fontId="0" fillId="2" borderId="1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4" borderId="43" xfId="0" applyFill="1" applyBorder="1" applyAlignment="1">
      <alignment horizontal="center" vertical="center" wrapText="1"/>
    </xf>
    <xf numFmtId="0" fontId="0" fillId="0" borderId="44" xfId="0" applyBorder="1"/>
    <xf numFmtId="0" fontId="0" fillId="4" borderId="45" xfId="0" applyFill="1" applyBorder="1" applyAlignment="1">
      <alignment horizontal="center" vertical="center" wrapText="1"/>
    </xf>
    <xf numFmtId="9" fontId="0" fillId="0" borderId="0" xfId="0" applyNumberFormat="1"/>
    <xf numFmtId="0" fontId="0" fillId="0" borderId="34" xfId="0" applyBorder="1"/>
    <xf numFmtId="0" fontId="0" fillId="4" borderId="47" xfId="0" applyFill="1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36" xfId="0" applyBorder="1"/>
    <xf numFmtId="0" fontId="0" fillId="0" borderId="52" xfId="0" applyBorder="1"/>
    <xf numFmtId="0" fontId="0" fillId="0" borderId="53" xfId="0" applyBorder="1"/>
    <xf numFmtId="0" fontId="0" fillId="0" borderId="51" xfId="0" applyBorder="1"/>
    <xf numFmtId="0" fontId="1" fillId="0" borderId="3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6" xfId="0" applyFont="1" applyBorder="1" applyAlignment="1">
      <alignment wrapText="1"/>
    </xf>
    <xf numFmtId="0" fontId="1" fillId="0" borderId="4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25" xfId="0" applyNumberFormat="1" applyFont="1" applyBorder="1" applyAlignment="1">
      <alignment wrapText="1"/>
    </xf>
    <xf numFmtId="0" fontId="1" fillId="0" borderId="15" xfId="0" applyFont="1" applyBorder="1" applyAlignment="1">
      <alignment horizontal="center" vertical="center" wrapText="1"/>
    </xf>
    <xf numFmtId="0" fontId="3" fillId="0" borderId="34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2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1" fillId="0" borderId="33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 vertical="center" wrapText="1"/>
    </xf>
    <xf numFmtId="166" fontId="1" fillId="0" borderId="58" xfId="0" applyNumberFormat="1" applyFont="1" applyBorder="1" applyAlignment="1">
      <alignment horizontal="center" vertical="center" wrapText="1"/>
    </xf>
    <xf numFmtId="165" fontId="1" fillId="0" borderId="58" xfId="0" applyNumberFormat="1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31" xfId="0" applyBorder="1"/>
  </cellXfs>
  <cellStyles count="1">
    <cellStyle name="Обычный" xfId="0" builtinId="0"/>
  </cellStyles>
  <dxfs count="56"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rgb="FF00B050"/>
        </left>
        <right/>
        <top style="medium">
          <color rgb="FF00B050"/>
        </top>
        <bottom style="medium">
          <color rgb="FF00B050"/>
        </bottom>
        <vertical style="medium">
          <color rgb="FF00B050"/>
        </vertical>
        <horizontal style="medium">
          <color rgb="FF00B050"/>
        </horizontal>
      </border>
    </dxf>
    <dxf>
      <border diagonalUp="0" diagonalDown="0"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  <vertical style="medium">
          <color rgb="FF00B050"/>
        </vertical>
        <horizontal style="medium">
          <color rgb="FF00B050"/>
        </horizontal>
      </border>
    </dxf>
    <dxf>
      <border diagonalUp="0" diagonalDown="0"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  <vertical style="medium">
          <color rgb="FF00B050"/>
        </vertical>
        <horizontal style="medium">
          <color rgb="FF00B05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rgb="FF00B050"/>
        </right>
        <top style="medium">
          <color rgb="FF00B050"/>
        </top>
        <bottom style="medium">
          <color rgb="FF00B050"/>
        </bottom>
      </border>
    </dxf>
    <dxf>
      <border>
        <top style="medium">
          <color rgb="FF00B050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rgb="FF00B050"/>
        </left>
        <right style="medium">
          <color rgb="FF00B050"/>
        </right>
        <top/>
        <bottom/>
        <vertical style="medium">
          <color rgb="FF00B050"/>
        </vertical>
        <horizontal style="medium">
          <color rgb="FF00B050"/>
        </horizontal>
      </border>
    </dxf>
  </dxfs>
  <tableStyles count="0" defaultTableStyle="TableStyleMedium9" defaultPivotStyle="PivotStyleLight16"/>
  <colors>
    <mruColors>
      <color rgb="FF75DBFF"/>
      <color rgb="FF1414FC"/>
      <color rgb="FFFF6600"/>
      <color rgb="FFFF00FF"/>
      <color rgb="FF01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2:K8" headerRowCount="0" totalsRowShown="0">
  <tableColumns count="11">
    <tableColumn id="1" xr3:uid="{00000000-0010-0000-0000-000001000000}" name="Столбец1"/>
    <tableColumn id="2" xr3:uid="{00000000-0010-0000-0000-000002000000}" name="Столбец2"/>
    <tableColumn id="3" xr3:uid="{00000000-0010-0000-0000-000003000000}" name="Столбец3"/>
    <tableColumn id="4" xr3:uid="{00000000-0010-0000-0000-000004000000}" name="Столбец4"/>
    <tableColumn id="5" xr3:uid="{00000000-0010-0000-0000-000005000000}" name="Столбец5"/>
    <tableColumn id="6" xr3:uid="{00000000-0010-0000-0000-000006000000}" name="Столбец6"/>
    <tableColumn id="7" xr3:uid="{00000000-0010-0000-0000-000007000000}" name="Столбец7"/>
    <tableColumn id="8" xr3:uid="{00000000-0010-0000-0000-000008000000}" name="Столбец8"/>
    <tableColumn id="9" xr3:uid="{00000000-0010-0000-0000-000009000000}" name="Столбец9"/>
    <tableColumn id="10" xr3:uid="{00000000-0010-0000-0000-00000A000000}" name="Столбец10"/>
    <tableColumn id="11" xr3:uid="{00000000-0010-0000-0000-00000B000000}" name="Столбец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Таблица1" displayName="Таблица1" ref="A2:D10" headerRowCount="0" totalsRowShown="0" headerRowDxfId="55" tableBorderDxfId="54" totalsRowBorderDxfId="53">
  <tableColumns count="4">
    <tableColumn id="1" xr3:uid="{00000000-0010-0000-0100-000001000000}" name="Столбец1" dataDxfId="52"/>
    <tableColumn id="2" xr3:uid="{00000000-0010-0000-0100-000002000000}" name="Столбец2" dataDxfId="51"/>
    <tableColumn id="3" xr3:uid="{00000000-0010-0000-0100-000003000000}" name="Столбец3" dataDxfId="50"/>
    <tableColumn id="4" xr3:uid="{00000000-0010-0000-0100-000004000000}" name="Столбец4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98A9E-85AA-446D-962E-A47DE3E73562}" name="Таблица6" displayName="Таблица6" ref="A1:G11" headerRowCount="0" totalsRowShown="0" headerRowDxfId="48" dataDxfId="47" tableBorderDxfId="46" totalsRowBorderDxfId="45">
  <tableColumns count="7">
    <tableColumn id="1" xr3:uid="{F928A071-FBC8-41CE-BA51-2084D66BC306}" name="Столбец1" dataDxfId="44"/>
    <tableColumn id="2" xr3:uid="{C089D949-64CF-4048-8512-4CDF23628398}" name="Столбец2" dataDxfId="43"/>
    <tableColumn id="3" xr3:uid="{88AE1494-08C9-46E5-897D-0142488ADF9E}" name="Столбец3" dataDxfId="42"/>
    <tableColumn id="4" xr3:uid="{46831959-0050-490E-880D-1EC26D5DED0D}" name="Столбец4" dataDxfId="41"/>
    <tableColumn id="5" xr3:uid="{5FA5D880-6573-44B5-95F8-9C5A4603CB32}" name="Столбец5" dataDxfId="40"/>
    <tableColumn id="6" xr3:uid="{B5BABC1B-9F5C-412F-8697-29BD23607A39}" name="Столбец6" dataDxfId="39"/>
    <tableColumn id="7" xr3:uid="{56795391-956B-441C-A9C3-756D2DE4C44C}" name="Столбец7" headerRowDxfId="38" dataDxfId="37"/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FD39C4-327C-445D-A9A8-40EDC5167572}" name="Таблица9" displayName="Таблица9" ref="C14:D15" headerRowCount="0" totalsRowShown="0" headerRowDxfId="36" dataDxfId="35">
  <tableColumns count="2">
    <tableColumn id="1" xr3:uid="{D4D82078-DC6A-43F5-9123-EF0E613BB106}" name="Столбец1" dataDxfId="34"/>
    <tableColumn id="2" xr3:uid="{7943FB22-C4FF-47CF-96D2-7B5674E4D32B}" name="Столбец2" dataDxfId="33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60CB1F-716C-4367-9C37-F8DF79E315A8}" name="Таблица10" displayName="Таблица10" ref="F14:G15" headerRowCount="0" totalsRowShown="0" headerRowDxfId="32" dataDxfId="31">
  <tableColumns count="2">
    <tableColumn id="1" xr3:uid="{0EB44A3C-44ED-42C3-8790-7A5AB554B139}" name="Столбец1" dataDxfId="30"/>
    <tableColumn id="2" xr3:uid="{14D87A0F-4630-493F-BDD6-D491D009E09D}" name="Столбец2" dataDxfId="29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E4463A-8B46-4B30-AF7A-CBA321F00684}" name="Таблица11" displayName="Таблица11" ref="A1:H2" headerRowCount="0" totalsRowShown="0" headerRowDxfId="28" dataDxfId="27" tableBorderDxfId="26" totalsRowBorderDxfId="25">
  <tableColumns count="8">
    <tableColumn id="1" xr3:uid="{00000000-0010-0000-0A00-000001000000}" name="Столбец1" dataDxfId="24"/>
    <tableColumn id="2" xr3:uid="{00000000-0010-0000-0A00-000002000000}" name="Столбец2" headerRowDxfId="23" dataDxfId="22"/>
    <tableColumn id="3" xr3:uid="{00000000-0010-0000-0A00-000003000000}" name="Столбец3" headerRowDxfId="21" dataDxfId="20"/>
    <tableColumn id="4" xr3:uid="{00000000-0010-0000-0A00-000004000000}" name="Столбец4" headerRowDxfId="19" dataDxfId="18"/>
    <tableColumn id="5" xr3:uid="{00000000-0010-0000-0A00-000005000000}" name="Столбец5" headerRowDxfId="17" dataDxfId="16"/>
    <tableColumn id="6" xr3:uid="{00000000-0010-0000-0A00-000006000000}" name="Столбец6" headerRowDxfId="15" dataDxfId="14"/>
    <tableColumn id="7" xr3:uid="{00000000-0010-0000-0A00-000007000000}" name="Столбец7" headerRowDxfId="13" dataDxfId="12"/>
    <tableColumn id="8" xr3:uid="{00000000-0010-0000-0A00-000008000000}" name="Столбец8" headerRowDxfId="11" dataDxfId="10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B79CEA-8C07-4090-A3D6-FFDC2AC6B564}" name="Таблица12" displayName="Таблица12" ref="A7:C8" headerRowCount="0" totalsRowShown="0" headerRowDxfId="9" dataDxfId="8">
  <tableColumns count="3">
    <tableColumn id="1" xr3:uid="{00000000-0010-0000-0B00-000001000000}" name="Столбец1" dataDxfId="7"/>
    <tableColumn id="2" xr3:uid="{00000000-0010-0000-0B00-000002000000}" name="Столбец2" dataDxfId="6"/>
    <tableColumn id="3" xr3:uid="{00000000-0010-0000-0B00-000003000000}" name="Столбец3" dataDxfId="5"/>
  </tableColumns>
  <tableStyleInfo name="TableStyleLight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970160-A639-4E1D-811B-AA1873C430A8}" name="Таблица13" displayName="Таблица13" ref="E7:G8" headerRowCount="0" totalsRowShown="0" headerRowDxfId="4" dataDxfId="3">
  <tableColumns count="3">
    <tableColumn id="1" xr3:uid="{00000000-0010-0000-0C00-000001000000}" name="Столбец1" dataDxfId="2"/>
    <tableColumn id="2" xr3:uid="{00000000-0010-0000-0C00-000002000000}" name="Столбец2" dataDxfId="1"/>
    <tableColumn id="3" xr3:uid="{00000000-0010-0000-0C00-000003000000}" name="Столбец3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D13" sqref="D13"/>
    </sheetView>
  </sheetViews>
  <sheetFormatPr defaultRowHeight="15" x14ac:dyDescent="0.25"/>
  <cols>
    <col min="1" max="1" width="11.85546875" customWidth="1"/>
    <col min="3" max="3" width="10.28515625" bestFit="1" customWidth="1"/>
  </cols>
  <sheetData>
    <row r="1" spans="1:4" x14ac:dyDescent="0.25">
      <c r="A1">
        <v>2</v>
      </c>
      <c r="B1">
        <v>15</v>
      </c>
    </row>
    <row r="2" spans="1:4" x14ac:dyDescent="0.25">
      <c r="A2">
        <v>4</v>
      </c>
    </row>
    <row r="3" spans="1:4" x14ac:dyDescent="0.25">
      <c r="A3">
        <v>10</v>
      </c>
    </row>
    <row r="4" spans="1:4" x14ac:dyDescent="0.25">
      <c r="A4">
        <v>16</v>
      </c>
    </row>
    <row r="5" spans="1:4" x14ac:dyDescent="0.25">
      <c r="A5">
        <v>4</v>
      </c>
      <c r="D5">
        <v>26</v>
      </c>
    </row>
    <row r="6" spans="1:4" x14ac:dyDescent="0.25">
      <c r="A6">
        <v>12</v>
      </c>
    </row>
    <row r="7" spans="1:4" x14ac:dyDescent="0.25">
      <c r="A7">
        <v>1</v>
      </c>
    </row>
    <row r="8" spans="1:4" x14ac:dyDescent="0.25">
      <c r="A8">
        <v>23</v>
      </c>
    </row>
    <row r="9" spans="1:4" x14ac:dyDescent="0.25">
      <c r="A9">
        <v>2</v>
      </c>
    </row>
    <row r="10" spans="1:4" x14ac:dyDescent="0.25">
      <c r="A10">
        <v>11</v>
      </c>
    </row>
    <row r="11" spans="1:4" x14ac:dyDescent="0.25">
      <c r="A11">
        <v>56</v>
      </c>
    </row>
    <row r="12" spans="1:4" x14ac:dyDescent="0.25">
      <c r="A12">
        <v>30</v>
      </c>
    </row>
    <row r="13" spans="1:4" x14ac:dyDescent="0.25">
      <c r="A13">
        <v>40</v>
      </c>
      <c r="C13">
        <f>A1+A2+A3+A4+A5+A6+A7+A8+A10+A9+A11+A12+A13+D5+B1</f>
        <v>252</v>
      </c>
      <c r="D13">
        <f>SUM(A1:A13,B1,D5)</f>
        <v>252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zoomScale="85" zoomScaleNormal="85" workbookViewId="0">
      <selection activeCell="K6" sqref="K6"/>
    </sheetView>
  </sheetViews>
  <sheetFormatPr defaultRowHeight="15" x14ac:dyDescent="0.25"/>
  <cols>
    <col min="1" max="1" width="13.85546875" customWidth="1"/>
    <col min="2" max="7" width="11.85546875" customWidth="1"/>
    <col min="8" max="8" width="18.140625" customWidth="1"/>
    <col min="9" max="9" width="16.85546875" customWidth="1"/>
    <col min="10" max="10" width="17.42578125" customWidth="1"/>
    <col min="11" max="11" width="12.85546875" customWidth="1"/>
  </cols>
  <sheetData>
    <row r="1" spans="1:11" ht="19.5" thickBot="1" x14ac:dyDescent="0.3">
      <c r="A1" s="11"/>
      <c r="B1" s="101" t="s">
        <v>0</v>
      </c>
      <c r="C1" s="102"/>
      <c r="D1" s="102"/>
      <c r="E1" s="102"/>
      <c r="F1" s="102"/>
      <c r="G1" s="102"/>
    </row>
    <row r="2" spans="1:11" ht="80.25" customHeight="1" thickBot="1" x14ac:dyDescent="0.3">
      <c r="A2" s="23"/>
      <c r="B2" s="27" t="s">
        <v>1</v>
      </c>
      <c r="C2" s="27" t="s">
        <v>2</v>
      </c>
      <c r="D2" s="27"/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</row>
    <row r="3" spans="1:11" ht="15.75" thickBot="1" x14ac:dyDescent="0.3">
      <c r="A3" s="15" t="s">
        <v>10</v>
      </c>
      <c r="B3">
        <v>1150</v>
      </c>
      <c r="C3" s="17">
        <v>1420</v>
      </c>
      <c r="D3" s="18">
        <v>980</v>
      </c>
      <c r="E3">
        <v>1900</v>
      </c>
      <c r="F3" s="18">
        <v>2100</v>
      </c>
      <c r="G3">
        <v>1520</v>
      </c>
      <c r="H3" s="6">
        <f>SUM(B3,C3,D3,E3,F3,G3)</f>
        <v>9070</v>
      </c>
      <c r="I3" s="6">
        <f>AVERAGE(B3,C3,D3,E3,F3,G3)</f>
        <v>1511.6666666666667</v>
      </c>
      <c r="J3" s="6">
        <f>MAX(B3,C3,D3,E3,F3,G3)</f>
        <v>2100</v>
      </c>
      <c r="K3" s="12">
        <f>MIN(B3,C3,D3,E3,F3,G3)</f>
        <v>980</v>
      </c>
    </row>
    <row r="4" spans="1:11" ht="15.75" thickBot="1" x14ac:dyDescent="0.3">
      <c r="A4" s="21" t="s">
        <v>11</v>
      </c>
      <c r="B4" s="21">
        <v>1000</v>
      </c>
      <c r="C4" s="21">
        <v>1000</v>
      </c>
      <c r="D4" s="21">
        <v>1000</v>
      </c>
      <c r="E4" s="21">
        <v>1000</v>
      </c>
      <c r="F4" s="21">
        <v>1000</v>
      </c>
      <c r="G4" s="22">
        <v>1000</v>
      </c>
      <c r="H4" s="7">
        <f>SUM(B4,C4,D4,E4,F4,G4)</f>
        <v>6000</v>
      </c>
      <c r="I4" s="7">
        <f>AVERAGE(B4,C4,D4,E4,F4,G4)</f>
        <v>1000</v>
      </c>
      <c r="J4" s="7">
        <f>MAX(B4,C4,D4,E4,F4,G4)</f>
        <v>1000</v>
      </c>
      <c r="K4" s="7">
        <f>MIN(B4,C4,D4,E4,F4,G4)</f>
        <v>1000</v>
      </c>
    </row>
    <row r="5" spans="1:11" ht="15.75" thickBot="1" x14ac:dyDescent="0.3">
      <c r="A5" s="22" t="s">
        <v>12</v>
      </c>
      <c r="B5" s="19">
        <v>860</v>
      </c>
      <c r="C5" s="19">
        <v>1000</v>
      </c>
      <c r="D5" s="19">
        <v>1300</v>
      </c>
      <c r="E5" s="19">
        <v>1400</v>
      </c>
      <c r="F5" s="19">
        <v>1500</v>
      </c>
      <c r="G5" s="20">
        <v>1600</v>
      </c>
      <c r="H5" s="8">
        <f>SUM(B5,C5,D5,E5,F5,G5)</f>
        <v>7660</v>
      </c>
      <c r="I5" s="8">
        <f>AVERAGE(B5,C5,D5,E5,F5,G5)</f>
        <v>1276.6666666666667</v>
      </c>
      <c r="J5" s="8">
        <f>MAX(B5,C5,D5,E5,F5,G5)</f>
        <v>1600</v>
      </c>
      <c r="K5" s="8">
        <f>MIN(B5,C5,D5,E5,F5,G5)</f>
        <v>860</v>
      </c>
    </row>
    <row r="6" spans="1:11" ht="15.75" thickBot="1" x14ac:dyDescent="0.3">
      <c r="A6" s="13" t="s">
        <v>13</v>
      </c>
      <c r="B6" s="14">
        <v>1700</v>
      </c>
      <c r="C6" s="16">
        <v>1300</v>
      </c>
      <c r="D6" s="16">
        <v>1100</v>
      </c>
      <c r="E6" s="16">
        <v>1300</v>
      </c>
      <c r="F6" s="16">
        <v>2000</v>
      </c>
      <c r="G6">
        <v>1900</v>
      </c>
      <c r="H6" s="8">
        <f>SUM(B6,C6,D6,E6,F6,G6)</f>
        <v>9300</v>
      </c>
      <c r="I6" s="8">
        <f>AVERAGE(B6,C6,D6,E6,F6,G6)</f>
        <v>1550</v>
      </c>
      <c r="J6" s="8">
        <f>MAX(B6,C6,D6,E6,F6,G6)</f>
        <v>2000</v>
      </c>
      <c r="K6" s="8">
        <f>MIN(B6,C6,D6,E6,F6,G6)</f>
        <v>1100</v>
      </c>
    </row>
    <row r="7" spans="1:11" ht="103.5" customHeight="1" thickBot="1" x14ac:dyDescent="0.3">
      <c r="A7" s="26" t="s">
        <v>14</v>
      </c>
      <c r="B7" s="28">
        <f t="shared" ref="B7:G7" si="0">AVERAGE(B3,B4,B5,B6)</f>
        <v>1177.5</v>
      </c>
      <c r="C7" s="29">
        <f t="shared" si="0"/>
        <v>1180</v>
      </c>
      <c r="D7" s="30">
        <f t="shared" si="0"/>
        <v>1095</v>
      </c>
      <c r="E7" s="30">
        <f t="shared" si="0"/>
        <v>1400</v>
      </c>
      <c r="F7" s="31">
        <f t="shared" si="0"/>
        <v>1650</v>
      </c>
      <c r="G7" s="30">
        <f t="shared" si="0"/>
        <v>1505</v>
      </c>
      <c r="H7" s="9"/>
      <c r="I7" s="10"/>
      <c r="J7" s="10"/>
      <c r="K7" s="10"/>
    </row>
    <row r="8" spans="1:11" ht="98.25" customHeight="1" thickBot="1" x14ac:dyDescent="0.3">
      <c r="A8" s="26" t="s">
        <v>15</v>
      </c>
      <c r="B8" s="1">
        <f t="shared" ref="B8:G8" si="1">SUM(B3:B6)</f>
        <v>4710</v>
      </c>
      <c r="C8" s="3">
        <f t="shared" si="1"/>
        <v>4720</v>
      </c>
      <c r="D8" s="4">
        <f t="shared" si="1"/>
        <v>4380</v>
      </c>
      <c r="E8">
        <f t="shared" si="1"/>
        <v>5600</v>
      </c>
      <c r="F8" s="33">
        <f t="shared" si="1"/>
        <v>6600</v>
      </c>
      <c r="G8" s="33">
        <f t="shared" si="1"/>
        <v>6020</v>
      </c>
      <c r="H8" s="24"/>
      <c r="I8" s="25"/>
      <c r="J8" s="25"/>
      <c r="K8" s="25"/>
    </row>
    <row r="9" spans="1:11" x14ac:dyDescent="0.25">
      <c r="E9" s="2"/>
      <c r="F9" s="2"/>
      <c r="G9" s="2"/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B12" sqref="B12"/>
    </sheetView>
  </sheetViews>
  <sheetFormatPr defaultRowHeight="15" x14ac:dyDescent="0.25"/>
  <cols>
    <col min="1" max="1" width="6.7109375" customWidth="1"/>
    <col min="2" max="2" width="16.5703125" customWidth="1"/>
    <col min="3" max="3" width="15" customWidth="1"/>
    <col min="4" max="4" width="15.85546875" customWidth="1"/>
    <col min="6" max="6" width="11.85546875" customWidth="1"/>
    <col min="7" max="7" width="16.5703125" customWidth="1"/>
  </cols>
  <sheetData>
    <row r="1" spans="1:7" ht="15" customHeight="1" thickBot="1" x14ac:dyDescent="0.3">
      <c r="A1" s="43" t="s">
        <v>19</v>
      </c>
      <c r="B1" s="43" t="s">
        <v>16</v>
      </c>
      <c r="C1" s="43" t="s">
        <v>17</v>
      </c>
      <c r="D1" s="44" t="s">
        <v>18</v>
      </c>
      <c r="F1" s="45" t="s">
        <v>19</v>
      </c>
      <c r="G1" s="45" t="s">
        <v>37</v>
      </c>
    </row>
    <row r="2" spans="1:7" ht="15.75" thickBot="1" x14ac:dyDescent="0.3">
      <c r="A2" s="36">
        <v>1</v>
      </c>
      <c r="B2" s="49" t="s">
        <v>10</v>
      </c>
      <c r="C2" s="49" t="s">
        <v>20</v>
      </c>
      <c r="D2" s="50" t="s">
        <v>21</v>
      </c>
      <c r="F2" s="45">
        <v>1</v>
      </c>
      <c r="G2" s="35" t="s">
        <v>38</v>
      </c>
    </row>
    <row r="3" spans="1:7" ht="15" customHeight="1" thickBot="1" x14ac:dyDescent="0.3">
      <c r="A3" s="37">
        <v>2</v>
      </c>
      <c r="B3" s="51" t="s">
        <v>12</v>
      </c>
      <c r="C3" s="52" t="s">
        <v>33</v>
      </c>
      <c r="D3" s="52" t="s">
        <v>22</v>
      </c>
      <c r="F3" s="46">
        <v>2</v>
      </c>
      <c r="G3" s="48" t="str">
        <f>B3&amp;" "&amp;LEFT(C3,1)&amp;"."&amp;LEFT(D3,1)&amp;"."</f>
        <v>Петров И.К.</v>
      </c>
    </row>
    <row r="4" spans="1:7" ht="15" customHeight="1" thickBot="1" x14ac:dyDescent="0.3">
      <c r="A4" s="37">
        <v>3</v>
      </c>
      <c r="B4" s="53" t="s">
        <v>13</v>
      </c>
      <c r="C4" s="53" t="s">
        <v>32</v>
      </c>
      <c r="D4" s="52" t="s">
        <v>23</v>
      </c>
      <c r="F4" s="47">
        <v>3</v>
      </c>
      <c r="G4" s="41" t="str">
        <f>B4&amp;" "&amp;LEFT(C4,1)&amp;"."&amp;LEFT(D4,1)&amp;"."</f>
        <v>Сидоров А.Н.</v>
      </c>
    </row>
    <row r="5" spans="1:7" ht="15.75" thickBot="1" x14ac:dyDescent="0.3">
      <c r="A5" s="37">
        <v>4</v>
      </c>
      <c r="B5" s="54" t="s">
        <v>34</v>
      </c>
      <c r="C5" s="53" t="s">
        <v>31</v>
      </c>
      <c r="D5" s="52" t="s">
        <v>24</v>
      </c>
      <c r="F5" s="46">
        <v>4</v>
      </c>
      <c r="G5" s="42" t="str">
        <f>B5&amp;" "&amp;LEFT(C5,1)&amp;"."&amp;LEFT(D5,1)&amp;"."</f>
        <v>Иванова М.Л.</v>
      </c>
    </row>
    <row r="6" spans="1:7" ht="15" customHeight="1" thickBot="1" x14ac:dyDescent="0.3">
      <c r="A6" s="38">
        <v>5</v>
      </c>
      <c r="B6" s="55" t="s">
        <v>35</v>
      </c>
      <c r="C6" s="54" t="s">
        <v>30</v>
      </c>
      <c r="D6" s="51" t="s">
        <v>25</v>
      </c>
      <c r="F6" s="46">
        <v>5</v>
      </c>
      <c r="G6" s="42" t="str">
        <f t="shared" ref="G6:G8" si="0">B6&amp;" "&amp;LEFT(C6,1)&amp;"."&amp;LEFT(D6,1)&amp;"."</f>
        <v>Петрова Т.А.</v>
      </c>
    </row>
    <row r="7" spans="1:7" ht="15.75" thickBot="1" x14ac:dyDescent="0.3">
      <c r="A7" s="39">
        <v>6</v>
      </c>
      <c r="B7" s="54" t="s">
        <v>11</v>
      </c>
      <c r="C7" s="56" t="s">
        <v>29</v>
      </c>
      <c r="D7" s="54" t="s">
        <v>26</v>
      </c>
      <c r="F7" s="46">
        <v>6</v>
      </c>
      <c r="G7" s="42" t="str">
        <f t="shared" si="0"/>
        <v>Бугров В.Я.</v>
      </c>
    </row>
    <row r="8" spans="1:7" ht="15" customHeight="1" thickBot="1" x14ac:dyDescent="0.3">
      <c r="A8" s="38">
        <v>7</v>
      </c>
      <c r="B8" s="54" t="s">
        <v>36</v>
      </c>
      <c r="C8" s="51" t="s">
        <v>28</v>
      </c>
      <c r="D8" s="51" t="s">
        <v>27</v>
      </c>
      <c r="F8" s="46">
        <v>7</v>
      </c>
      <c r="G8" s="42" t="str">
        <f t="shared" si="0"/>
        <v>Воробьянинов И.М.</v>
      </c>
    </row>
    <row r="9" spans="1:7" ht="15.75" thickBot="1" x14ac:dyDescent="0.3">
      <c r="A9" s="37">
        <v>8</v>
      </c>
      <c r="B9" s="5"/>
      <c r="C9" s="32"/>
      <c r="D9" s="34"/>
      <c r="F9" s="46">
        <v>8</v>
      </c>
      <c r="G9" s="42" t="str">
        <f>B9&amp;" "&amp;LEFT(C9,1)&amp;"."&amp;LEFT(D9,1)&amp;"."</f>
        <v xml:space="preserve"> ..</v>
      </c>
    </row>
    <row r="10" spans="1:7" x14ac:dyDescent="0.25">
      <c r="A10" s="103"/>
      <c r="B10" s="104" t="s">
        <v>80</v>
      </c>
      <c r="C10" s="104"/>
      <c r="D10" s="10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G2" sqref="G2"/>
    </sheetView>
  </sheetViews>
  <sheetFormatPr defaultRowHeight="15" x14ac:dyDescent="0.25"/>
  <cols>
    <col min="1" max="1" width="15.7109375" customWidth="1"/>
    <col min="2" max="2" width="22" customWidth="1"/>
    <col min="3" max="3" width="23.5703125" customWidth="1"/>
  </cols>
  <sheetData>
    <row r="1" spans="1:7" ht="30.75" thickBot="1" x14ac:dyDescent="0.3">
      <c r="A1" s="57" t="s">
        <v>39</v>
      </c>
      <c r="B1" s="59" t="s">
        <v>40</v>
      </c>
      <c r="C1" s="59" t="s">
        <v>41</v>
      </c>
      <c r="E1" s="62" t="s">
        <v>42</v>
      </c>
      <c r="F1" s="62" t="s">
        <v>43</v>
      </c>
      <c r="G1" s="62" t="s">
        <v>44</v>
      </c>
    </row>
    <row r="2" spans="1:7" ht="15.75" thickBot="1" x14ac:dyDescent="0.3">
      <c r="A2" s="58">
        <v>43</v>
      </c>
      <c r="B2" s="40">
        <f>IF(A2&gt;=$G$2,(A2*$E$2)*$F$2,0)</f>
        <v>0</v>
      </c>
      <c r="C2" s="63">
        <f>A2*$E$2 - B2</f>
        <v>12900</v>
      </c>
      <c r="E2">
        <v>300</v>
      </c>
      <c r="F2" s="60">
        <v>0.1</v>
      </c>
      <c r="G2">
        <v>200</v>
      </c>
    </row>
    <row r="3" spans="1:7" ht="15.75" thickBot="1" x14ac:dyDescent="0.3">
      <c r="A3" s="64">
        <v>90</v>
      </c>
      <c r="B3" s="68">
        <f t="shared" ref="B3:B11" si="0">IF(A3&gt;=$G$2,(A3*$E$2)*$F$2,0)</f>
        <v>0</v>
      </c>
      <c r="C3" s="61">
        <f t="shared" ref="C3:C11" si="1">A3*$E$2 - B3</f>
        <v>27000</v>
      </c>
    </row>
    <row r="4" spans="1:7" ht="15.75" thickBot="1" x14ac:dyDescent="0.3">
      <c r="A4" s="64">
        <v>320</v>
      </c>
      <c r="B4" s="8">
        <f t="shared" si="0"/>
        <v>9600</v>
      </c>
      <c r="C4" s="61">
        <f t="shared" si="1"/>
        <v>86400</v>
      </c>
    </row>
    <row r="5" spans="1:7" ht="15.75" thickBot="1" x14ac:dyDescent="0.3">
      <c r="A5" s="64">
        <v>599</v>
      </c>
      <c r="B5" s="8">
        <f t="shared" si="0"/>
        <v>17970</v>
      </c>
      <c r="C5" s="61">
        <f t="shared" si="1"/>
        <v>161730</v>
      </c>
    </row>
    <row r="6" spans="1:7" ht="15.75" thickBot="1" x14ac:dyDescent="0.3">
      <c r="A6" s="64">
        <v>192</v>
      </c>
      <c r="B6" s="66">
        <f t="shared" si="0"/>
        <v>0</v>
      </c>
      <c r="C6" s="65">
        <f t="shared" si="1"/>
        <v>57600</v>
      </c>
    </row>
    <row r="7" spans="1:7" ht="15.75" thickBot="1" x14ac:dyDescent="0.3">
      <c r="A7" s="64">
        <v>565</v>
      </c>
      <c r="B7" s="8">
        <f t="shared" si="0"/>
        <v>16950</v>
      </c>
      <c r="C7" s="65">
        <f t="shared" si="1"/>
        <v>152550</v>
      </c>
    </row>
    <row r="8" spans="1:7" ht="15.75" thickBot="1" x14ac:dyDescent="0.3">
      <c r="A8" s="64">
        <v>98</v>
      </c>
      <c r="B8" s="8">
        <f t="shared" si="0"/>
        <v>0</v>
      </c>
      <c r="C8" s="34">
        <f t="shared" si="1"/>
        <v>29400</v>
      </c>
    </row>
    <row r="9" spans="1:7" ht="15.75" thickBot="1" x14ac:dyDescent="0.3">
      <c r="A9" s="64">
        <v>746</v>
      </c>
      <c r="B9" s="67">
        <f t="shared" si="0"/>
        <v>22380</v>
      </c>
      <c r="C9" s="34">
        <f t="shared" si="1"/>
        <v>201420</v>
      </c>
    </row>
    <row r="10" spans="1:7" ht="15.75" thickBot="1" x14ac:dyDescent="0.3">
      <c r="A10" s="64">
        <v>156</v>
      </c>
      <c r="B10" s="67">
        <f t="shared" si="0"/>
        <v>0</v>
      </c>
      <c r="C10" s="34">
        <f t="shared" si="1"/>
        <v>46800</v>
      </c>
    </row>
    <row r="11" spans="1:7" ht="15.75" thickBot="1" x14ac:dyDescent="0.3">
      <c r="A11" s="64">
        <v>86</v>
      </c>
      <c r="B11" s="67">
        <f t="shared" si="0"/>
        <v>0</v>
      </c>
      <c r="C11" s="34">
        <f t="shared" si="1"/>
        <v>25800</v>
      </c>
    </row>
    <row r="15" spans="1:7" x14ac:dyDescent="0.25">
      <c r="C15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6A39-820D-49D6-85A8-F522C3E0683B}">
  <dimension ref="A1:G15"/>
  <sheetViews>
    <sheetView workbookViewId="0">
      <selection activeCell="C15" sqref="C15"/>
    </sheetView>
  </sheetViews>
  <sheetFormatPr defaultRowHeight="15" x14ac:dyDescent="0.25"/>
  <cols>
    <col min="1" max="1" width="18.140625" customWidth="1"/>
    <col min="2" max="2" width="19.42578125" customWidth="1"/>
    <col min="3" max="3" width="19" customWidth="1"/>
    <col min="4" max="4" width="16.7109375" customWidth="1"/>
    <col min="5" max="5" width="18.42578125" customWidth="1"/>
    <col min="6" max="6" width="18.7109375" customWidth="1"/>
    <col min="7" max="7" width="18.140625" customWidth="1"/>
  </cols>
  <sheetData>
    <row r="1" spans="1:7" ht="97.5" customHeight="1" thickBot="1" x14ac:dyDescent="0.3">
      <c r="A1" s="80" t="s">
        <v>45</v>
      </c>
      <c r="B1" s="69" t="s">
        <v>46</v>
      </c>
      <c r="C1" s="69" t="s">
        <v>47</v>
      </c>
      <c r="D1" s="69" t="s">
        <v>48</v>
      </c>
      <c r="E1" s="70" t="s">
        <v>49</v>
      </c>
      <c r="F1" s="71" t="s">
        <v>50</v>
      </c>
      <c r="G1" s="70" t="s">
        <v>51</v>
      </c>
    </row>
    <row r="2" spans="1:7" ht="19.5" thickBot="1" x14ac:dyDescent="0.35">
      <c r="A2" s="82" t="s">
        <v>52</v>
      </c>
      <c r="B2" s="72">
        <v>696741</v>
      </c>
      <c r="C2" s="72">
        <v>943799</v>
      </c>
      <c r="D2" s="73">
        <v>9</v>
      </c>
      <c r="E2" s="83">
        <f>IF(B2&gt;C2,D2,0)</f>
        <v>0</v>
      </c>
      <c r="F2" s="84">
        <f>IF(B2&lt;C2,D2,0)</f>
        <v>9</v>
      </c>
      <c r="G2" s="85">
        <f>ABS(B2-C2)/(B2+C2)</f>
        <v>0.15059553561632147</v>
      </c>
    </row>
    <row r="3" spans="1:7" ht="19.5" thickBot="1" x14ac:dyDescent="0.35">
      <c r="A3" s="82" t="s">
        <v>53</v>
      </c>
      <c r="B3" s="74">
        <v>64252</v>
      </c>
      <c r="C3" s="74">
        <v>136068</v>
      </c>
      <c r="D3" s="75">
        <v>3</v>
      </c>
      <c r="E3" s="90">
        <f t="shared" ref="E3:E11" si="0">IF(B3&gt;C3,D3,0)</f>
        <v>0</v>
      </c>
      <c r="F3" s="92">
        <f t="shared" ref="F3:F11" si="1">IF(B3&lt;C3,D3,0)</f>
        <v>3</v>
      </c>
      <c r="G3" s="91">
        <f t="shared" ref="G3:G11" si="2">ABS(B3-C3)/(B3+C3)</f>
        <v>0.35850638977635785</v>
      </c>
    </row>
    <row r="4" spans="1:7" ht="19.5" thickBot="1" x14ac:dyDescent="0.35">
      <c r="A4" s="82" t="s">
        <v>54</v>
      </c>
      <c r="B4" s="72">
        <v>635730</v>
      </c>
      <c r="C4" s="72">
        <v>715112</v>
      </c>
      <c r="D4" s="76">
        <v>8</v>
      </c>
      <c r="E4" s="89">
        <f t="shared" si="0"/>
        <v>0</v>
      </c>
      <c r="F4" s="81">
        <f t="shared" si="1"/>
        <v>8</v>
      </c>
      <c r="G4" s="85">
        <f t="shared" si="2"/>
        <v>5.8764829639587755E-2</v>
      </c>
    </row>
    <row r="5" spans="1:7" ht="19.5" thickBot="1" x14ac:dyDescent="0.35">
      <c r="A5" s="82" t="s">
        <v>55</v>
      </c>
      <c r="B5" s="77">
        <v>421136</v>
      </c>
      <c r="C5" s="77">
        <v>471800</v>
      </c>
      <c r="D5" s="78">
        <v>6</v>
      </c>
      <c r="E5" s="86">
        <f t="shared" si="0"/>
        <v>0</v>
      </c>
      <c r="F5" s="86">
        <f t="shared" si="1"/>
        <v>6</v>
      </c>
      <c r="G5" s="91">
        <f t="shared" si="2"/>
        <v>5.6738668840767982E-2</v>
      </c>
    </row>
    <row r="6" spans="1:7" ht="19.5" thickBot="1" x14ac:dyDescent="0.35">
      <c r="A6" s="82" t="s">
        <v>56</v>
      </c>
      <c r="B6" s="77">
        <v>5600020</v>
      </c>
      <c r="C6" s="77">
        <v>4425572</v>
      </c>
      <c r="D6" s="79">
        <v>54</v>
      </c>
      <c r="E6" s="86">
        <f t="shared" si="0"/>
        <v>54</v>
      </c>
      <c r="F6" s="86">
        <f t="shared" si="1"/>
        <v>0</v>
      </c>
      <c r="G6" s="91">
        <f t="shared" si="2"/>
        <v>0.11714500250957749</v>
      </c>
    </row>
    <row r="7" spans="1:7" ht="19.5" thickBot="1" x14ac:dyDescent="0.35">
      <c r="A7" s="82" t="s">
        <v>57</v>
      </c>
      <c r="B7" s="86">
        <v>120790</v>
      </c>
      <c r="C7" s="86">
        <v>135000</v>
      </c>
      <c r="D7" s="86">
        <v>4</v>
      </c>
      <c r="E7" s="70">
        <f t="shared" si="0"/>
        <v>0</v>
      </c>
      <c r="F7" s="81">
        <f t="shared" si="1"/>
        <v>4</v>
      </c>
      <c r="G7" s="85">
        <f t="shared" si="2"/>
        <v>5.5553383635013096E-2</v>
      </c>
    </row>
    <row r="8" spans="1:7" ht="19.5" thickBot="1" x14ac:dyDescent="0.35">
      <c r="A8" s="82" t="s">
        <v>60</v>
      </c>
      <c r="B8" s="86">
        <v>153836</v>
      </c>
      <c r="C8" s="86">
        <v>120000</v>
      </c>
      <c r="D8" s="86">
        <v>10</v>
      </c>
      <c r="E8" s="86">
        <f t="shared" si="0"/>
        <v>10</v>
      </c>
      <c r="F8" s="86">
        <f t="shared" si="1"/>
        <v>0</v>
      </c>
      <c r="G8" s="91">
        <f t="shared" si="2"/>
        <v>0.1235630085160461</v>
      </c>
    </row>
    <row r="9" spans="1:7" ht="19.5" thickBot="1" x14ac:dyDescent="0.35">
      <c r="A9" s="87" t="s">
        <v>58</v>
      </c>
      <c r="B9" s="86">
        <v>12987</v>
      </c>
      <c r="C9" s="86">
        <v>67000</v>
      </c>
      <c r="D9" s="86">
        <v>3</v>
      </c>
      <c r="E9" s="70">
        <f t="shared" si="0"/>
        <v>0</v>
      </c>
      <c r="F9" s="81">
        <f t="shared" si="1"/>
        <v>3</v>
      </c>
      <c r="G9" s="85">
        <f t="shared" si="2"/>
        <v>0.67527223173765738</v>
      </c>
    </row>
    <row r="10" spans="1:7" ht="19.5" thickBot="1" x14ac:dyDescent="0.35">
      <c r="A10" s="88" t="s">
        <v>61</v>
      </c>
      <c r="B10" s="89">
        <v>59547</v>
      </c>
      <c r="C10" s="89">
        <v>61845</v>
      </c>
      <c r="D10" s="89">
        <v>4</v>
      </c>
      <c r="E10" s="86">
        <f t="shared" si="0"/>
        <v>0</v>
      </c>
      <c r="F10" s="86">
        <f t="shared" si="1"/>
        <v>4</v>
      </c>
      <c r="G10" s="91">
        <f t="shared" si="2"/>
        <v>1.8930407275603005E-2</v>
      </c>
    </row>
    <row r="11" spans="1:7" ht="19.5" thickBot="1" x14ac:dyDescent="0.35">
      <c r="A11" s="82" t="s">
        <v>59</v>
      </c>
      <c r="B11" s="86">
        <v>98023</v>
      </c>
      <c r="C11" s="86">
        <v>45950</v>
      </c>
      <c r="D11" s="86">
        <v>7</v>
      </c>
      <c r="E11" s="94">
        <f t="shared" si="0"/>
        <v>7</v>
      </c>
      <c r="F11" s="93">
        <f t="shared" si="1"/>
        <v>0</v>
      </c>
      <c r="G11" s="85">
        <f t="shared" si="2"/>
        <v>0.36168587165649113</v>
      </c>
    </row>
    <row r="14" spans="1:7" ht="93.75" x14ac:dyDescent="0.25">
      <c r="C14" s="81" t="s">
        <v>62</v>
      </c>
      <c r="D14" s="81" t="s">
        <v>63</v>
      </c>
      <c r="F14" s="81" t="s">
        <v>64</v>
      </c>
      <c r="G14" s="81" t="s">
        <v>65</v>
      </c>
    </row>
    <row r="15" spans="1:7" ht="109.5" customHeight="1" x14ac:dyDescent="0.25">
      <c r="C15" s="81">
        <f>SUM(B2:B11)</f>
        <v>7863062</v>
      </c>
      <c r="D15" s="81">
        <f>SUM(C2:C11)</f>
        <v>7122146</v>
      </c>
      <c r="F15" s="81">
        <f>SUM(E2:E11)</f>
        <v>71</v>
      </c>
      <c r="G15" s="81">
        <f>SUM(F2:F11)</f>
        <v>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0E85-E926-424F-AA7F-8C6352139910}">
  <dimension ref="A1:H8"/>
  <sheetViews>
    <sheetView tabSelected="1" workbookViewId="0">
      <selection activeCell="H2" sqref="H2"/>
    </sheetView>
  </sheetViews>
  <sheetFormatPr defaultRowHeight="15" x14ac:dyDescent="0.25"/>
  <cols>
    <col min="1" max="1" width="16.42578125" customWidth="1"/>
    <col min="2" max="2" width="16" customWidth="1"/>
    <col min="3" max="3" width="19.7109375" customWidth="1"/>
    <col min="4" max="4" width="15.5703125" customWidth="1"/>
    <col min="5" max="5" width="15" customWidth="1"/>
    <col min="6" max="6" width="15" bestFit="1" customWidth="1"/>
    <col min="7" max="7" width="13.5703125" customWidth="1"/>
    <col min="8" max="8" width="16.42578125" customWidth="1"/>
  </cols>
  <sheetData>
    <row r="1" spans="1:8" ht="18.75" x14ac:dyDescent="0.25">
      <c r="A1" s="81" t="s">
        <v>79</v>
      </c>
      <c r="B1" s="81" t="s">
        <v>78</v>
      </c>
      <c r="C1" s="81" t="s">
        <v>77</v>
      </c>
      <c r="D1" s="81" t="s">
        <v>76</v>
      </c>
      <c r="E1" s="81" t="s">
        <v>75</v>
      </c>
      <c r="F1" s="81" t="s">
        <v>74</v>
      </c>
      <c r="G1" s="81" t="s">
        <v>73</v>
      </c>
      <c r="H1" s="81" t="s">
        <v>72</v>
      </c>
    </row>
    <row r="2" spans="1:8" ht="18.75" x14ac:dyDescent="0.25">
      <c r="A2" s="98">
        <f>A8*(B8*((1+B8)^C8)/(((1+B8)^C8)-1))</f>
        <v>36720.856463124481</v>
      </c>
      <c r="B2" s="99">
        <f>PMT(B8,C8,A8)</f>
        <v>-36720.856463124503</v>
      </c>
      <c r="C2" s="98">
        <f>A2*C8</f>
        <v>110162.56938937344</v>
      </c>
      <c r="D2" s="99">
        <f>PMT(B8,3, -100000,0,0)</f>
        <v>36720.856463124503</v>
      </c>
      <c r="E2" s="99">
        <f>PMT(B8/12,C8*12,-100000)</f>
        <v>2997.0897104665478</v>
      </c>
      <c r="F2" s="100">
        <f>PRODUCT(C8,12,E2)</f>
        <v>107895.22957679573</v>
      </c>
      <c r="G2" s="99">
        <f>PMT(G8,F8,0,E8)</f>
        <v>-1617.8270276435467</v>
      </c>
      <c r="H2" s="99">
        <f>-G2*F8</f>
        <v>29120.886497583841</v>
      </c>
    </row>
    <row r="4" spans="1:8" ht="17.25" customHeight="1" x14ac:dyDescent="0.25">
      <c r="C4" s="96" t="s">
        <v>71</v>
      </c>
      <c r="G4" s="95"/>
    </row>
    <row r="7" spans="1:8" ht="37.5" x14ac:dyDescent="0.25">
      <c r="A7" s="81" t="s">
        <v>68</v>
      </c>
      <c r="B7" s="81" t="s">
        <v>70</v>
      </c>
      <c r="C7" s="81" t="s">
        <v>69</v>
      </c>
      <c r="E7" s="81" t="s">
        <v>68</v>
      </c>
      <c r="F7" s="81" t="s">
        <v>67</v>
      </c>
      <c r="G7" s="81" t="s">
        <v>66</v>
      </c>
    </row>
    <row r="8" spans="1:8" ht="18.75" x14ac:dyDescent="0.25">
      <c r="A8" s="81">
        <v>100000</v>
      </c>
      <c r="B8" s="97">
        <v>0.05</v>
      </c>
      <c r="C8" s="81">
        <v>3</v>
      </c>
      <c r="E8" s="81">
        <v>50000</v>
      </c>
      <c r="F8" s="81">
        <v>18</v>
      </c>
      <c r="G8" s="97">
        <v>0.06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4</vt:lpstr>
      <vt:lpstr>Задание 5</vt:lpstr>
      <vt:lpstr>Задание 6</vt:lpstr>
      <vt:lpstr>Задание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2023-06-03T18:35:32Z</dcterms:modified>
</cp:coreProperties>
</file>