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6BB13484-6014-4BBC-8C1B-D8C83AA807CA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Задание 1" sheetId="1" r:id="rId1"/>
    <sheet name="Задание 2" sheetId="2" r:id="rId2"/>
    <sheet name="Задание 4" sheetId="4" r:id="rId3"/>
    <sheet name="Задание 5" sheetId="5" r:id="rId4"/>
    <sheet name="Задание 6" sheetId="7" r:id="rId5"/>
    <sheet name="Задание 7" sheetId="8" r:id="rId6"/>
    <sheet name="Задание 8" sheetId="9" r:id="rId7"/>
    <sheet name="Задание 9" sheetId="10" r:id="rId8"/>
  </sheets>
  <definedNames>
    <definedName name="_xlnm._FilterDatabase" localSheetId="2" hidden="1">'Задание 4'!$C$2:$C$13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0" l="1"/>
  <c r="I2" i="10" s="1"/>
  <c r="G3" i="10"/>
  <c r="I3" i="10" s="1"/>
  <c r="G4" i="10"/>
  <c r="I4" i="10" s="1"/>
  <c r="G5" i="10"/>
  <c r="I5" i="10" s="1"/>
  <c r="G6" i="10"/>
  <c r="I6" i="10" s="1"/>
  <c r="G7" i="10"/>
  <c r="I7" i="10" s="1"/>
  <c r="G8" i="10"/>
  <c r="I8" i="10" s="1"/>
  <c r="G9" i="10"/>
  <c r="I9" i="10" s="1"/>
  <c r="G10" i="10"/>
  <c r="I10" i="10" s="1"/>
  <c r="G11" i="10"/>
  <c r="I11" i="10" s="1"/>
  <c r="D2" i="9"/>
  <c r="G2" i="9" s="1"/>
  <c r="D3" i="9"/>
  <c r="G3" i="9" s="1"/>
  <c r="D4" i="9"/>
  <c r="G4" i="9" s="1"/>
  <c r="D5" i="9"/>
  <c r="G5" i="9" s="1"/>
  <c r="D6" i="9"/>
  <c r="G6" i="9" s="1"/>
  <c r="D7" i="9"/>
  <c r="G7" i="9" s="1"/>
  <c r="D8" i="9"/>
  <c r="G8" i="9" s="1"/>
  <c r="D9" i="9"/>
  <c r="G9" i="9" s="1"/>
  <c r="D10" i="9"/>
  <c r="G10" i="9" s="1"/>
  <c r="D11" i="9"/>
  <c r="G11" i="9" s="1"/>
  <c r="D2" i="8"/>
  <c r="D4" i="8"/>
  <c r="D3" i="8"/>
  <c r="D5" i="8"/>
  <c r="D6" i="8"/>
  <c r="F2" i="7"/>
  <c r="E2" i="7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B2" i="5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4" i="4"/>
  <c r="H4" i="4" s="1"/>
  <c r="G3" i="4"/>
  <c r="H3" i="4" s="1"/>
  <c r="G2" i="4"/>
  <c r="H2" i="4" s="1"/>
  <c r="G5" i="4"/>
  <c r="H5" i="4" s="1"/>
  <c r="D15" i="2"/>
  <c r="D14" i="2"/>
  <c r="D13" i="2"/>
  <c r="A26" i="4"/>
  <c r="C37" i="4" s="1"/>
  <c r="C23" i="4"/>
  <c r="D23" i="4" s="1"/>
  <c r="B22" i="4"/>
  <c r="B23" i="4"/>
  <c r="B21" i="4"/>
  <c r="B20" i="4"/>
  <c r="B19" i="4"/>
  <c r="B18" i="4"/>
  <c r="B17" i="4"/>
  <c r="B16" i="4"/>
  <c r="F13" i="4"/>
  <c r="F12" i="4"/>
  <c r="F11" i="4"/>
  <c r="C22" i="4" s="1"/>
  <c r="D22" i="4" s="1"/>
  <c r="F10" i="4"/>
  <c r="F9" i="4"/>
  <c r="C21" i="4" s="1"/>
  <c r="D21" i="4" s="1"/>
  <c r="F8" i="4"/>
  <c r="C20" i="4" s="1"/>
  <c r="D20" i="4" s="1"/>
  <c r="F7" i="4"/>
  <c r="F6" i="4"/>
  <c r="F5" i="4"/>
  <c r="C19" i="4" s="1"/>
  <c r="D19" i="4" s="1"/>
  <c r="F4" i="4"/>
  <c r="C18" i="4" s="1"/>
  <c r="D18" i="4" s="1"/>
  <c r="F3" i="4"/>
  <c r="C17" i="4" s="1"/>
  <c r="D17" i="4" s="1"/>
  <c r="F2" i="4"/>
  <c r="C16" i="4" s="1"/>
  <c r="D16" i="4" s="1"/>
  <c r="B15" i="2"/>
  <c r="C15" i="2" s="1"/>
  <c r="B14" i="2"/>
  <c r="C14" i="2" s="1"/>
  <c r="B13" i="2"/>
  <c r="C13" i="2" s="1"/>
  <c r="H8" i="2"/>
  <c r="H5" i="2"/>
  <c r="H3" i="2"/>
  <c r="H7" i="2"/>
  <c r="H6" i="2"/>
  <c r="H4" i="2"/>
  <c r="H2" i="2"/>
  <c r="E8" i="2"/>
  <c r="E5" i="2"/>
  <c r="B9" i="2"/>
  <c r="E7" i="2"/>
  <c r="E6" i="2"/>
  <c r="E4" i="2"/>
  <c r="E2" i="2"/>
  <c r="C8" i="1"/>
  <c r="C7" i="1"/>
  <c r="C6" i="1"/>
  <c r="C5" i="1"/>
  <c r="F9" i="7" l="1"/>
  <c r="C26" i="4"/>
  <c r="C27" i="4"/>
  <c r="C28" i="4"/>
  <c r="C29" i="4"/>
  <c r="C30" i="4"/>
  <c r="C31" i="4"/>
  <c r="C32" i="4"/>
  <c r="C33" i="4"/>
  <c r="C34" i="4"/>
  <c r="C35" i="4"/>
  <c r="C36" i="4"/>
  <c r="H9" i="2"/>
  <c r="H10" i="2" s="1"/>
  <c r="E9" i="2"/>
  <c r="E10" i="2" s="1"/>
  <c r="B26" i="4" l="1"/>
</calcChain>
</file>

<file path=xl/sharedStrings.xml><?xml version="1.0" encoding="utf-8"?>
<sst xmlns="http://schemas.openxmlformats.org/spreadsheetml/2006/main" count="139" uniqueCount="109">
  <si>
    <t>размер налога</t>
  </si>
  <si>
    <t>необлагаемая база для лиц, имеющих доход меньше 20000 рублей</t>
  </si>
  <si>
    <t>Фамилия</t>
  </si>
  <si>
    <t>Доход</t>
  </si>
  <si>
    <t>Налог</t>
  </si>
  <si>
    <t>Налоги на доходы физических лиц</t>
  </si>
  <si>
    <t>Белоус С.В.</t>
  </si>
  <si>
    <t>Котощук Л.В.</t>
  </si>
  <si>
    <t>Харитонов Б.М.</t>
  </si>
  <si>
    <t>Шевченко А.В.</t>
  </si>
  <si>
    <t>Ценная бумага</t>
  </si>
  <si>
    <t>Выручка</t>
  </si>
  <si>
    <t>Акция 1</t>
  </si>
  <si>
    <t>Акция 2</t>
  </si>
  <si>
    <t>Акция 3</t>
  </si>
  <si>
    <t>Процент</t>
  </si>
  <si>
    <t>Расчеты 1</t>
  </si>
  <si>
    <t>Итого:</t>
  </si>
  <si>
    <t>Разница:</t>
  </si>
  <si>
    <t>Расчеты 2</t>
  </si>
  <si>
    <t>Общая выручка</t>
  </si>
  <si>
    <t>Ранжирование по возрастанию</t>
  </si>
  <si>
    <t>Модель</t>
  </si>
  <si>
    <t>Страна-изготовитель</t>
  </si>
  <si>
    <t>Вес, кг</t>
  </si>
  <si>
    <t>Цена, $</t>
  </si>
  <si>
    <t>Количество</t>
  </si>
  <si>
    <t>Stinol</t>
  </si>
  <si>
    <t>Sharp</t>
  </si>
  <si>
    <t>Samsung</t>
  </si>
  <si>
    <t>Bosh</t>
  </si>
  <si>
    <t>LG</t>
  </si>
  <si>
    <t>Daewoo</t>
  </si>
  <si>
    <t>Electrolux</t>
  </si>
  <si>
    <t>Whiripool</t>
  </si>
  <si>
    <t>Атлант</t>
  </si>
  <si>
    <t>Indezit</t>
  </si>
  <si>
    <t>Ariston</t>
  </si>
  <si>
    <t>DeLongy</t>
  </si>
  <si>
    <t>Россия</t>
  </si>
  <si>
    <t>Таиланд</t>
  </si>
  <si>
    <t>Южная Корея</t>
  </si>
  <si>
    <t>Испания</t>
  </si>
  <si>
    <t>Швеция</t>
  </si>
  <si>
    <t>США</t>
  </si>
  <si>
    <t>Франция</t>
  </si>
  <si>
    <t>Италия</t>
  </si>
  <si>
    <t>Сумма</t>
  </si>
  <si>
    <t>Страна</t>
  </si>
  <si>
    <t>Общее количество</t>
  </si>
  <si>
    <t>Общая сумма</t>
  </si>
  <si>
    <t>Скидка</t>
  </si>
  <si>
    <t>Средний вес холодильника</t>
  </si>
  <si>
    <t>Число проданных, вес которых больше среднего веса</t>
  </si>
  <si>
    <t>Общее количество проданных, вес которых больше среднего веса</t>
  </si>
  <si>
    <t>Лидер на рынке ценных бумаг</t>
  </si>
  <si>
    <t>Новая цена</t>
  </si>
  <si>
    <t>Новая сумма</t>
  </si>
  <si>
    <t>Объём сделки</t>
  </si>
  <si>
    <t>Размер вознаграждения</t>
  </si>
  <si>
    <t>Суммарная плата за электоэнергию, руб.</t>
  </si>
  <si>
    <t>Нет</t>
  </si>
  <si>
    <t>Да</t>
  </si>
  <si>
    <t>Петров</t>
  </si>
  <si>
    <t>Смирнов</t>
  </si>
  <si>
    <t>Иванов</t>
  </si>
  <si>
    <t>Необходимо заплатить, руб.</t>
  </si>
  <si>
    <t>Цена за 1 кВт/ч, с учётом скидки 50% для жильцов со льготами, руб.</t>
  </si>
  <si>
    <t>Наличие льгот</t>
  </si>
  <si>
    <t>Цена за 1 кВт/ч, без учёта скидки, руб.</t>
  </si>
  <si>
    <t>Количество потраченой электроэнергии, 1 кВт/ч</t>
  </si>
  <si>
    <t>Жданов</t>
  </si>
  <si>
    <t>Жуков</t>
  </si>
  <si>
    <t>Иванисов</t>
  </si>
  <si>
    <t>Берунов</t>
  </si>
  <si>
    <t>Анатольев</t>
  </si>
  <si>
    <t>Проживающий</t>
  </si>
  <si>
    <t>Бананы</t>
  </si>
  <si>
    <t>Масло</t>
  </si>
  <si>
    <t>Хлеб</t>
  </si>
  <si>
    <t>Молоко</t>
  </si>
  <si>
    <t>Йогурт</t>
  </si>
  <si>
    <t>Цена товара после уценки, руб.</t>
  </si>
  <si>
    <t>Цена товара до уценки, руб.</t>
  </si>
  <si>
    <t>Срок хранения, месяца</t>
  </si>
  <si>
    <t>Наимеование товара</t>
  </si>
  <si>
    <t>Зарплата, руб.</t>
  </si>
  <si>
    <t>Цена за 1 кг вне нормы, руб.</t>
  </si>
  <si>
    <t>Цена за 1 кг, руб.</t>
  </si>
  <si>
    <t>Собранно вне нормы</t>
  </si>
  <si>
    <t>Дневная норма сбора, кг.</t>
  </si>
  <si>
    <t>Количество собранных овощей, кг.</t>
  </si>
  <si>
    <t>Рабочие</t>
  </si>
  <si>
    <t>Казаков</t>
  </si>
  <si>
    <t>Печенегин</t>
  </si>
  <si>
    <t>Бебров</t>
  </si>
  <si>
    <t>Олегов</t>
  </si>
  <si>
    <t>Мишарин</t>
  </si>
  <si>
    <t>Куплинов</t>
  </si>
  <si>
    <t>Медведев</t>
  </si>
  <si>
    <t>Стипендия студента</t>
  </si>
  <si>
    <t>Стипендия МРОТ</t>
  </si>
  <si>
    <t>Средняя оценка по всем экзаменам</t>
  </si>
  <si>
    <t>Экзамен по английскому</t>
  </si>
  <si>
    <t>Экзамен по физике</t>
  </si>
  <si>
    <t>Экзамен по литературе</t>
  </si>
  <si>
    <t>Экзамен по русскому</t>
  </si>
  <si>
    <t>Экзамен по математике</t>
  </si>
  <si>
    <t>Студенты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</si>
</sst>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&quot;₽&quot;_-;\-* #,##0.00\ &quot;₽&quot;_-;_-* &quot;-&quot;??\ &quot;₽&quot;_-;_-@_-"/>
    <numFmt numFmtId="165" formatCode="_-[$$-409]* #,##0.00_ ;_-[$$-409]* \-#,##0.00\ ;_-[$$-409]* &quot;-&quot;??_ ;_-@_ "/>
    <numFmt numFmtId="166" formatCode="_([$$-409]* #,##0.00_);_([$$-409]* \(#,##0.00\);_([$$-409]* &quot;-&quot;??_);_(@_)"/>
    <numFmt numFmtId="167" formatCode="_-* #,##0\ &quot;₽&quot;_-;\-* #,##0\ &quot;₽&quot;_-;_-* &quot;-&quot;\ &quot;₽&quot;_-;_-@_-"/>
    <numFmt numFmtId="168" formatCode="#,##0\ &quot;₽&quot;"/>
    <numFmt numFmtId="169" formatCode="#,##0\ _₽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0" fillId="0" borderId="1" xfId="0" applyBorder="1" applyAlignment="1">
      <alignment horizontal="left" wrapText="1"/>
    </xf>
    <xf numFmtId="9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 wrapText="1"/>
    </xf>
    <xf numFmtId="165" fontId="0" fillId="0" borderId="1" xfId="0" applyNumberFormat="1" applyBorder="1"/>
    <xf numFmtId="165" fontId="0" fillId="0" borderId="1" xfId="1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0" fontId="7" fillId="2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1" fillId="0" borderId="0" xfId="2"/>
    <xf numFmtId="0" fontId="3" fillId="0" borderId="6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2" fillId="0" borderId="6" xfId="2" applyFont="1" applyBorder="1"/>
    <xf numFmtId="0" fontId="2" fillId="0" borderId="1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0" borderId="4" xfId="2" applyFont="1" applyBorder="1"/>
    <xf numFmtId="0" fontId="2" fillId="0" borderId="3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2" applyFont="1" applyBorder="1"/>
    <xf numFmtId="2" fontId="2" fillId="0" borderId="1" xfId="2" applyNumberFormat="1" applyFont="1" applyBorder="1"/>
    <xf numFmtId="0" fontId="1" fillId="0" borderId="0" xfId="2" applyAlignment="1">
      <alignment horizontal="left"/>
    </xf>
    <xf numFmtId="0" fontId="2" fillId="0" borderId="1" xfId="2" applyFont="1" applyBorder="1" applyAlignment="1">
      <alignment horizontal="left" vertical="center" wrapText="1"/>
    </xf>
    <xf numFmtId="168" fontId="2" fillId="0" borderId="1" xfId="2" applyNumberFormat="1" applyFont="1" applyBorder="1" applyAlignment="1">
      <alignment horizontal="center" vertical="center" wrapText="1"/>
    </xf>
    <xf numFmtId="167" fontId="2" fillId="0" borderId="1" xfId="2" applyNumberFormat="1" applyFont="1" applyBorder="1" applyAlignment="1">
      <alignment horizontal="center" vertical="center"/>
    </xf>
    <xf numFmtId="167" fontId="2" fillId="0" borderId="1" xfId="2" applyNumberFormat="1" applyFont="1" applyBorder="1" applyAlignment="1">
      <alignment horizontal="right" vertical="center"/>
    </xf>
    <xf numFmtId="169" fontId="3" fillId="0" borderId="1" xfId="2" applyNumberFormat="1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/>
    </xf>
    <xf numFmtId="0" fontId="10" fillId="0" borderId="1" xfId="2" applyFont="1" applyBorder="1"/>
    <xf numFmtId="0" fontId="3" fillId="0" borderId="1" xfId="0" applyFont="1" applyBorder="1" applyAlignment="1">
      <alignment horizontal="center" wrapText="1"/>
    </xf>
  </cellXfs>
  <cellStyles count="3">
    <cellStyle name="Денежный" xfId="1" builtinId="4"/>
    <cellStyle name="Обычный" xfId="0" builtinId="0"/>
    <cellStyle name="Обычный 2" xfId="2" xr:uid="{D14B6F9B-4CB8-424C-BC2C-4AA1309B4611}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center" textRotation="0" wrapText="1" relative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center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center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center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center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alignment horizontal="center" vertical="center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D4EE50-0435-430F-8EF6-160881A39A2C}" name="Таблица1" displayName="Таблица1" ref="A1:F9" headerRowCount="0" totalsRowCount="1" headerRowDxfId="23" dataDxfId="21" totalsRowDxfId="19" headerRowBorderDxfId="22" tableBorderDxfId="20" totalsRowBorderDxfId="18">
  <tableColumns count="6">
    <tableColumn id="1" xr3:uid="{00000000-0010-0000-0000-000001000000}" name="Столбец1" totalsRowLabel="Суммарная плата за электоэнергию, руб." headerRowDxfId="17" dataDxfId="16" totalsRowDxfId="5"/>
    <tableColumn id="2" xr3:uid="{00000000-0010-0000-0000-000002000000}" name="Столбец2" headerRowDxfId="15" dataDxfId="14" totalsRowDxfId="4"/>
    <tableColumn id="3" xr3:uid="{00000000-0010-0000-0000-000003000000}" name="Столбец3" headerRowDxfId="13" dataDxfId="12" totalsRowDxfId="3" dataCellStyle="Обычный 2"/>
    <tableColumn id="4" xr3:uid="{00000000-0010-0000-0000-000004000000}" name="Столбец4" headerRowDxfId="11" dataDxfId="10" totalsRowDxfId="2"/>
    <tableColumn id="5" xr3:uid="{00000000-0010-0000-0000-000005000000}" name="Столбец5" headerRowDxfId="9" dataDxfId="8" totalsRowDxfId="1">
      <calculatedColumnFormula>IF(D2 = $D$3, C2 - (C2 * 50%), C2)</calculatedColumnFormula>
    </tableColumn>
    <tableColumn id="6" xr3:uid="{00000000-0010-0000-0000-000006000000}" name="Столбец6" totalsRowFunction="sum" headerRowDxfId="7" dataDxfId="6" totalsRowDxfId="0">
      <calculatedColumnFormula>B2 * E2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topLeftCell="A34" workbookViewId="0">
      <selection activeCell="B11" sqref="B11"/>
    </sheetView>
  </sheetViews>
  <sheetFormatPr defaultRowHeight="15" x14ac:dyDescent="0.25"/>
  <cols>
    <col min="1" max="1" width="20.28515625" customWidth="1"/>
    <col min="2" max="2" width="12.42578125" customWidth="1"/>
    <col min="3" max="3" width="14.28515625" customWidth="1"/>
  </cols>
  <sheetData>
    <row r="1" spans="1:3" ht="15" customHeight="1" x14ac:dyDescent="0.25">
      <c r="A1" s="51" t="s">
        <v>5</v>
      </c>
      <c r="B1" s="51"/>
      <c r="C1" s="51"/>
    </row>
    <row r="2" spans="1:3" x14ac:dyDescent="0.25">
      <c r="A2" s="1" t="s">
        <v>0</v>
      </c>
      <c r="B2" s="2">
        <v>0.13</v>
      </c>
      <c r="C2" s="3"/>
    </row>
    <row r="3" spans="1:3" ht="60" x14ac:dyDescent="0.25">
      <c r="A3" s="1" t="s">
        <v>1</v>
      </c>
      <c r="B3" s="4">
        <v>400</v>
      </c>
      <c r="C3" s="3"/>
    </row>
    <row r="4" spans="1:3" x14ac:dyDescent="0.25">
      <c r="A4" s="5" t="s">
        <v>2</v>
      </c>
      <c r="B4" s="6" t="s">
        <v>3</v>
      </c>
      <c r="C4" s="6" t="s">
        <v>4</v>
      </c>
    </row>
    <row r="5" spans="1:3" x14ac:dyDescent="0.25">
      <c r="A5" s="7" t="s">
        <v>6</v>
      </c>
      <c r="B5" s="8">
        <v>20050</v>
      </c>
      <c r="C5" s="7">
        <f>IF(B5&lt;20000,(B5-$B$3)*$B$2, B5*$B$2)</f>
        <v>2606.5</v>
      </c>
    </row>
    <row r="6" spans="1:3" x14ac:dyDescent="0.25">
      <c r="A6" s="7" t="s">
        <v>7</v>
      </c>
      <c r="B6" s="8">
        <v>15000</v>
      </c>
      <c r="C6" s="7">
        <f>IF(B6&lt;20000,(B6-$B$3)*$B$2, B6*$B$2)</f>
        <v>1898</v>
      </c>
    </row>
    <row r="7" spans="1:3" x14ac:dyDescent="0.25">
      <c r="A7" s="7" t="s">
        <v>8</v>
      </c>
      <c r="B7" s="8">
        <v>199550</v>
      </c>
      <c r="C7" s="7">
        <f>IF(B7&lt;20000,(B7-$B$3)*$B$2, B7*$B$2)</f>
        <v>25941.5</v>
      </c>
    </row>
    <row r="8" spans="1:3" x14ac:dyDescent="0.25">
      <c r="A8" s="7" t="s">
        <v>9</v>
      </c>
      <c r="B8" s="8">
        <v>24900</v>
      </c>
      <c r="C8" s="7">
        <f>IF(B8&lt;20000,(B8-$B$3)*$B$2, B8*$B$2)</f>
        <v>3237</v>
      </c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topLeftCell="B1" workbookViewId="0">
      <selection activeCell="D13" sqref="D13"/>
    </sheetView>
  </sheetViews>
  <sheetFormatPr defaultRowHeight="15" x14ac:dyDescent="0.25"/>
  <cols>
    <col min="1" max="1" width="16" customWidth="1"/>
    <col min="2" max="2" width="11.7109375" customWidth="1"/>
    <col min="3" max="3" width="15.85546875" customWidth="1"/>
    <col min="4" max="4" width="20.42578125" customWidth="1"/>
    <col min="7" max="7" width="10" customWidth="1"/>
    <col min="10" max="10" width="11.5703125" customWidth="1"/>
  </cols>
  <sheetData>
    <row r="1" spans="1:8" ht="13.5" customHeight="1" x14ac:dyDescent="0.25">
      <c r="A1" s="6" t="s">
        <v>10</v>
      </c>
      <c r="B1" s="6" t="s">
        <v>11</v>
      </c>
      <c r="D1" s="9" t="s">
        <v>15</v>
      </c>
      <c r="E1" s="9" t="s">
        <v>16</v>
      </c>
      <c r="G1" s="9" t="s">
        <v>15</v>
      </c>
      <c r="H1" s="9" t="s">
        <v>19</v>
      </c>
    </row>
    <row r="2" spans="1:8" x14ac:dyDescent="0.25">
      <c r="A2" s="10" t="s">
        <v>12</v>
      </c>
      <c r="B2" s="10">
        <v>1000</v>
      </c>
      <c r="D2" s="11">
        <v>0.02</v>
      </c>
      <c r="E2" s="10">
        <f>B2-(B2*$D$2)</f>
        <v>980</v>
      </c>
      <c r="G2" s="11">
        <v>0.02</v>
      </c>
      <c r="H2" s="10">
        <f>B2-(B2*$G$2)</f>
        <v>980</v>
      </c>
    </row>
    <row r="3" spans="1:8" x14ac:dyDescent="0.25">
      <c r="A3" s="10" t="s">
        <v>13</v>
      </c>
      <c r="B3" s="10">
        <v>1500</v>
      </c>
      <c r="D3" s="11">
        <v>0.05</v>
      </c>
      <c r="E3" s="10">
        <v>1500</v>
      </c>
      <c r="G3" s="11">
        <v>0.05</v>
      </c>
      <c r="H3" s="10">
        <f>B3+(B3*$G$3)</f>
        <v>1575</v>
      </c>
    </row>
    <row r="4" spans="1:8" x14ac:dyDescent="0.25">
      <c r="A4" s="10" t="s">
        <v>12</v>
      </c>
      <c r="B4" s="10">
        <v>500</v>
      </c>
      <c r="D4" s="3"/>
      <c r="E4" s="10">
        <f>B4-(B4*$D$2)</f>
        <v>490</v>
      </c>
      <c r="G4" s="3"/>
      <c r="H4" s="10">
        <f>B4-(B4*$G$2)</f>
        <v>490</v>
      </c>
    </row>
    <row r="5" spans="1:8" x14ac:dyDescent="0.25">
      <c r="A5" s="10" t="s">
        <v>14</v>
      </c>
      <c r="B5" s="10">
        <v>800</v>
      </c>
      <c r="D5" s="3"/>
      <c r="E5" s="10">
        <f>B5+(B5*$D$3)</f>
        <v>840</v>
      </c>
      <c r="G5" s="3"/>
      <c r="H5" s="10">
        <f>B5+(B5*$G$3)</f>
        <v>840</v>
      </c>
    </row>
    <row r="6" spans="1:8" x14ac:dyDescent="0.25">
      <c r="A6" s="10" t="s">
        <v>12</v>
      </c>
      <c r="B6" s="10">
        <v>2000</v>
      </c>
      <c r="D6" s="3"/>
      <c r="E6" s="10">
        <f>B6-(B6*$D$2)</f>
        <v>1960</v>
      </c>
      <c r="G6" s="3"/>
      <c r="H6" s="10">
        <f>B6-(B6*$G$2)</f>
        <v>1960</v>
      </c>
    </row>
    <row r="7" spans="1:8" x14ac:dyDescent="0.25">
      <c r="A7" s="10" t="s">
        <v>12</v>
      </c>
      <c r="B7" s="10">
        <v>2400</v>
      </c>
      <c r="D7" s="3"/>
      <c r="E7" s="10">
        <f>B7-(B7*$D$2)</f>
        <v>2352</v>
      </c>
      <c r="G7" s="3"/>
      <c r="H7" s="10">
        <f>B7-(B7*$G$2)</f>
        <v>2352</v>
      </c>
    </row>
    <row r="8" spans="1:8" x14ac:dyDescent="0.25">
      <c r="A8" s="10" t="s">
        <v>14</v>
      </c>
      <c r="B8" s="10">
        <v>3900</v>
      </c>
      <c r="D8" s="3"/>
      <c r="E8" s="10">
        <f>B8+(B8*$D$3)</f>
        <v>4095</v>
      </c>
      <c r="G8" s="3"/>
      <c r="H8" s="10">
        <f>B8+(B8*$G$3)</f>
        <v>4095</v>
      </c>
    </row>
    <row r="9" spans="1:8" x14ac:dyDescent="0.25">
      <c r="A9" s="12" t="s">
        <v>17</v>
      </c>
      <c r="B9" s="14">
        <f>SUM(B2:B8)</f>
        <v>12100</v>
      </c>
      <c r="D9" s="9" t="s">
        <v>17</v>
      </c>
      <c r="E9" s="3">
        <f>SUM(E2:E8)</f>
        <v>12217</v>
      </c>
      <c r="G9" s="9" t="s">
        <v>17</v>
      </c>
      <c r="H9" s="4">
        <f>SUM(H2:H8)</f>
        <v>12292</v>
      </c>
    </row>
    <row r="10" spans="1:8" x14ac:dyDescent="0.25">
      <c r="D10" s="13" t="s">
        <v>18</v>
      </c>
      <c r="E10" s="4">
        <f>E9-B9</f>
        <v>117</v>
      </c>
      <c r="G10" s="13" t="s">
        <v>18</v>
      </c>
      <c r="H10" s="4">
        <f>H9-B9</f>
        <v>192</v>
      </c>
    </row>
    <row r="12" spans="1:8" ht="30" x14ac:dyDescent="0.25">
      <c r="A12" s="6" t="s">
        <v>10</v>
      </c>
      <c r="B12" s="6" t="s">
        <v>20</v>
      </c>
      <c r="C12" s="6" t="s">
        <v>21</v>
      </c>
      <c r="D12" s="21" t="s">
        <v>55</v>
      </c>
    </row>
    <row r="13" spans="1:8" ht="30" x14ac:dyDescent="0.25">
      <c r="A13" s="10" t="s">
        <v>12</v>
      </c>
      <c r="B13" s="7">
        <f>SUMIF(A2:A8,A2,B2:B8)</f>
        <v>5900</v>
      </c>
      <c r="C13" s="7">
        <f>RANK(B13,$B$13:$B$15,1)</f>
        <v>3</v>
      </c>
      <c r="D13" s="22" t="str">
        <f>IF(C13 = 3,"лидер на рынке ценных бумаг", "не лидер")</f>
        <v>лидер на рынке ценных бумаг</v>
      </c>
    </row>
    <row r="14" spans="1:8" x14ac:dyDescent="0.25">
      <c r="A14" s="10" t="s">
        <v>13</v>
      </c>
      <c r="B14" s="7">
        <f>SUMIF(A3:A9,A3,B3:B9)</f>
        <v>1500</v>
      </c>
      <c r="C14" s="7">
        <f>RANK(B14,$B$13:$B$15,1)</f>
        <v>1</v>
      </c>
      <c r="D14" s="22" t="str">
        <f t="shared" ref="D14:D15" si="0">IF(C14 = 3,"лидер на рынке ценных бумаг", "не лидер")</f>
        <v>не лидер</v>
      </c>
    </row>
    <row r="15" spans="1:8" x14ac:dyDescent="0.25">
      <c r="A15" s="10" t="s">
        <v>14</v>
      </c>
      <c r="B15" s="7">
        <f>SUMIF(A4:A10,A4,B4:B10)</f>
        <v>4900</v>
      </c>
      <c r="C15" s="7">
        <f>RANK(B15,$B$13:$B$15,1)</f>
        <v>2</v>
      </c>
      <c r="D15" s="22" t="str">
        <f t="shared" si="0"/>
        <v>не лидер</v>
      </c>
    </row>
  </sheetData>
  <pageMargins left="0.7" right="0.7" top="0.75" bottom="0.75" header="0.3" footer="0.3"/>
  <pageSetup paperSize="9" orientation="portrait" horizontalDpi="180" verticalDpi="180" r:id="rId1"/>
  <ignoredErrors>
    <ignoredError sqref="E5 H5 H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workbookViewId="0">
      <selection activeCell="D2" sqref="D2"/>
    </sheetView>
  </sheetViews>
  <sheetFormatPr defaultRowHeight="15" x14ac:dyDescent="0.25"/>
  <cols>
    <col min="1" max="1" width="11.7109375" customWidth="1"/>
    <col min="2" max="2" width="15.7109375" customWidth="1"/>
    <col min="3" max="3" width="13.28515625" customWidth="1"/>
    <col min="4" max="4" width="13.42578125" customWidth="1"/>
    <col min="5" max="5" width="12.140625" customWidth="1"/>
    <col min="6" max="6" width="11.140625" bestFit="1" customWidth="1"/>
    <col min="7" max="7" width="21.140625" customWidth="1"/>
    <col min="8" max="8" width="13.85546875" customWidth="1"/>
    <col min="9" max="9" width="15.140625" customWidth="1"/>
  </cols>
  <sheetData>
    <row r="1" spans="1:8" ht="46.5" customHeight="1" x14ac:dyDescent="0.25">
      <c r="A1" s="16" t="s">
        <v>22</v>
      </c>
      <c r="B1" s="16" t="s">
        <v>23</v>
      </c>
      <c r="C1" s="16" t="s">
        <v>24</v>
      </c>
      <c r="D1" s="16" t="s">
        <v>25</v>
      </c>
      <c r="E1" s="16" t="s">
        <v>26</v>
      </c>
      <c r="F1" s="16" t="s">
        <v>47</v>
      </c>
      <c r="G1" s="16" t="s">
        <v>56</v>
      </c>
      <c r="H1" s="16" t="s">
        <v>57</v>
      </c>
    </row>
    <row r="2" spans="1:8" x14ac:dyDescent="0.25">
      <c r="A2" s="1" t="s">
        <v>27</v>
      </c>
      <c r="B2" s="1" t="s">
        <v>39</v>
      </c>
      <c r="C2" s="25">
        <v>78</v>
      </c>
      <c r="D2" s="4">
        <v>310</v>
      </c>
      <c r="E2" s="4">
        <v>18</v>
      </c>
      <c r="F2" s="17">
        <f>D2*E2</f>
        <v>5580</v>
      </c>
      <c r="G2" s="24">
        <f t="shared" ref="G2:G13" si="0">IF(OR(B2=$B$2,B2=$B$4),D2-(D2*10%),IF(OR(B2=$B$11,B2=$B$5),D2+(D2*16%),D2))</f>
        <v>279</v>
      </c>
      <c r="H2" s="23">
        <f t="shared" ref="H2:H13" si="1">G2*E2</f>
        <v>5022</v>
      </c>
    </row>
    <row r="3" spans="1:8" x14ac:dyDescent="0.25">
      <c r="A3" s="1" t="s">
        <v>28</v>
      </c>
      <c r="B3" s="1" t="s">
        <v>40</v>
      </c>
      <c r="C3" s="4">
        <v>69</v>
      </c>
      <c r="D3" s="4">
        <v>750</v>
      </c>
      <c r="E3" s="4">
        <v>10</v>
      </c>
      <c r="F3" s="17">
        <f t="shared" ref="F3:F13" si="2">D3*E3</f>
        <v>7500</v>
      </c>
      <c r="G3" s="24">
        <f t="shared" si="0"/>
        <v>750</v>
      </c>
      <c r="H3" s="23">
        <f t="shared" si="1"/>
        <v>7500</v>
      </c>
    </row>
    <row r="4" spans="1:8" x14ac:dyDescent="0.25">
      <c r="A4" s="1" t="s">
        <v>29</v>
      </c>
      <c r="B4" s="1" t="s">
        <v>41</v>
      </c>
      <c r="C4" s="26">
        <v>56</v>
      </c>
      <c r="D4" s="4">
        <v>450</v>
      </c>
      <c r="E4" s="4">
        <v>13</v>
      </c>
      <c r="F4" s="17">
        <f t="shared" si="2"/>
        <v>5850</v>
      </c>
      <c r="G4" s="24">
        <f t="shared" si="0"/>
        <v>405</v>
      </c>
      <c r="H4" s="23">
        <f t="shared" si="1"/>
        <v>5265</v>
      </c>
    </row>
    <row r="5" spans="1:8" x14ac:dyDescent="0.25">
      <c r="A5" s="1" t="s">
        <v>30</v>
      </c>
      <c r="B5" s="1" t="s">
        <v>42</v>
      </c>
      <c r="C5" s="26">
        <v>52</v>
      </c>
      <c r="D5" s="4">
        <v>419</v>
      </c>
      <c r="E5" s="4">
        <v>17</v>
      </c>
      <c r="F5" s="17">
        <f t="shared" si="2"/>
        <v>7123</v>
      </c>
      <c r="G5" s="24">
        <f t="shared" si="0"/>
        <v>486.04</v>
      </c>
      <c r="H5" s="23">
        <f t="shared" si="1"/>
        <v>8262.68</v>
      </c>
    </row>
    <row r="6" spans="1:8" x14ac:dyDescent="0.25">
      <c r="A6" s="1" t="s">
        <v>31</v>
      </c>
      <c r="B6" s="1" t="s">
        <v>41</v>
      </c>
      <c r="C6" s="4">
        <v>69</v>
      </c>
      <c r="D6" s="4">
        <v>600</v>
      </c>
      <c r="E6" s="4">
        <v>8</v>
      </c>
      <c r="F6" s="17">
        <f t="shared" si="2"/>
        <v>4800</v>
      </c>
      <c r="G6" s="24">
        <f t="shared" si="0"/>
        <v>540</v>
      </c>
      <c r="H6" s="23">
        <f t="shared" si="1"/>
        <v>4320</v>
      </c>
    </row>
    <row r="7" spans="1:8" x14ac:dyDescent="0.25">
      <c r="A7" s="1" t="s">
        <v>32</v>
      </c>
      <c r="B7" s="1" t="s">
        <v>41</v>
      </c>
      <c r="C7" s="25">
        <v>71</v>
      </c>
      <c r="D7" s="4">
        <v>840</v>
      </c>
      <c r="E7" s="4">
        <v>4</v>
      </c>
      <c r="F7" s="17">
        <f t="shared" si="2"/>
        <v>3360</v>
      </c>
      <c r="G7" s="24">
        <f t="shared" si="0"/>
        <v>756</v>
      </c>
      <c r="H7" s="23">
        <f t="shared" si="1"/>
        <v>3024</v>
      </c>
    </row>
    <row r="8" spans="1:8" x14ac:dyDescent="0.25">
      <c r="A8" s="1" t="s">
        <v>33</v>
      </c>
      <c r="B8" s="1" t="s">
        <v>43</v>
      </c>
      <c r="C8" s="25">
        <v>75</v>
      </c>
      <c r="D8" s="4">
        <v>680</v>
      </c>
      <c r="E8" s="4">
        <v>12</v>
      </c>
      <c r="F8" s="17">
        <f t="shared" si="2"/>
        <v>8160</v>
      </c>
      <c r="G8" s="24">
        <f t="shared" si="0"/>
        <v>680</v>
      </c>
      <c r="H8" s="23">
        <f t="shared" si="1"/>
        <v>8160</v>
      </c>
    </row>
    <row r="9" spans="1:8" x14ac:dyDescent="0.25">
      <c r="A9" s="1" t="s">
        <v>34</v>
      </c>
      <c r="B9" s="1" t="s">
        <v>44</v>
      </c>
      <c r="C9" s="25">
        <v>80</v>
      </c>
      <c r="D9" s="4">
        <v>790</v>
      </c>
      <c r="E9" s="4">
        <v>9</v>
      </c>
      <c r="F9" s="17">
        <f t="shared" si="2"/>
        <v>7110</v>
      </c>
      <c r="G9" s="24">
        <f t="shared" si="0"/>
        <v>790</v>
      </c>
      <c r="H9" s="23">
        <f t="shared" si="1"/>
        <v>7110</v>
      </c>
    </row>
    <row r="10" spans="1:8" x14ac:dyDescent="0.25">
      <c r="A10" s="1" t="s">
        <v>35</v>
      </c>
      <c r="B10" s="1" t="s">
        <v>39</v>
      </c>
      <c r="C10" s="25">
        <v>76</v>
      </c>
      <c r="D10" s="4">
        <v>300</v>
      </c>
      <c r="E10" s="4">
        <v>25</v>
      </c>
      <c r="F10" s="17">
        <f t="shared" si="2"/>
        <v>7500</v>
      </c>
      <c r="G10" s="24">
        <f t="shared" si="0"/>
        <v>270</v>
      </c>
      <c r="H10" s="23">
        <f t="shared" si="1"/>
        <v>6750</v>
      </c>
    </row>
    <row r="11" spans="1:8" x14ac:dyDescent="0.25">
      <c r="A11" s="1" t="s">
        <v>36</v>
      </c>
      <c r="B11" s="1" t="s">
        <v>45</v>
      </c>
      <c r="C11" s="25">
        <v>81</v>
      </c>
      <c r="D11" s="4">
        <v>420</v>
      </c>
      <c r="E11" s="4">
        <v>14</v>
      </c>
      <c r="F11" s="17">
        <f t="shared" si="2"/>
        <v>5880</v>
      </c>
      <c r="G11" s="24">
        <f t="shared" si="0"/>
        <v>487.2</v>
      </c>
      <c r="H11" s="23">
        <f t="shared" si="1"/>
        <v>6820.8</v>
      </c>
    </row>
    <row r="12" spans="1:8" x14ac:dyDescent="0.25">
      <c r="A12" s="1" t="s">
        <v>37</v>
      </c>
      <c r="B12" s="1" t="s">
        <v>45</v>
      </c>
      <c r="C12" s="26">
        <v>59</v>
      </c>
      <c r="D12" s="4">
        <v>415</v>
      </c>
      <c r="E12" s="4">
        <v>10</v>
      </c>
      <c r="F12" s="17">
        <f t="shared" si="2"/>
        <v>4150</v>
      </c>
      <c r="G12" s="24">
        <f t="shared" si="0"/>
        <v>481.4</v>
      </c>
      <c r="H12" s="23">
        <f t="shared" si="1"/>
        <v>4814</v>
      </c>
    </row>
    <row r="13" spans="1:8" x14ac:dyDescent="0.25">
      <c r="A13" s="1" t="s">
        <v>38</v>
      </c>
      <c r="B13" s="1" t="s">
        <v>46</v>
      </c>
      <c r="C13" s="4">
        <v>60</v>
      </c>
      <c r="D13" s="4">
        <v>395</v>
      </c>
      <c r="E13" s="4">
        <v>15</v>
      </c>
      <c r="F13" s="17">
        <f t="shared" si="2"/>
        <v>5925</v>
      </c>
      <c r="G13" s="24">
        <f t="shared" si="0"/>
        <v>395</v>
      </c>
      <c r="H13" s="23">
        <f t="shared" si="1"/>
        <v>5925</v>
      </c>
    </row>
    <row r="15" spans="1:8" ht="30" x14ac:dyDescent="0.25">
      <c r="A15" s="6" t="s">
        <v>48</v>
      </c>
      <c r="B15" s="6" t="s">
        <v>49</v>
      </c>
      <c r="C15" s="6" t="s">
        <v>50</v>
      </c>
      <c r="D15" s="6" t="s">
        <v>51</v>
      </c>
    </row>
    <row r="16" spans="1:8" x14ac:dyDescent="0.25">
      <c r="A16" s="1" t="s">
        <v>39</v>
      </c>
      <c r="B16" s="7">
        <f>SUMIF($B$2:$B$13,B2,$E$2:$E$13)</f>
        <v>43</v>
      </c>
      <c r="C16" s="18">
        <f>SUMIF($B$2:$B$13,B2,$F$2:$F$13)</f>
        <v>13080</v>
      </c>
      <c r="D16" s="15" t="str">
        <f>IF(C16&gt;10000, "2%", "0%")</f>
        <v>2%</v>
      </c>
    </row>
    <row r="17" spans="1:4" x14ac:dyDescent="0.25">
      <c r="A17" s="1" t="s">
        <v>40</v>
      </c>
      <c r="B17" s="7">
        <f>SUMIF($B$2:$B$13,B3,$E$2:$E$13)</f>
        <v>10</v>
      </c>
      <c r="C17" s="18">
        <f>SUMIF($B$2:$B$13,B3,$F$2:$F$13)</f>
        <v>7500</v>
      </c>
      <c r="D17" s="15" t="str">
        <f t="shared" ref="D17:D23" si="3">IF(C17&gt;10000, "2%", "0%")</f>
        <v>0%</v>
      </c>
    </row>
    <row r="18" spans="1:4" ht="30" x14ac:dyDescent="0.25">
      <c r="A18" s="1" t="s">
        <v>41</v>
      </c>
      <c r="B18" s="7">
        <f>SUMIF($B$2:$B$13,B4,$E$2:$E$13)</f>
        <v>25</v>
      </c>
      <c r="C18" s="18">
        <f>SUMIF($B$2:$B$13,B4,$F$2:$F$13)</f>
        <v>14010</v>
      </c>
      <c r="D18" s="15" t="str">
        <f t="shared" si="3"/>
        <v>2%</v>
      </c>
    </row>
    <row r="19" spans="1:4" x14ac:dyDescent="0.25">
      <c r="A19" s="1" t="s">
        <v>42</v>
      </c>
      <c r="B19" s="7">
        <f>SUMIF($B$2:$B$13,B5,$E$2:$E$13)</f>
        <v>17</v>
      </c>
      <c r="C19" s="18">
        <f>SUMIF($B$2:$B$13,B5,$F$2:$F$13)</f>
        <v>7123</v>
      </c>
      <c r="D19" s="15" t="str">
        <f t="shared" si="3"/>
        <v>0%</v>
      </c>
    </row>
    <row r="20" spans="1:4" x14ac:dyDescent="0.25">
      <c r="A20" s="1" t="s">
        <v>43</v>
      </c>
      <c r="B20" s="7">
        <f>SUMIF($B$2:$B$13,B8,$E$2:$E$13)</f>
        <v>12</v>
      </c>
      <c r="C20" s="18">
        <f>SUMIF($B$2:$B$13,B8,$F$2:$F$13)</f>
        <v>8160</v>
      </c>
      <c r="D20" s="15" t="str">
        <f t="shared" si="3"/>
        <v>0%</v>
      </c>
    </row>
    <row r="21" spans="1:4" x14ac:dyDescent="0.25">
      <c r="A21" s="1" t="s">
        <v>44</v>
      </c>
      <c r="B21" s="7">
        <f>SUMIF($B$2:$B$13,B9,$E$2:$E$13)</f>
        <v>9</v>
      </c>
      <c r="C21" s="18">
        <f>SUMIF($B$2:$B$13,B9,$F$2:$F$13)</f>
        <v>7110</v>
      </c>
      <c r="D21" s="15" t="str">
        <f t="shared" si="3"/>
        <v>0%</v>
      </c>
    </row>
    <row r="22" spans="1:4" x14ac:dyDescent="0.25">
      <c r="A22" s="1" t="s">
        <v>45</v>
      </c>
      <c r="B22" s="7">
        <f>SUMIF($B$2:$B$13,B11,$E$2:$E$13)</f>
        <v>24</v>
      </c>
      <c r="C22" s="18">
        <f>SUMIF($B$2:$B$13,B11,$F$2:$F$13)</f>
        <v>10030</v>
      </c>
      <c r="D22" s="15" t="str">
        <f t="shared" si="3"/>
        <v>2%</v>
      </c>
    </row>
    <row r="23" spans="1:4" x14ac:dyDescent="0.25">
      <c r="A23" s="1" t="s">
        <v>46</v>
      </c>
      <c r="B23" s="7">
        <f>SUMIF($B$2:$B$13,B13,$E$2:$E$13)</f>
        <v>15</v>
      </c>
      <c r="C23" s="18">
        <f>SUMIF($B$2:$B$13,B13,$F$2:$F$13)</f>
        <v>5925</v>
      </c>
      <c r="D23" s="15" t="str">
        <f t="shared" si="3"/>
        <v>0%</v>
      </c>
    </row>
    <row r="25" spans="1:4" ht="90" x14ac:dyDescent="0.25">
      <c r="A25" s="6" t="s">
        <v>52</v>
      </c>
      <c r="B25" s="6" t="s">
        <v>54</v>
      </c>
      <c r="C25" s="6" t="s">
        <v>53</v>
      </c>
    </row>
    <row r="26" spans="1:4" x14ac:dyDescent="0.25">
      <c r="A26" s="10">
        <f>ROUND(AVERAGE(C2:C13), 2)</f>
        <v>68.83</v>
      </c>
      <c r="B26" s="10">
        <f>SUM(C26:C37)</f>
        <v>100</v>
      </c>
      <c r="C26" s="7">
        <f t="shared" ref="C26:C37" si="4">IF(C2&gt;$A$26, E2, 0)</f>
        <v>18</v>
      </c>
    </row>
    <row r="27" spans="1:4" x14ac:dyDescent="0.25">
      <c r="C27" s="7">
        <f t="shared" si="4"/>
        <v>10</v>
      </c>
    </row>
    <row r="28" spans="1:4" x14ac:dyDescent="0.25">
      <c r="C28" s="7">
        <f t="shared" si="4"/>
        <v>0</v>
      </c>
    </row>
    <row r="29" spans="1:4" x14ac:dyDescent="0.25">
      <c r="C29" s="7">
        <f t="shared" si="4"/>
        <v>0</v>
      </c>
    </row>
    <row r="30" spans="1:4" x14ac:dyDescent="0.25">
      <c r="C30" s="7">
        <f t="shared" si="4"/>
        <v>8</v>
      </c>
    </row>
    <row r="31" spans="1:4" x14ac:dyDescent="0.25">
      <c r="C31" s="7">
        <f t="shared" si="4"/>
        <v>4</v>
      </c>
    </row>
    <row r="32" spans="1:4" x14ac:dyDescent="0.25">
      <c r="C32" s="7">
        <f t="shared" si="4"/>
        <v>12</v>
      </c>
    </row>
    <row r="33" spans="3:3" x14ac:dyDescent="0.25">
      <c r="C33" s="7">
        <f t="shared" si="4"/>
        <v>9</v>
      </c>
    </row>
    <row r="34" spans="3:3" x14ac:dyDescent="0.25">
      <c r="C34" s="7">
        <f t="shared" si="4"/>
        <v>25</v>
      </c>
    </row>
    <row r="35" spans="3:3" x14ac:dyDescent="0.25">
      <c r="C35" s="7">
        <f t="shared" si="4"/>
        <v>14</v>
      </c>
    </row>
    <row r="36" spans="3:3" x14ac:dyDescent="0.25">
      <c r="C36" s="7">
        <f t="shared" si="4"/>
        <v>0</v>
      </c>
    </row>
    <row r="37" spans="3:3" x14ac:dyDescent="0.25">
      <c r="C37" s="7">
        <f t="shared" si="4"/>
        <v>0</v>
      </c>
    </row>
  </sheetData>
  <autoFilter ref="C2:C13" xr:uid="{00000000-0001-0000-02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6650-D855-47D4-9DFF-4742C882838D}">
  <dimension ref="A1:B2"/>
  <sheetViews>
    <sheetView workbookViewId="0">
      <selection activeCell="B2" sqref="B2"/>
    </sheetView>
  </sheetViews>
  <sheetFormatPr defaultRowHeight="15" x14ac:dyDescent="0.25"/>
  <cols>
    <col min="1" max="1" width="21.85546875" customWidth="1"/>
    <col min="2" max="2" width="26" customWidth="1"/>
  </cols>
  <sheetData>
    <row r="1" spans="1:2" ht="85.5" customHeight="1" x14ac:dyDescent="0.25">
      <c r="A1" s="20" t="s">
        <v>58</v>
      </c>
      <c r="B1" s="19">
        <v>4500</v>
      </c>
    </row>
    <row r="2" spans="1:2" ht="37.5" x14ac:dyDescent="0.25">
      <c r="A2" s="20" t="s">
        <v>59</v>
      </c>
      <c r="B2" s="19">
        <f>IF( B1 &lt; 3000, B1 - (B1 * 95 %), IF(B1 &gt; 10000, B1 - (B1 * 98.5 %), B1 - (B1 * 98%)))</f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3AF9-5E1C-45F4-8659-3CF169927B07}">
  <dimension ref="A1:F9"/>
  <sheetViews>
    <sheetView zoomScale="85" zoomScaleNormal="85" workbookViewId="0">
      <selection activeCell="B14" sqref="B14"/>
    </sheetView>
  </sheetViews>
  <sheetFormatPr defaultRowHeight="15" x14ac:dyDescent="0.25"/>
  <cols>
    <col min="1" max="1" width="24.7109375" style="27" customWidth="1"/>
    <col min="2" max="2" width="32.7109375" style="27" customWidth="1"/>
    <col min="3" max="3" width="24.5703125" style="27" customWidth="1"/>
    <col min="4" max="4" width="25" style="27" customWidth="1"/>
    <col min="5" max="5" width="32.42578125" style="27" customWidth="1"/>
    <col min="6" max="6" width="21.42578125" style="27" customWidth="1"/>
    <col min="7" max="7" width="11.5703125" style="27" customWidth="1"/>
    <col min="8" max="16384" width="9.140625" style="27"/>
  </cols>
  <sheetData>
    <row r="1" spans="1:6" ht="64.5" customHeight="1" x14ac:dyDescent="0.25">
      <c r="A1" s="28" t="s">
        <v>76</v>
      </c>
      <c r="B1" s="29" t="s">
        <v>70</v>
      </c>
      <c r="C1" s="29" t="s">
        <v>69</v>
      </c>
      <c r="D1" s="29" t="s">
        <v>68</v>
      </c>
      <c r="E1" s="29" t="s">
        <v>67</v>
      </c>
      <c r="F1" s="30" t="s">
        <v>66</v>
      </c>
    </row>
    <row r="2" spans="1:6" x14ac:dyDescent="0.25">
      <c r="A2" s="31"/>
      <c r="B2" s="32">
        <v>365</v>
      </c>
      <c r="C2" s="32">
        <v>25</v>
      </c>
      <c r="D2" s="32" t="s">
        <v>62</v>
      </c>
      <c r="E2" s="32">
        <f t="shared" ref="E2:E8" si="0">IF(D2 = $D$2, C2 - (C2 * 50%), C2)</f>
        <v>12.5</v>
      </c>
      <c r="F2" s="33">
        <f t="shared" ref="F2:F8" si="1">B2 * E2</f>
        <v>4562.5</v>
      </c>
    </row>
    <row r="3" spans="1:6" x14ac:dyDescent="0.25">
      <c r="A3" s="31" t="s">
        <v>63</v>
      </c>
      <c r="B3" s="32">
        <v>332</v>
      </c>
      <c r="C3" s="32">
        <v>25</v>
      </c>
      <c r="D3" s="32" t="s">
        <v>62</v>
      </c>
      <c r="E3" s="32">
        <f t="shared" si="0"/>
        <v>12.5</v>
      </c>
      <c r="F3" s="33">
        <f t="shared" si="1"/>
        <v>4150</v>
      </c>
    </row>
    <row r="4" spans="1:6" x14ac:dyDescent="0.25">
      <c r="A4" s="31" t="s">
        <v>72</v>
      </c>
      <c r="B4" s="32">
        <v>3560</v>
      </c>
      <c r="C4" s="32">
        <v>25</v>
      </c>
      <c r="D4" s="32" t="s">
        <v>61</v>
      </c>
      <c r="E4" s="32">
        <f t="shared" si="0"/>
        <v>25</v>
      </c>
      <c r="F4" s="33">
        <f t="shared" si="1"/>
        <v>89000</v>
      </c>
    </row>
    <row r="5" spans="1:6" x14ac:dyDescent="0.25">
      <c r="A5" s="31" t="s">
        <v>73</v>
      </c>
      <c r="B5" s="32">
        <v>9</v>
      </c>
      <c r="C5" s="32">
        <v>25</v>
      </c>
      <c r="D5" s="32" t="s">
        <v>61</v>
      </c>
      <c r="E5" s="32">
        <f t="shared" si="0"/>
        <v>25</v>
      </c>
      <c r="F5" s="33">
        <f t="shared" si="1"/>
        <v>225</v>
      </c>
    </row>
    <row r="6" spans="1:6" x14ac:dyDescent="0.25">
      <c r="A6" s="31" t="s">
        <v>64</v>
      </c>
      <c r="B6" s="32">
        <v>90</v>
      </c>
      <c r="C6" s="32">
        <v>25</v>
      </c>
      <c r="D6" s="32" t="s">
        <v>61</v>
      </c>
      <c r="E6" s="32">
        <f t="shared" si="0"/>
        <v>25</v>
      </c>
      <c r="F6" s="33">
        <f t="shared" si="1"/>
        <v>2250</v>
      </c>
    </row>
    <row r="7" spans="1:6" x14ac:dyDescent="0.25">
      <c r="A7" s="31" t="s">
        <v>74</v>
      </c>
      <c r="B7" s="32">
        <v>996</v>
      </c>
      <c r="C7" s="32">
        <v>25</v>
      </c>
      <c r="D7" s="32" t="s">
        <v>62</v>
      </c>
      <c r="E7" s="32">
        <f t="shared" si="0"/>
        <v>12.5</v>
      </c>
      <c r="F7" s="33">
        <f t="shared" si="1"/>
        <v>12450</v>
      </c>
    </row>
    <row r="8" spans="1:6" x14ac:dyDescent="0.25">
      <c r="A8" s="34" t="s">
        <v>75</v>
      </c>
      <c r="B8" s="35">
        <v>589</v>
      </c>
      <c r="C8" s="32">
        <v>25</v>
      </c>
      <c r="D8" s="35" t="s">
        <v>61</v>
      </c>
      <c r="E8" s="35">
        <f t="shared" si="0"/>
        <v>25</v>
      </c>
      <c r="F8" s="36">
        <f t="shared" si="1"/>
        <v>14725</v>
      </c>
    </row>
    <row r="9" spans="1:6" ht="55.5" customHeight="1" x14ac:dyDescent="0.25">
      <c r="A9" s="37" t="s">
        <v>60</v>
      </c>
      <c r="B9" s="38"/>
      <c r="C9" s="38"/>
      <c r="D9" s="38"/>
      <c r="E9" s="38"/>
      <c r="F9" s="39">
        <f>SUBTOTAL(109,Таблица1[Столбец6])</f>
        <v>127362.5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A570B-998C-43D9-A7E8-EB32611266BB}">
  <dimension ref="A1:D6"/>
  <sheetViews>
    <sheetView workbookViewId="0">
      <selection activeCell="D2" sqref="D2"/>
    </sheetView>
  </sheetViews>
  <sheetFormatPr defaultRowHeight="15" x14ac:dyDescent="0.25"/>
  <cols>
    <col min="1" max="1" width="17" style="27" customWidth="1"/>
    <col min="2" max="2" width="16.42578125" style="27" customWidth="1"/>
    <col min="3" max="3" width="17.7109375" style="27" customWidth="1"/>
    <col min="4" max="4" width="20" style="27" customWidth="1"/>
    <col min="5" max="16384" width="9.140625" style="27"/>
  </cols>
  <sheetData>
    <row r="1" spans="1:4" ht="58.5" customHeight="1" x14ac:dyDescent="0.25">
      <c r="A1" s="29" t="s">
        <v>85</v>
      </c>
      <c r="B1" s="29" t="s">
        <v>84</v>
      </c>
      <c r="C1" s="29" t="s">
        <v>83</v>
      </c>
      <c r="D1" s="29" t="s">
        <v>82</v>
      </c>
    </row>
    <row r="2" spans="1:4" x14ac:dyDescent="0.25">
      <c r="A2" s="41" t="s">
        <v>81</v>
      </c>
      <c r="B2" s="41">
        <v>3</v>
      </c>
      <c r="C2" s="41">
        <v>34</v>
      </c>
      <c r="D2" s="42">
        <f>IF(B2 &gt; 10, B2 / 2, IF(B2 &gt; 6, B2 /1.5, B2))</f>
        <v>3</v>
      </c>
    </row>
    <row r="3" spans="1:4" x14ac:dyDescent="0.25">
      <c r="A3" s="41" t="s">
        <v>80</v>
      </c>
      <c r="B3" s="41">
        <v>4</v>
      </c>
      <c r="C3" s="41">
        <v>70</v>
      </c>
      <c r="D3" s="42">
        <f>IF(B3 &gt; 10, B3 / 2, IF(B3 &gt; 6, B3 /1.5, B3))</f>
        <v>4</v>
      </c>
    </row>
    <row r="4" spans="1:4" x14ac:dyDescent="0.25">
      <c r="A4" s="41" t="s">
        <v>79</v>
      </c>
      <c r="B4" s="41">
        <v>23</v>
      </c>
      <c r="C4" s="41">
        <v>15</v>
      </c>
      <c r="D4" s="42">
        <f>IF(B4 &gt; 10, B4 / 2, IF(B4 &gt; 6, B4 /1.5, B4))</f>
        <v>11.5</v>
      </c>
    </row>
    <row r="5" spans="1:4" x14ac:dyDescent="0.25">
      <c r="A5" s="41" t="s">
        <v>78</v>
      </c>
      <c r="B5" s="41">
        <v>10</v>
      </c>
      <c r="C5" s="41">
        <v>219</v>
      </c>
      <c r="D5" s="42">
        <f>IF(B5 &gt; 10, B5 / 2, IF(B5 &gt; 6, B5 /1.5, B5))</f>
        <v>6.666666666666667</v>
      </c>
    </row>
    <row r="6" spans="1:4" x14ac:dyDescent="0.25">
      <c r="A6" s="41" t="s">
        <v>77</v>
      </c>
      <c r="B6" s="41">
        <v>6</v>
      </c>
      <c r="C6" s="41">
        <v>79</v>
      </c>
      <c r="D6" s="42">
        <f>IF(B6 &gt; 10, B6 / 2, IF(B6 &gt; 6, B6 /1.5, B6))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504C-1196-4C1C-B3E8-891016AA044D}">
  <dimension ref="A1:G12"/>
  <sheetViews>
    <sheetView topLeftCell="B1" zoomScaleNormal="100" workbookViewId="0">
      <selection activeCell="B1" sqref="B1:G11"/>
    </sheetView>
  </sheetViews>
  <sheetFormatPr defaultRowHeight="15" x14ac:dyDescent="0.25"/>
  <cols>
    <col min="1" max="1" width="14.42578125" style="27" customWidth="1"/>
    <col min="2" max="2" width="31.28515625" style="27" customWidth="1"/>
    <col min="3" max="3" width="22.140625" style="27" customWidth="1"/>
    <col min="4" max="4" width="18.85546875" style="27" customWidth="1"/>
    <col min="5" max="5" width="15.42578125" style="27" customWidth="1"/>
    <col min="6" max="6" width="19.28515625" style="27" customWidth="1"/>
    <col min="7" max="7" width="20.140625" style="27" customWidth="1"/>
    <col min="8" max="16384" width="9.140625" style="27"/>
  </cols>
  <sheetData>
    <row r="1" spans="1:7" ht="42" customHeight="1" x14ac:dyDescent="0.25">
      <c r="A1" s="29" t="s">
        <v>92</v>
      </c>
      <c r="B1" s="29" t="s">
        <v>91</v>
      </c>
      <c r="C1" s="29" t="s">
        <v>90</v>
      </c>
      <c r="D1" s="29" t="s">
        <v>89</v>
      </c>
      <c r="E1" s="29" t="s">
        <v>88</v>
      </c>
      <c r="F1" s="29" t="s">
        <v>87</v>
      </c>
      <c r="G1" s="29" t="s">
        <v>86</v>
      </c>
    </row>
    <row r="2" spans="1:7" x14ac:dyDescent="0.25">
      <c r="A2" s="44" t="s">
        <v>71</v>
      </c>
      <c r="B2" s="40">
        <v>50</v>
      </c>
      <c r="C2" s="40">
        <v>35</v>
      </c>
      <c r="D2" s="40">
        <f t="shared" ref="D2:D11" si="0">B2-C2</f>
        <v>15</v>
      </c>
      <c r="E2" s="40">
        <v>34</v>
      </c>
      <c r="F2" s="40">
        <v>53</v>
      </c>
      <c r="G2" s="32">
        <f t="shared" ref="G2:G11" si="1">C2*E2 + D2 * F2</f>
        <v>1985</v>
      </c>
    </row>
    <row r="3" spans="1:7" x14ac:dyDescent="0.25">
      <c r="A3" s="44" t="s">
        <v>93</v>
      </c>
      <c r="B3" s="40">
        <v>60</v>
      </c>
      <c r="C3" s="40">
        <v>35</v>
      </c>
      <c r="D3" s="40">
        <f t="shared" si="0"/>
        <v>25</v>
      </c>
      <c r="E3" s="40">
        <v>34</v>
      </c>
      <c r="F3" s="40">
        <v>53</v>
      </c>
      <c r="G3" s="32">
        <f t="shared" si="1"/>
        <v>2515</v>
      </c>
    </row>
    <row r="4" spans="1:7" x14ac:dyDescent="0.25">
      <c r="A4" s="44" t="s">
        <v>65</v>
      </c>
      <c r="B4" s="40">
        <v>23</v>
      </c>
      <c r="C4" s="40">
        <v>35</v>
      </c>
      <c r="D4" s="40">
        <f t="shared" si="0"/>
        <v>-12</v>
      </c>
      <c r="E4" s="40">
        <v>34</v>
      </c>
      <c r="F4" s="40">
        <v>53</v>
      </c>
      <c r="G4" s="32">
        <f t="shared" si="1"/>
        <v>554</v>
      </c>
    </row>
    <row r="5" spans="1:7" x14ac:dyDescent="0.25">
      <c r="A5" s="44" t="s">
        <v>94</v>
      </c>
      <c r="B5" s="40">
        <v>12</v>
      </c>
      <c r="C5" s="40">
        <v>35</v>
      </c>
      <c r="D5" s="40">
        <f t="shared" si="0"/>
        <v>-23</v>
      </c>
      <c r="E5" s="40">
        <v>34</v>
      </c>
      <c r="F5" s="40">
        <v>53</v>
      </c>
      <c r="G5" s="32">
        <f t="shared" si="1"/>
        <v>-29</v>
      </c>
    </row>
    <row r="6" spans="1:7" x14ac:dyDescent="0.25">
      <c r="A6" s="44" t="s">
        <v>95</v>
      </c>
      <c r="B6" s="40">
        <v>11</v>
      </c>
      <c r="C6" s="40">
        <v>35</v>
      </c>
      <c r="D6" s="40">
        <f t="shared" si="0"/>
        <v>-24</v>
      </c>
      <c r="E6" s="40">
        <v>34</v>
      </c>
      <c r="F6" s="40">
        <v>53</v>
      </c>
      <c r="G6" s="32">
        <f t="shared" si="1"/>
        <v>-82</v>
      </c>
    </row>
    <row r="7" spans="1:7" x14ac:dyDescent="0.25">
      <c r="A7" s="44" t="s">
        <v>96</v>
      </c>
      <c r="B7" s="40">
        <v>89</v>
      </c>
      <c r="C7" s="40">
        <v>35</v>
      </c>
      <c r="D7" s="40">
        <f t="shared" si="0"/>
        <v>54</v>
      </c>
      <c r="E7" s="40">
        <v>34</v>
      </c>
      <c r="F7" s="40">
        <v>53</v>
      </c>
      <c r="G7" s="32">
        <f t="shared" si="1"/>
        <v>4052</v>
      </c>
    </row>
    <row r="8" spans="1:7" x14ac:dyDescent="0.25">
      <c r="A8" s="44" t="s">
        <v>97</v>
      </c>
      <c r="B8" s="40">
        <v>34</v>
      </c>
      <c r="C8" s="40">
        <v>35</v>
      </c>
      <c r="D8" s="40">
        <f t="shared" si="0"/>
        <v>-1</v>
      </c>
      <c r="E8" s="40">
        <v>34</v>
      </c>
      <c r="F8" s="40">
        <v>53</v>
      </c>
      <c r="G8" s="32">
        <f t="shared" si="1"/>
        <v>1137</v>
      </c>
    </row>
    <row r="9" spans="1:7" x14ac:dyDescent="0.25">
      <c r="A9" s="44" t="s">
        <v>63</v>
      </c>
      <c r="B9" s="40">
        <v>29</v>
      </c>
      <c r="C9" s="40">
        <v>35</v>
      </c>
      <c r="D9" s="40">
        <f t="shared" si="0"/>
        <v>-6</v>
      </c>
      <c r="E9" s="40">
        <v>34</v>
      </c>
      <c r="F9" s="40">
        <v>53</v>
      </c>
      <c r="G9" s="32">
        <f t="shared" si="1"/>
        <v>872</v>
      </c>
    </row>
    <row r="10" spans="1:7" x14ac:dyDescent="0.25">
      <c r="A10" s="44" t="s">
        <v>98</v>
      </c>
      <c r="B10" s="40">
        <v>112</v>
      </c>
      <c r="C10" s="40">
        <v>35</v>
      </c>
      <c r="D10" s="40">
        <f t="shared" si="0"/>
        <v>77</v>
      </c>
      <c r="E10" s="40">
        <v>34</v>
      </c>
      <c r="F10" s="40">
        <v>53</v>
      </c>
      <c r="G10" s="32">
        <f t="shared" si="1"/>
        <v>5271</v>
      </c>
    </row>
    <row r="11" spans="1:7" x14ac:dyDescent="0.25">
      <c r="A11" s="44" t="s">
        <v>99</v>
      </c>
      <c r="B11" s="40">
        <v>40</v>
      </c>
      <c r="C11" s="40">
        <v>35</v>
      </c>
      <c r="D11" s="40">
        <f t="shared" si="0"/>
        <v>5</v>
      </c>
      <c r="E11" s="40">
        <v>34</v>
      </c>
      <c r="F11" s="40">
        <v>53</v>
      </c>
      <c r="G11" s="32">
        <f t="shared" si="1"/>
        <v>1455</v>
      </c>
    </row>
    <row r="12" spans="1:7" x14ac:dyDescent="0.25">
      <c r="A12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8FF6-C3BF-4D0D-9466-A6A00853FBFF}">
  <dimension ref="A1:I11"/>
  <sheetViews>
    <sheetView zoomScale="85" zoomScaleNormal="85" workbookViewId="0">
      <selection activeCell="A11" sqref="A11"/>
    </sheetView>
  </sheetViews>
  <sheetFormatPr defaultRowHeight="15" x14ac:dyDescent="0.25"/>
  <cols>
    <col min="1" max="1" width="16.28515625" style="27" customWidth="1"/>
    <col min="2" max="2" width="18.85546875" style="27" customWidth="1"/>
    <col min="3" max="3" width="16.7109375" style="27" customWidth="1"/>
    <col min="4" max="4" width="16.85546875" style="27" customWidth="1"/>
    <col min="5" max="5" width="18.7109375" style="27" customWidth="1"/>
    <col min="6" max="6" width="18.140625" style="27" customWidth="1"/>
    <col min="7" max="7" width="23.140625" style="27" customWidth="1"/>
    <col min="8" max="8" width="18.5703125" style="27" customWidth="1"/>
    <col min="9" max="9" width="18.28515625" style="27" customWidth="1"/>
    <col min="10" max="16384" width="9.140625" style="27"/>
  </cols>
  <sheetData>
    <row r="1" spans="1:9" ht="66.75" customHeight="1" x14ac:dyDescent="0.25">
      <c r="A1" s="49" t="s">
        <v>108</v>
      </c>
      <c r="B1" s="29" t="s">
        <v>107</v>
      </c>
      <c r="C1" s="29" t="s">
        <v>106</v>
      </c>
      <c r="D1" s="29" t="s">
        <v>105</v>
      </c>
      <c r="E1" s="29" t="s">
        <v>104</v>
      </c>
      <c r="F1" s="29" t="s">
        <v>103</v>
      </c>
      <c r="G1" s="29" t="s">
        <v>102</v>
      </c>
      <c r="H1" s="48" t="s">
        <v>101</v>
      </c>
      <c r="I1" s="48" t="s">
        <v>100</v>
      </c>
    </row>
    <row r="2" spans="1:9" ht="18.75" x14ac:dyDescent="0.3">
      <c r="A2" s="50"/>
      <c r="B2" s="40">
        <v>4</v>
      </c>
      <c r="C2" s="40">
        <v>5</v>
      </c>
      <c r="D2" s="40">
        <v>5</v>
      </c>
      <c r="E2" s="40">
        <v>4</v>
      </c>
      <c r="F2" s="40">
        <v>4</v>
      </c>
      <c r="G2" s="32">
        <f t="shared" ref="G2:G11" si="0">AVERAGE(B2,C2,D2,E2,F2)</f>
        <v>4.4000000000000004</v>
      </c>
      <c r="H2" s="45">
        <v>600</v>
      </c>
      <c r="I2" s="46">
        <f t="shared" ref="I2:I11" si="1">IF(G2=5,H2+(H2*50%),IF(G2&gt;=4,H2+(H2*20%),IF(G2&lt;3," 0 ₽",H2)))</f>
        <v>720</v>
      </c>
    </row>
    <row r="3" spans="1:9" ht="18.75" x14ac:dyDescent="0.3">
      <c r="A3" s="50"/>
      <c r="B3" s="40">
        <v>3</v>
      </c>
      <c r="C3" s="40">
        <v>3</v>
      </c>
      <c r="D3" s="40">
        <v>3</v>
      </c>
      <c r="E3" s="40">
        <v>3</v>
      </c>
      <c r="F3" s="40">
        <v>4</v>
      </c>
      <c r="G3" s="32">
        <f t="shared" si="0"/>
        <v>3.2</v>
      </c>
      <c r="H3" s="45">
        <v>600</v>
      </c>
      <c r="I3" s="46">
        <f t="shared" si="1"/>
        <v>600</v>
      </c>
    </row>
    <row r="4" spans="1:9" ht="18.75" x14ac:dyDescent="0.3">
      <c r="A4" s="50"/>
      <c r="B4" s="40">
        <v>5</v>
      </c>
      <c r="C4" s="40">
        <v>4</v>
      </c>
      <c r="D4" s="40">
        <v>4</v>
      </c>
      <c r="E4" s="40">
        <v>5</v>
      </c>
      <c r="F4" s="40">
        <v>4</v>
      </c>
      <c r="G4" s="32">
        <f t="shared" si="0"/>
        <v>4.4000000000000004</v>
      </c>
      <c r="H4" s="45">
        <v>600</v>
      </c>
      <c r="I4" s="46">
        <f t="shared" si="1"/>
        <v>720</v>
      </c>
    </row>
    <row r="5" spans="1:9" ht="18.75" x14ac:dyDescent="0.3">
      <c r="A5" s="50"/>
      <c r="B5" s="40">
        <v>5</v>
      </c>
      <c r="C5" s="40">
        <v>4</v>
      </c>
      <c r="D5" s="40">
        <v>4</v>
      </c>
      <c r="E5" s="40">
        <v>5</v>
      </c>
      <c r="F5" s="40">
        <v>4</v>
      </c>
      <c r="G5" s="32">
        <f t="shared" si="0"/>
        <v>4.4000000000000004</v>
      </c>
      <c r="H5" s="45">
        <v>600</v>
      </c>
      <c r="I5" s="46">
        <f t="shared" si="1"/>
        <v>720</v>
      </c>
    </row>
    <row r="6" spans="1:9" ht="18.75" x14ac:dyDescent="0.3">
      <c r="A6" s="50"/>
      <c r="B6" s="40">
        <v>3</v>
      </c>
      <c r="C6" s="40">
        <v>4</v>
      </c>
      <c r="D6" s="40">
        <v>4</v>
      </c>
      <c r="E6" s="40">
        <v>3</v>
      </c>
      <c r="F6" s="40">
        <v>4</v>
      </c>
      <c r="G6" s="32">
        <f t="shared" si="0"/>
        <v>3.6</v>
      </c>
      <c r="H6" s="45">
        <v>600</v>
      </c>
      <c r="I6" s="46">
        <f t="shared" si="1"/>
        <v>600</v>
      </c>
    </row>
    <row r="7" spans="1:9" ht="18.75" x14ac:dyDescent="0.3">
      <c r="A7" s="50"/>
      <c r="B7" s="40">
        <v>3</v>
      </c>
      <c r="C7" s="40">
        <v>3</v>
      </c>
      <c r="D7" s="40">
        <v>3</v>
      </c>
      <c r="E7" s="40">
        <v>3</v>
      </c>
      <c r="F7" s="40">
        <v>4</v>
      </c>
      <c r="G7" s="32">
        <f t="shared" si="0"/>
        <v>3.2</v>
      </c>
      <c r="H7" s="45">
        <v>600</v>
      </c>
      <c r="I7" s="46">
        <f t="shared" si="1"/>
        <v>600</v>
      </c>
    </row>
    <row r="8" spans="1:9" ht="18.75" x14ac:dyDescent="0.3">
      <c r="A8" s="50"/>
      <c r="B8" s="40">
        <v>5</v>
      </c>
      <c r="C8" s="40">
        <v>4</v>
      </c>
      <c r="D8" s="40">
        <v>4</v>
      </c>
      <c r="E8" s="40">
        <v>5</v>
      </c>
      <c r="F8" s="40">
        <v>4</v>
      </c>
      <c r="G8" s="32">
        <f t="shared" si="0"/>
        <v>4.4000000000000004</v>
      </c>
      <c r="H8" s="45">
        <v>600</v>
      </c>
      <c r="I8" s="47">
        <f t="shared" si="1"/>
        <v>720</v>
      </c>
    </row>
    <row r="9" spans="1:9" ht="18.75" x14ac:dyDescent="0.3">
      <c r="A9" s="50"/>
      <c r="B9" s="40">
        <v>2</v>
      </c>
      <c r="C9" s="40">
        <v>4</v>
      </c>
      <c r="D9" s="40">
        <v>4</v>
      </c>
      <c r="E9" s="40">
        <v>3</v>
      </c>
      <c r="F9" s="40">
        <v>4</v>
      </c>
      <c r="G9" s="32">
        <f t="shared" si="0"/>
        <v>3.4</v>
      </c>
      <c r="H9" s="45">
        <v>600</v>
      </c>
      <c r="I9" s="46">
        <f t="shared" si="1"/>
        <v>600</v>
      </c>
    </row>
    <row r="10" spans="1:9" ht="18.75" x14ac:dyDescent="0.3">
      <c r="A10" s="50"/>
      <c r="B10" s="40">
        <v>4</v>
      </c>
      <c r="C10" s="40">
        <v>4</v>
      </c>
      <c r="D10" s="40">
        <v>4</v>
      </c>
      <c r="E10" s="40">
        <v>4</v>
      </c>
      <c r="F10" s="40">
        <v>4</v>
      </c>
      <c r="G10" s="32">
        <f t="shared" si="0"/>
        <v>4</v>
      </c>
      <c r="H10" s="45">
        <v>600</v>
      </c>
      <c r="I10" s="46">
        <f t="shared" si="1"/>
        <v>720</v>
      </c>
    </row>
    <row r="11" spans="1:9" ht="18.75" x14ac:dyDescent="0.3">
      <c r="A11" s="50"/>
      <c r="B11" s="40">
        <v>3</v>
      </c>
      <c r="C11" s="40">
        <v>4</v>
      </c>
      <c r="D11" s="40">
        <v>4</v>
      </c>
      <c r="E11" s="40">
        <v>3</v>
      </c>
      <c r="F11" s="40">
        <v>4</v>
      </c>
      <c r="G11" s="32">
        <f t="shared" si="0"/>
        <v>3.6</v>
      </c>
      <c r="H11" s="45">
        <v>600</v>
      </c>
      <c r="I11" s="47">
        <f t="shared" si="1"/>
        <v>600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Задание 1</vt:lpstr>
      <vt:lpstr>Задание 2</vt:lpstr>
      <vt:lpstr>Задание 4</vt:lpstr>
      <vt:lpstr>Задание 5</vt:lpstr>
      <vt:lpstr>Задание 6</vt:lpstr>
      <vt:lpstr>Задание 7</vt:lpstr>
      <vt:lpstr>Задание 8</vt:lpstr>
      <vt:lpstr>Задание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2023-06-03T18:44:08Z</dcterms:modified>
</cp:coreProperties>
</file>