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75" tabRatio="827" firstSheet="5" activeTab="16"/>
  </bookViews>
  <sheets>
    <sheet name="目录与三测数据源对照表" sheetId="2" r:id="rId1"/>
    <sheet name="怪物名字翻译表" sheetId="25" r:id="rId2"/>
    <sheet name="翻译表" sheetId="3" r:id="rId3"/>
    <sheet name="角色名与编号" sheetId="4" r:id="rId4"/>
    <sheet name="角色基础属性表（公测）" sheetId="7" r:id="rId5"/>
    <sheet name="音擎基础数据库" sheetId="8" r:id="rId6"/>
    <sheet name="音擎升级" sheetId="18" r:id="rId7"/>
    <sheet name="音擎突破" sheetId="17" r:id="rId8"/>
    <sheet name="音擎特效及精炼变化" sheetId="9" r:id="rId9"/>
    <sheet name="角色核心被动提供的基础属性" sheetId="10" r:id="rId10"/>
    <sheet name="角色突破属性（公测）" sheetId="11" r:id="rId11"/>
    <sheet name="技能倍率" sheetId="13" r:id="rId12"/>
    <sheet name="技能动画信息" sheetId="14" r:id="rId13"/>
    <sheet name="角色特殊机制记录" sheetId="15" r:id="rId14"/>
    <sheet name="配装&amp;面板" sheetId="16" r:id="rId15"/>
    <sheet name="属性类型和计算方式表" sheetId="22" r:id="rId16"/>
    <sheet name="驱动盘效果" sheetId="21" r:id="rId17"/>
    <sheet name="增益效果表" sheetId="19" r:id="rId18"/>
    <sheet name="施工现场" sheetId="23" r:id="rId19"/>
    <sheet name="test" sheetId="24" r:id="rId20"/>
  </sheets>
  <definedNames>
    <definedName name="_xlnm._FilterDatabase" localSheetId="5" hidden="1">音擎基础数据库!$A$9:$W$53</definedName>
    <definedName name="_xlnm._FilterDatabase" localSheetId="9" hidden="1">角色核心被动提供的基础属性!$A$2:$E$92</definedName>
    <definedName name="_xlnm._FilterDatabase" localSheetId="10" hidden="1">'角色突破属性（公测）'!$B$2:$O$167</definedName>
    <definedName name="_xlnm._FilterDatabase" localSheetId="11" hidden="1">技能倍率!$A$8:$AG$341</definedName>
    <definedName name="二件套A属性">VLOOKUP('配装&amp;面板'!$E$9,驱动盘效果!$G$38:$K$49,3,FALSE)</definedName>
    <definedName name="二件套A数值">VLOOKUP('配装&amp;面板'!$E$9,驱动盘效果!$G$38:$K$49,4,FALSE)</definedName>
    <definedName name="二件套B属性">VLOOKUP('配装&amp;面板'!$F$9,驱动盘效果!$G$38:$K$49,3,FALSE)</definedName>
    <definedName name="二件套B数值">VLOOKUP('配装&amp;面板'!$F$9,驱动盘效果!$G$38:$K$49,4,FALSE)</definedName>
    <definedName name="二件套C属性">VLOOKUP('配装&amp;面板'!$G$9,驱动盘效果!$G$38:$K$49,3,FALSE)</definedName>
    <definedName name="二件套C数值">VLOOKUP('配装&amp;面板'!$G$9,驱动盘效果!$G$38:$K$49,4,FALSE)</definedName>
    <definedName name="六号位主词条数值">INDEX(驱动盘效果!$G$12:$G$20,MATCH('配装&amp;面板'!$I$11,驱动盘效果!$G$2:$G$10,0))</definedName>
    <definedName name="四号位主词条数值">INDEX(驱动盘效果!$E$12:$E$20,MATCH('配装&amp;面板'!$G$11,驱动盘效果!$E$2:$E$10,0))</definedName>
    <definedName name="四件套属性">VLOOKUP('配装&amp;面板'!$D$9,驱动盘效果!$G$38:$J$49,3,FALSE)</definedName>
    <definedName name="四件套数值">VLOOKUP('配装&amp;面板'!$D$9,驱动盘效果!$G$38:$J$49,4,FALSE)</definedName>
    <definedName name="五号位主词条数值">INDEX(驱动盘效果!$F$12:$F$20,MATCH('配装&amp;面板'!$H$11,驱动盘效果!$F$2:$F$10,0))</definedName>
    <definedName name="武器进阶属性基础数值">VLOOKUP('配装&amp;面板'!$F$2,音擎基础数据库!$D$10:$J$999,7,FALSE)</definedName>
    <definedName name="武器进阶属性种类">VLOOKUP('配装&amp;面板'!$F$2,音擎基础数据库!$D$10:$J$999,6,FALSE)</definedName>
    <definedName name="武器静态特效属性加成数值">VLOOKUP('配装&amp;面板'!$F$4,武器特效和精炼等级动态区间,6,FALSE)</definedName>
    <definedName name="武器静态特效属性加成种类">VLOOKUP('配装&amp;面板'!$F$4,武器特效和精炼等级动态区间,5,FALSE)</definedName>
    <definedName name="武器品质">_xlfn.XLOOKUP('配装&amp;面板'!$F$2,音擎基础数据库!$D$10:$D$100,音擎基础数据库!$C$10:$C$100)</definedName>
    <definedName name="武器升级攻击力">VLOOKUP('配装&amp;面板'!$F$3,OFFSET(INDIRECT("音擎升级!"&amp;"A"&amp;MATCH(武器品质,音擎升级!$A:$A,0)),0,3,61,2),2,FALSE)/10000</definedName>
    <definedName name="武器特效和精炼等级动态区间">OFFSET(INDIRECT("音擎特效及精炼变化!B"&amp;MATCH('配装&amp;面板'!$F$2,音擎特效及精炼变化!$B:$B,0)),0,1,5,6)</definedName>
    <definedName name="武器突破次数">IF('配装&amp;面板'!$F$3&lt;60,FLOOR('配装&amp;面板'!$F$3/10,1),5)</definedName>
    <definedName name="武器突破攻击力">VLOOKUP(武器突破次数,OFFSET(INDIRECT("音擎突破!"&amp;"A"&amp;MATCH(武器品质,音擎突破!$A:$A,0)),0,2,6,4),3,FALSE)/10000</definedName>
    <definedName name="武器突破进阶属性加成">VLOOKUP(武器突破次数,OFFSET(INDIRECT("音擎突破!"&amp;"A"&amp;MATCH(武器品质,音擎突破!$A:$A,0)),0,2,6,4),4,FALSE)/10000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<sst xmlns="http://schemas.openxmlformats.org/spreadsheetml/2006/main" count="5982" uniqueCount="1974">
  <si>
    <t>目录</t>
  </si>
  <si>
    <t>表格作用</t>
  </si>
  <si>
    <r>
      <rPr>
        <u/>
        <sz val="10"/>
        <color theme="10"/>
        <rFont val="宋体"/>
        <charset val="134"/>
      </rPr>
      <t>翻译表</t>
    </r>
  </si>
  <si>
    <t>本表中的术语对照表</t>
  </si>
  <si>
    <t>文件名</t>
  </si>
  <si>
    <t>主要记录信息</t>
  </si>
  <si>
    <r>
      <rPr>
        <u/>
        <sz val="10"/>
        <color theme="10"/>
        <rFont val="宋体"/>
        <charset val="134"/>
      </rPr>
      <t>角色名与编号</t>
    </r>
  </si>
  <si>
    <t>角色ID与角色中英文名的对照表</t>
  </si>
  <si>
    <t>Avatar.xlsx</t>
  </si>
  <si>
    <t>角色的各项信息</t>
  </si>
  <si>
    <r>
      <rPr>
        <u/>
        <sz val="10"/>
        <color theme="10"/>
        <rFont val="宋体"/>
        <charset val="134"/>
      </rPr>
      <t>角色属性表</t>
    </r>
  </si>
  <si>
    <t>角色初始属性以及属性成长记录，以角色ID为索引。</t>
  </si>
  <si>
    <t>Buddy.xlsx</t>
  </si>
  <si>
    <t>邦布各项信息</t>
  </si>
  <si>
    <t>Equipment.xlsx</t>
  </si>
  <si>
    <t>驱动盘各项信息</t>
  </si>
  <si>
    <t>Monster.xlsx</t>
  </si>
  <si>
    <t>怪物各项信息</t>
  </si>
  <si>
    <t>Property, Ability, Buff.xlsx</t>
  </si>
  <si>
    <t>？？？</t>
  </si>
  <si>
    <t>Weapon.xlsx</t>
  </si>
  <si>
    <t>音擎各项信息</t>
  </si>
  <si>
    <t>TextMap_ENTemplateTb.json</t>
  </si>
  <si>
    <t>TextMapTemplateTb.json</t>
  </si>
  <si>
    <t>类型名</t>
  </si>
  <si>
    <t>中文</t>
  </si>
  <si>
    <t>游戏名</t>
  </si>
  <si>
    <t>怪物英文名</t>
  </si>
  <si>
    <t>缺</t>
  </si>
  <si>
    <t>MeleeSoldier</t>
  </si>
  <si>
    <t>近战士兵</t>
  </si>
  <si>
    <t>戍卫猎兵</t>
  </si>
  <si>
    <t>RangeSoldier</t>
  </si>
  <si>
    <t>远程士兵</t>
  </si>
  <si>
    <t>塔纳托斯</t>
  </si>
  <si>
    <t>HeavySoldier</t>
  </si>
  <si>
    <t>重装士兵</t>
  </si>
  <si>
    <t>LAAndroid</t>
  </si>
  <si>
    <t>清扫者</t>
  </si>
  <si>
    <t>RagingGuy</t>
  </si>
  <si>
    <t>怒汉</t>
  </si>
  <si>
    <t>Guardian</t>
  </si>
  <si>
    <t>卫士</t>
  </si>
  <si>
    <t>MetalGorilla</t>
  </si>
  <si>
    <t>「提丰 挑战者型」</t>
  </si>
  <si>
    <t>Patroller</t>
  </si>
  <si>
    <t>除草机</t>
  </si>
  <si>
    <t>Spider</t>
  </si>
  <si>
    <t>蜘蛛雷</t>
  </si>
  <si>
    <t>雷蛛</t>
  </si>
  <si>
    <t>Claymore</t>
  </si>
  <si>
    <t>地雷</t>
  </si>
  <si>
    <t>提尔锋</t>
  </si>
  <si>
    <t>Cyclops</t>
  </si>
  <si>
    <t>???</t>
  </si>
  <si>
    <t>独眼巨人</t>
  </si>
  <si>
    <t>Giant</t>
  </si>
  <si>
    <t>法布提</t>
  </si>
  <si>
    <t>Hati</t>
  </si>
  <si>
    <t>哈提</t>
  </si>
  <si>
    <t>Serpent</t>
  </si>
  <si>
    <t>阿佩卡</t>
  </si>
  <si>
    <t>Satyrus</t>
  </si>
  <si>
    <t>初生萨提尔</t>
  </si>
  <si>
    <t>Durahan</t>
  </si>
  <si>
    <t>杜拉罕</t>
  </si>
  <si>
    <t>StrikeJaeger</t>
  </si>
  <si>
    <t>掠袭猎兵</t>
  </si>
  <si>
    <t>DeathXIII</t>
  </si>
  <si>
    <t>死路屠夫</t>
  </si>
  <si>
    <t>HatiArmored</t>
  </si>
  <si>
    <t>装甲哈提</t>
  </si>
  <si>
    <t>Golem</t>
  </si>
  <si>
    <t>霍普利泰</t>
  </si>
  <si>
    <t>Arlaune</t>
  </si>
  <si>
    <t>阿劳恩</t>
  </si>
  <si>
    <t>Goblin</t>
  </si>
  <si>
    <t>地精</t>
  </si>
  <si>
    <t>GoblinMetro</t>
  </si>
  <si>
    <t>铁道地精</t>
  </si>
  <si>
    <t>Cottus</t>
  </si>
  <si>
    <t>冥宁芙</t>
  </si>
  <si>
    <t>双子boss，一个灰色，一个黑色（存疑）</t>
  </si>
  <si>
    <t>GoldenBomb</t>
  </si>
  <si>
    <t>黄金邦布</t>
  </si>
  <si>
    <t>LightJaeger</t>
  </si>
  <si>
    <t>轻装猎兵</t>
  </si>
  <si>
    <t>HeavyFirePower</t>
  </si>
  <si>
    <t>重装炮手</t>
  </si>
  <si>
    <t>MeleeJaeger</t>
  </si>
  <si>
    <t>新晋猎兵</t>
  </si>
  <si>
    <t>Mandrake</t>
  </si>
  <si>
    <t>曼德拉</t>
  </si>
  <si>
    <t>曼德拉（进攻型/防御型）</t>
  </si>
  <si>
    <t>BoringMachine</t>
  </si>
  <si>
    <t>格莱特</t>
  </si>
  <si>
    <t>ThugAssaulter</t>
  </si>
  <si>
    <t>袭击者</t>
  </si>
  <si>
    <t>ThugPoacher</t>
  </si>
  <si>
    <t>偷猎者</t>
  </si>
  <si>
    <t>ThugPyromaniac</t>
  </si>
  <si>
    <t>纵火犯</t>
  </si>
  <si>
    <t>ThugRaider</t>
  </si>
  <si>
    <t>掠夺者</t>
  </si>
  <si>
    <t>ThugBulkyEnforcer</t>
  </si>
  <si>
    <t>魁梧打手</t>
  </si>
  <si>
    <t>ThugBulkyAbuser</t>
  </si>
  <si>
    <t>魁梧施虐者</t>
  </si>
  <si>
    <t>BeholderEngine</t>
  </si>
  <si>
    <t>眼魔引擎</t>
  </si>
  <si>
    <t>TarasqueMixer</t>
  </si>
  <si>
    <t>泰拉斯奎祸车</t>
  </si>
  <si>
    <t>PileDriver</t>
  </si>
  <si>
    <t>星期五</t>
  </si>
  <si>
    <t>MaterialHandler</t>
  </si>
  <si>
    <t>汉斯</t>
  </si>
  <si>
    <t>物料搬运工</t>
  </si>
  <si>
    <t>ComplexCorrupted</t>
  </si>
  <si>
    <t>未知复合侵蚀体</t>
  </si>
  <si>
    <t>Ahriman</t>
  </si>
  <si>
    <t>恶灵</t>
  </si>
  <si>
    <t>邪恶神灵，象征邪恶，混乱，破坏的力量</t>
  </si>
  <si>
    <t>Specter</t>
  </si>
  <si>
    <t>游魂</t>
  </si>
  <si>
    <t>ViciousStriker</t>
  </si>
  <si>
    <t>恶毒打手</t>
  </si>
  <si>
    <t>GreedyGunner</t>
  </si>
  <si>
    <t>贪婪射手</t>
  </si>
  <si>
    <t>FrenziedManiac</t>
  </si>
  <si>
    <t>狂乱暴徒</t>
  </si>
  <si>
    <t>WickedWrath</t>
  </si>
  <si>
    <t>盛怒恶霸</t>
  </si>
  <si>
    <t>RuthlessFiend</t>
  </si>
  <si>
    <t>凶心疯汉</t>
  </si>
  <si>
    <t>Nineveh</t>
  </si>
  <si>
    <t>尼尼微</t>
  </si>
  <si>
    <t>NinevehBee</t>
  </si>
  <si>
    <t>骸蜂</t>
  </si>
  <si>
    <t>HeavyMachineBase</t>
  </si>
  <si>
    <t>NinevehVine</t>
  </si>
  <si>
    <t>Plankton</t>
  </si>
  <si>
    <t>Core</t>
  </si>
  <si>
    <t>Eous001</t>
  </si>
  <si>
    <t>编号</t>
  </si>
  <si>
    <t>类型</t>
  </si>
  <si>
    <t>表内流通缩写</t>
  </si>
  <si>
    <t>英文简写</t>
  </si>
  <si>
    <t>英文全写</t>
  </si>
  <si>
    <t>是否确认</t>
  </si>
  <si>
    <t>口语化统一</t>
  </si>
  <si>
    <t>备注</t>
  </si>
  <si>
    <t>全局名词,计算用标签</t>
  </si>
  <si>
    <t>角色编号</t>
  </si>
  <si>
    <t>CID</t>
  </si>
  <si>
    <t>Character ID</t>
  </si>
  <si>
    <t>和CBT3拆包数据保持一致</t>
  </si>
  <si>
    <t>角色名</t>
  </si>
  <si>
    <t>CN</t>
  </si>
  <si>
    <t>Character Name</t>
  </si>
  <si>
    <t>全局名词</t>
  </si>
  <si>
    <t>代理人</t>
  </si>
  <si>
    <t>Avatar</t>
  </si>
  <si>
    <t>伙伴</t>
  </si>
  <si>
    <t>Buddy</t>
  </si>
  <si>
    <t>邦布</t>
  </si>
  <si>
    <t>Bangboo</t>
  </si>
  <si>
    <t>驱动盘</t>
  </si>
  <si>
    <t>Drive Disc</t>
  </si>
  <si>
    <t>怪物</t>
  </si>
  <si>
    <t>Monster</t>
  </si>
  <si>
    <t>音擎</t>
  </si>
  <si>
    <t>E-engine</t>
  </si>
  <si>
    <t>生命值</t>
  </si>
  <si>
    <t>HP</t>
  </si>
  <si>
    <t>Hp Max</t>
  </si>
  <si>
    <t>基础生命值</t>
  </si>
  <si>
    <t>HPB</t>
  </si>
  <si>
    <t>Hp Max Base</t>
  </si>
  <si>
    <t>生命值百分比</t>
  </si>
  <si>
    <t>HP%</t>
  </si>
  <si>
    <t>Hp Max Ratio</t>
  </si>
  <si>
    <t>攻击力</t>
  </si>
  <si>
    <t>ATK</t>
  </si>
  <si>
    <t>基础攻击力</t>
  </si>
  <si>
    <t>ATKB</t>
  </si>
  <si>
    <t>攻击力百分比</t>
  </si>
  <si>
    <t>ATK%</t>
  </si>
  <si>
    <t>防御力</t>
  </si>
  <si>
    <t>DEF</t>
  </si>
  <si>
    <t>Def</t>
  </si>
  <si>
    <t>基础防御力</t>
  </si>
  <si>
    <t>DEFB</t>
  </si>
  <si>
    <t>Def Base</t>
  </si>
  <si>
    <t>防御力百分比</t>
  </si>
  <si>
    <t>DEF%</t>
  </si>
  <si>
    <t>Def Base Ratio</t>
  </si>
  <si>
    <t>冲击力</t>
  </si>
  <si>
    <t>BS</t>
  </si>
  <si>
    <t>Break Stun</t>
  </si>
  <si>
    <t>基础冲击力</t>
  </si>
  <si>
    <t>BSB</t>
  </si>
  <si>
    <t>Break Stun Base</t>
  </si>
  <si>
    <t>暴击率</t>
  </si>
  <si>
    <t>CritR</t>
  </si>
  <si>
    <t>暴击伤害</t>
  </si>
  <si>
    <t>CritD</t>
  </si>
  <si>
    <t>异常掌控</t>
  </si>
  <si>
    <t>EAP</t>
  </si>
  <si>
    <t>Element Abnormal Powe</t>
  </si>
  <si>
    <t>异常精通</t>
  </si>
  <si>
    <t>EM</t>
  </si>
  <si>
    <t>Element Mystery</t>
  </si>
  <si>
    <t>穿透率</t>
  </si>
  <si>
    <t>PR</t>
  </si>
  <si>
    <t>Pen Ratio</t>
  </si>
  <si>
    <t>穿透值</t>
  </si>
  <si>
    <t>PD</t>
  </si>
  <si>
    <t>Pen Delta</t>
  </si>
  <si>
    <t>能量自动回复</t>
  </si>
  <si>
    <t>SpR</t>
  </si>
  <si>
    <t>Sp Recover</t>
  </si>
  <si>
    <t>能量自动回复%</t>
  </si>
  <si>
    <t>SpR%</t>
  </si>
  <si>
    <t>能量获得效率</t>
  </si>
  <si>
    <t>SpGR</t>
  </si>
  <si>
    <t>Sp Get Ratio</t>
  </si>
  <si>
    <t>能量上限</t>
  </si>
  <si>
    <t>SpM</t>
  </si>
  <si>
    <t>Sp Max</t>
  </si>
  <si>
    <t>物理伤害加成</t>
  </si>
  <si>
    <t>PHY%</t>
  </si>
  <si>
    <t>火属性伤害加成</t>
  </si>
  <si>
    <t>FIR%</t>
  </si>
  <si>
    <t>冰属性伤害加成</t>
  </si>
  <si>
    <t>ICE%</t>
  </si>
  <si>
    <t>电属性伤害加成</t>
  </si>
  <si>
    <t>ELE%</t>
  </si>
  <si>
    <t>以太伤害加成</t>
  </si>
  <si>
    <t>ETH%</t>
  </si>
  <si>
    <t>计算用标签</t>
  </si>
  <si>
    <t>普攻重击</t>
  </si>
  <si>
    <t>NA_FC</t>
  </si>
  <si>
    <t>各种重击长按都可用这个标签，比如猫又和艾莲的长按普攻</t>
  </si>
  <si>
    <t>第1段普攻</t>
  </si>
  <si>
    <t>NA_1</t>
  </si>
  <si>
    <t>Normal Attack_1</t>
  </si>
  <si>
    <t>第1段普攻（形态A）</t>
  </si>
  <si>
    <t>NA_1_A</t>
  </si>
  <si>
    <t>第2段普攻</t>
  </si>
  <si>
    <t>NA_2</t>
  </si>
  <si>
    <t>Normal Attack_2</t>
  </si>
  <si>
    <t>第3段普攻</t>
  </si>
  <si>
    <t>NA_3</t>
  </si>
  <si>
    <t>Normal Attack_3</t>
  </si>
  <si>
    <t>第3段普攻（不满）</t>
  </si>
  <si>
    <t>NA_3_NFC</t>
  </si>
  <si>
    <t>第3段普攻（满）</t>
  </si>
  <si>
    <t>NA_3_FC</t>
  </si>
  <si>
    <t>第4段普攻</t>
  </si>
  <si>
    <t>NA_4</t>
  </si>
  <si>
    <t>Normal Attack_4</t>
  </si>
  <si>
    <t>第5段普攻</t>
  </si>
  <si>
    <t>NA_5</t>
  </si>
  <si>
    <t>Normal Attack_5</t>
  </si>
  <si>
    <t>第5段普攻（不满）</t>
  </si>
  <si>
    <t>NA_5_NFC</t>
  </si>
  <si>
    <t>第5段普攻（满）</t>
  </si>
  <si>
    <t>NA_5_FC</t>
  </si>
  <si>
    <t>第6段普攻</t>
  </si>
  <si>
    <t>NA_6</t>
  </si>
  <si>
    <t>Normal Attack_6</t>
  </si>
  <si>
    <t>普通攻击</t>
  </si>
  <si>
    <t>NA</t>
  </si>
  <si>
    <t>Normal</t>
  </si>
  <si>
    <t>Normal Attack</t>
  </si>
  <si>
    <t>官方拆包数据里对普攻的描述</t>
  </si>
  <si>
    <t>普攻状态切换</t>
  </si>
  <si>
    <t>NA_Switch</t>
  </si>
  <si>
    <t>朱鸢专属，用于记录状态切换的时候造成的物理伤害。</t>
  </si>
  <si>
    <t>特殊衔接A</t>
  </si>
  <si>
    <t>Bridge_A</t>
  </si>
  <si>
    <t>特殊衔接B</t>
  </si>
  <si>
    <t>Bridge_B</t>
  </si>
  <si>
    <t>第1段特殊普攻</t>
  </si>
  <si>
    <t>SNA_1</t>
  </si>
  <si>
    <t>Special Normal Attack_1</t>
  </si>
  <si>
    <t>第1段特殊普攻（α衔接）</t>
  </si>
  <si>
    <t>SNA_1_α</t>
  </si>
  <si>
    <t>朱鸢专属，特殊普攻的第一段有2种额外形态，此处为朱鸢普攻的物理版本</t>
  </si>
  <si>
    <t>第1段特殊普攻（β衔接）</t>
  </si>
  <si>
    <t>SNA_1_β</t>
  </si>
  <si>
    <t>朱鸢专属，特殊普攻的第一段有2种额外形态</t>
  </si>
  <si>
    <t>第2段特殊普攻</t>
  </si>
  <si>
    <t>SNA_2</t>
  </si>
  <si>
    <t>Special Normal Attack_2</t>
  </si>
  <si>
    <t>第2段特殊普攻（不满）</t>
  </si>
  <si>
    <t>SNA_2_NFC</t>
  </si>
  <si>
    <t>第2段特殊普攻（满）</t>
  </si>
  <si>
    <t>SNA_2_FC</t>
  </si>
  <si>
    <t>第3段特殊普攻</t>
  </si>
  <si>
    <t>SNA_3</t>
  </si>
  <si>
    <t>Special Normal Attack_3</t>
  </si>
  <si>
    <t>第3段特殊普攻（满）</t>
  </si>
  <si>
    <t>SNA_3_FC</t>
  </si>
  <si>
    <t>第3段特殊普攻（不满）</t>
  </si>
  <si>
    <t>SNA_3_NFC</t>
  </si>
  <si>
    <t>第4段特殊普攻</t>
  </si>
  <si>
    <t>SNA_4</t>
  </si>
  <si>
    <t>Special Normal Attack_4</t>
  </si>
  <si>
    <t>第5段特殊普攻</t>
  </si>
  <si>
    <t>SNA_5</t>
  </si>
  <si>
    <t>Special Normal Attack_5</t>
  </si>
  <si>
    <t>第6段特殊普攻</t>
  </si>
  <si>
    <t>SNA_6</t>
  </si>
  <si>
    <t>Special Normal Attack_6</t>
  </si>
  <si>
    <t>第5段特殊普攻（满）</t>
  </si>
  <si>
    <t>SNA_5_FC</t>
  </si>
  <si>
    <t>Special Normal Attack_5_Fullly Charge</t>
  </si>
  <si>
    <t>狼哥蓄力普攻特殊标签</t>
  </si>
  <si>
    <t>第5段特殊普攻（不满）</t>
  </si>
  <si>
    <t>SNA_5_NFC</t>
  </si>
  <si>
    <t>Special Normal Attack_5_Not Fully Charge</t>
  </si>
  <si>
    <t>第1段特殊普攻（形态A）</t>
  </si>
  <si>
    <t>SNA_1_A</t>
  </si>
  <si>
    <t>朱鸢的特殊普攻有两种版本，普通版本是物理伤害，形态A是以太伤害</t>
  </si>
  <si>
    <t>第1段特殊普攻（形态A-α衔接）</t>
  </si>
  <si>
    <t>SNA_1_A_α</t>
  </si>
  <si>
    <t>朱鸢专属，特殊普攻的第一段有2种额外形态，此处为朱鸢普攻的以太版本</t>
  </si>
  <si>
    <t>第1段特殊普攻（形态A-β衔接）</t>
  </si>
  <si>
    <t>SNA_1_A_β</t>
  </si>
  <si>
    <t>第2段特殊普攻（形态A）</t>
  </si>
  <si>
    <t>SNA_2_A</t>
  </si>
  <si>
    <t>第3段特殊普攻（形态A）</t>
  </si>
  <si>
    <t>SNA_3_A</t>
  </si>
  <si>
    <t>第4段特殊普攻（形态A）</t>
  </si>
  <si>
    <t>SNA_4_A</t>
  </si>
  <si>
    <t>第5段特殊普攻（形态A）</t>
  </si>
  <si>
    <t>SNA_5_A</t>
  </si>
  <si>
    <t>第6段特殊普攻（形态A）</t>
  </si>
  <si>
    <t>SNA_6_A</t>
  </si>
  <si>
    <t>特殊普攻</t>
  </si>
  <si>
    <t>SNA</t>
  </si>
  <si>
    <t>Special Attack</t>
  </si>
  <si>
    <t>自用，非官方标签。不管是狼哥的蓄力普攻，还是柯蕾妲的强化普攻，都可以用该标签来标定。</t>
  </si>
  <si>
    <t>分支技</t>
  </si>
  <si>
    <t>Branch</t>
  </si>
  <si>
    <t>Branch Attack</t>
  </si>
  <si>
    <t>官方拆包数据里对分支技的描述，在本计算表中，使用“特殊普攻”标签</t>
  </si>
  <si>
    <t>特殊技</t>
  </si>
  <si>
    <t>E</t>
  </si>
  <si>
    <t>Special</t>
  </si>
  <si>
    <t>官方拆包数据里对特殊技的描述</t>
  </si>
  <si>
    <t>特殊技（不满）</t>
  </si>
  <si>
    <t>E_NFC</t>
  </si>
  <si>
    <t>特殊技（满）</t>
  </si>
  <si>
    <t>E_FC</t>
  </si>
  <si>
    <t>特殊技触发受击支援</t>
  </si>
  <si>
    <t>E_Aid</t>
  </si>
  <si>
    <t>第1段特殊技</t>
  </si>
  <si>
    <t>E_1</t>
  </si>
  <si>
    <t>第2段特殊技</t>
  </si>
  <si>
    <t>E_2</t>
  </si>
  <si>
    <t>第3段特殊技</t>
  </si>
  <si>
    <t>E_3</t>
  </si>
  <si>
    <t>特殊技形态A</t>
  </si>
  <si>
    <t>E_A</t>
  </si>
  <si>
    <t>Special_A</t>
  </si>
  <si>
    <t>特殊技的形态A，特殊技参数的改变，都可以用这个标签，</t>
  </si>
  <si>
    <t>特殊技形态B</t>
  </si>
  <si>
    <t>E_B</t>
  </si>
  <si>
    <t>Special_B</t>
  </si>
  <si>
    <t>特殊技的形态B，特殊技参数的改变，都可以用这个标签，</t>
  </si>
  <si>
    <t>特殊技形态C</t>
  </si>
  <si>
    <t>E_C</t>
  </si>
  <si>
    <t>Special_C</t>
  </si>
  <si>
    <t>特殊技的形态C，特殊技参数的改变，都可以用这个标签，</t>
  </si>
  <si>
    <t>强化特殊技</t>
  </si>
  <si>
    <t>E_EX</t>
  </si>
  <si>
    <t>ExSpecial</t>
  </si>
  <si>
    <t>官方拆包数据里对强化特殊技的描述</t>
  </si>
  <si>
    <t>强化E触发受击支援</t>
  </si>
  <si>
    <t>E_EX_Aid</t>
  </si>
  <si>
    <t>强化特殊技（不满）</t>
  </si>
  <si>
    <t>E_EX_NFC</t>
  </si>
  <si>
    <t>强化特殊技（满）</t>
  </si>
  <si>
    <t>E_EX_FC</t>
  </si>
  <si>
    <t>第1段强化特殊技</t>
  </si>
  <si>
    <t>E_EX_1</t>
  </si>
  <si>
    <t>第2段强化特殊技</t>
  </si>
  <si>
    <t>E_EX_2</t>
  </si>
  <si>
    <t>第3段强化特殊技</t>
  </si>
  <si>
    <t>E_EX_3</t>
  </si>
  <si>
    <t>强化E形态A</t>
  </si>
  <si>
    <t>E_EX_A</t>
  </si>
  <si>
    <t>ExSpecial_A</t>
  </si>
  <si>
    <t>强化特殊技形态A，强化特殊技参数的改变，都可以用这个标签，</t>
  </si>
  <si>
    <t>强化E形态A第1段</t>
  </si>
  <si>
    <t>E_EX_A_1</t>
  </si>
  <si>
    <t>强化E形态A第2段</t>
  </si>
  <si>
    <t>E_EX_A_2</t>
  </si>
  <si>
    <t>强化E形态B</t>
  </si>
  <si>
    <t>E_EX_B</t>
  </si>
  <si>
    <t>ExSpecial_B</t>
  </si>
  <si>
    <t>强化特殊技形态B，强化特殊技参数的改变，都可以用这个标签，</t>
  </si>
  <si>
    <t>强化E形态B第1段</t>
  </si>
  <si>
    <t>E_EX_B_1</t>
  </si>
  <si>
    <t>强化E形态B第2段</t>
  </si>
  <si>
    <t>E_EX_B_2</t>
  </si>
  <si>
    <t>闪避</t>
  </si>
  <si>
    <t>R</t>
  </si>
  <si>
    <t>Evade</t>
  </si>
  <si>
    <t>官方拆包数据里对闪避的描述</t>
  </si>
  <si>
    <t>闪E</t>
  </si>
  <si>
    <t>R+E</t>
  </si>
  <si>
    <t>格莉丝专属小连招</t>
  </si>
  <si>
    <t>特殊冲刺</t>
  </si>
  <si>
    <t>SR</t>
  </si>
  <si>
    <t>Special Rush</t>
  </si>
  <si>
    <t>特殊冲刺，类似于鲨鱼妹的「巡游」</t>
  </si>
  <si>
    <t>冲刺攻击</t>
  </si>
  <si>
    <t>RA</t>
  </si>
  <si>
    <t>Rush</t>
  </si>
  <si>
    <t>Rush Attack</t>
  </si>
  <si>
    <t>官方拆包数据里对冲刺攻击的描述游戏内置用的是dash，但是拆包是rush</t>
  </si>
  <si>
    <t>冲刺攻击第1段</t>
  </si>
  <si>
    <t>RA_1</t>
  </si>
  <si>
    <t>冲刺攻击第2段</t>
  </si>
  <si>
    <t>RA_2</t>
  </si>
  <si>
    <t>冲刺攻击第3段</t>
  </si>
  <si>
    <t>RA_3</t>
  </si>
  <si>
    <t>冲刺攻击形态A</t>
  </si>
  <si>
    <t>RA_A</t>
  </si>
  <si>
    <t>Rush_A</t>
  </si>
  <si>
    <t>冲刺攻击的特殊附魔状态</t>
  </si>
  <si>
    <t>冲刺攻击（不满）</t>
  </si>
  <si>
    <t>RA_NFC</t>
  </si>
  <si>
    <t>冲刺攻击（满）</t>
  </si>
  <si>
    <t>RA_FC</t>
  </si>
  <si>
    <t>前冲刺攻击</t>
  </si>
  <si>
    <t>RA_F</t>
  </si>
  <si>
    <t>Rush Attack Forward</t>
  </si>
  <si>
    <t>侧冲刺攻击</t>
  </si>
  <si>
    <t>RA_S</t>
  </si>
  <si>
    <t>Rush Attack Sideward</t>
  </si>
  <si>
    <t>后冲刺攻击</t>
  </si>
  <si>
    <t>RA_B</t>
  </si>
  <si>
    <t>Rush Attack Backward</t>
  </si>
  <si>
    <t>特殊冲刺攻击</t>
  </si>
  <si>
    <t>SRA</t>
  </si>
  <si>
    <t>Special Rush Attack</t>
  </si>
  <si>
    <t>特殊冲刺攻击（不满）</t>
  </si>
  <si>
    <t>SRA_NFC</t>
  </si>
  <si>
    <t>特殊冲刺攻击（满）</t>
  </si>
  <si>
    <t>SRA_FC</t>
  </si>
  <si>
    <t>前特殊冲刺攻击</t>
  </si>
  <si>
    <t>SRA_F</t>
  </si>
  <si>
    <t>Special Rush Attack Forward</t>
  </si>
  <si>
    <t>前特殊冲刺攻击（以太）</t>
  </si>
  <si>
    <t>SRA_F_ET</t>
  </si>
  <si>
    <t>侧特殊冲刺攻击</t>
  </si>
  <si>
    <t>SRA_S</t>
  </si>
  <si>
    <t>Special Rush Attack Sideward</t>
  </si>
  <si>
    <t>侧特殊冲刺攻击（以太）</t>
  </si>
  <si>
    <t>SRA_S_ET</t>
  </si>
  <si>
    <t>后特殊冲刺攻击</t>
  </si>
  <si>
    <t>SRA_B</t>
  </si>
  <si>
    <t>Special Rush Attack Backward</t>
  </si>
  <si>
    <t>后特殊冲刺攻击（以太）</t>
  </si>
  <si>
    <t>SRA_B_ET</t>
  </si>
  <si>
    <t>闪避反击</t>
  </si>
  <si>
    <t>CA</t>
  </si>
  <si>
    <t>Counter</t>
  </si>
  <si>
    <t>Counter Attack</t>
  </si>
  <si>
    <t>官方拆包数据里对闪避反击的描述</t>
  </si>
  <si>
    <t>闪避反击第1段</t>
  </si>
  <si>
    <t>CA_1</t>
  </si>
  <si>
    <t>闪避反击第2段</t>
  </si>
  <si>
    <t>CA_2</t>
  </si>
  <si>
    <t>特殊闪避反击</t>
  </si>
  <si>
    <t>SCA</t>
  </si>
  <si>
    <t>连携技</t>
  </si>
  <si>
    <t>QTE</t>
  </si>
  <si>
    <t>官方拆包数据里对连携技的描述</t>
  </si>
  <si>
    <t>第1段连携技</t>
  </si>
  <si>
    <t>QTE_1</t>
  </si>
  <si>
    <t>第2段连携技</t>
  </si>
  <si>
    <t>QTE_2</t>
  </si>
  <si>
    <t>第3段连携技</t>
  </si>
  <si>
    <t>QTE_3</t>
  </si>
  <si>
    <t>连携技触发受击支援</t>
  </si>
  <si>
    <t>QTE_Aid</t>
  </si>
  <si>
    <t>终结技</t>
  </si>
  <si>
    <t>Q</t>
  </si>
  <si>
    <t>ExQTE</t>
  </si>
  <si>
    <t>Ultimate</t>
  </si>
  <si>
    <t>官方拆包数据里对终结技的描述</t>
  </si>
  <si>
    <t>终结技（形态A）</t>
  </si>
  <si>
    <t>Q_A</t>
  </si>
  <si>
    <t>连携技僵直</t>
  </si>
  <si>
    <t>QTE_PRE</t>
  </si>
  <si>
    <t>专门代指从开始释放连携技到怪物血条变灰的这一阶段</t>
  </si>
  <si>
    <t>末段连携后摇</t>
  </si>
  <si>
    <t>QTE_AFT</t>
  </si>
  <si>
    <t>专门代指从怪物血条变灰到连携末段角色可以行动的这一阶段</t>
  </si>
  <si>
    <t>受击支援</t>
  </si>
  <si>
    <t>BH_Aid</t>
  </si>
  <si>
    <t>BeHitAid</t>
  </si>
  <si>
    <t>官方拆包数据里对受击支援的描述</t>
  </si>
  <si>
    <t>回避支援</t>
  </si>
  <si>
    <t>Parry_Aid</t>
  </si>
  <si>
    <t>ParryAid</t>
  </si>
  <si>
    <t>官方拆包数据里对回避支援的描述</t>
  </si>
  <si>
    <t>轻招架</t>
  </si>
  <si>
    <t>LightD_Aid</t>
  </si>
  <si>
    <t>LightDefensiveAid</t>
  </si>
  <si>
    <t>重招架</t>
  </si>
  <si>
    <t>HeavyD_Aid</t>
  </si>
  <si>
    <t>HeavyDefensiveAid</t>
  </si>
  <si>
    <t>连续招架</t>
  </si>
  <si>
    <t>ChainD_Aid</t>
  </si>
  <si>
    <t>ChainDefensiveAid</t>
  </si>
  <si>
    <t>突击支援</t>
  </si>
  <si>
    <t>Assault_Aid</t>
  </si>
  <si>
    <t>AssaultAid</t>
  </si>
  <si>
    <t>官方拆包数据里对突击支援的描述</t>
  </si>
  <si>
    <t>打断</t>
  </si>
  <si>
    <t>DD</t>
  </si>
  <si>
    <t>角色ID</t>
  </si>
  <si>
    <t>角色英文名</t>
  </si>
  <si>
    <t>特殊属性编号</t>
  </si>
  <si>
    <t>特殊属性中文</t>
  </si>
  <si>
    <t>物品ID</t>
  </si>
  <si>
    <t>物品名称</t>
  </si>
  <si>
    <t>安比</t>
  </si>
  <si>
    <t>anbi</t>
  </si>
  <si>
    <t>初阶强攻认证章</t>
  </si>
  <si>
    <t>猫又</t>
  </si>
  <si>
    <t>tsubaki</t>
  </si>
  <si>
    <t>丁尼</t>
  </si>
  <si>
    <t>妮可</t>
  </si>
  <si>
    <t>nicole</t>
  </si>
  <si>
    <t>自动回能</t>
  </si>
  <si>
    <t>高阶强攻认证章</t>
  </si>
  <si>
    <t>11号</t>
  </si>
  <si>
    <t>longinus</t>
  </si>
  <si>
    <t>先行者认证章</t>
  </si>
  <si>
    <t>可琳</t>
  </si>
  <si>
    <t>corin</t>
  </si>
  <si>
    <t>初阶击破认证章</t>
  </si>
  <si>
    <t>比利</t>
  </si>
  <si>
    <t>billy</t>
  </si>
  <si>
    <t>高阶击破认证章</t>
  </si>
  <si>
    <t>珂蕾妲</t>
  </si>
  <si>
    <t>koleda</t>
  </si>
  <si>
    <t>破阵者认证章</t>
  </si>
  <si>
    <t>安东</t>
  </si>
  <si>
    <t>anton</t>
  </si>
  <si>
    <t>初阶支援认证章</t>
  </si>
  <si>
    <t>本</t>
  </si>
  <si>
    <t>ben</t>
  </si>
  <si>
    <t>高阶支援认证章</t>
  </si>
  <si>
    <t>苍角</t>
  </si>
  <si>
    <t>aokaku</t>
  </si>
  <si>
    <t>统御者认证章</t>
  </si>
  <si>
    <t>莱卡恩</t>
  </si>
  <si>
    <t>lycaon</t>
  </si>
  <si>
    <t>格莉丝</t>
  </si>
  <si>
    <t>lisa</t>
  </si>
  <si>
    <t>艾莲</t>
  </si>
  <si>
    <t>ellen</t>
  </si>
  <si>
    <t>丽娜</t>
  </si>
  <si>
    <t>rina</t>
  </si>
  <si>
    <t>朱鸢</t>
  </si>
  <si>
    <t>ZhuYuan</t>
  </si>
  <si>
    <t>生命值成长</t>
  </si>
  <si>
    <t>攻击力成长</t>
  </si>
  <si>
    <t>防御力成长</t>
  </si>
  <si>
    <t>幸运值</t>
  </si>
  <si>
    <t>没卵用</t>
  </si>
  <si>
    <t>没卵用的修正系数</t>
  </si>
  <si>
    <t>职业</t>
  </si>
  <si>
    <t>Hp</t>
  </si>
  <si>
    <t>HpGrowth</t>
  </si>
  <si>
    <t>Attack</t>
  </si>
  <si>
    <t>AttackGrowth</t>
  </si>
  <si>
    <t>Defence</t>
  </si>
  <si>
    <t>DefenceGrowth</t>
  </si>
  <si>
    <t>Crit</t>
  </si>
  <si>
    <t>CritDamage</t>
  </si>
  <si>
    <t>Luck</t>
  </si>
  <si>
    <t>BreakStun</t>
  </si>
  <si>
    <t>SpBarPoint</t>
  </si>
  <si>
    <t>SpRecover</t>
  </si>
  <si>
    <t>CKAEOCNJBIL</t>
  </si>
  <si>
    <t>RBL</t>
  </si>
  <si>
    <t>RblCorrectionFactor</t>
  </si>
  <si>
    <t>ElementMystery</t>
  </si>
  <si>
    <t>AvatarProfession</t>
  </si>
  <si>
    <t>wise</t>
  </si>
  <si>
    <t>belle</t>
  </si>
  <si>
    <t>音擎品质</t>
  </si>
  <si>
    <t>音擎物品ID</t>
  </si>
  <si>
    <t>音擎标签</t>
  </si>
  <si>
    <t>品质系数</t>
  </si>
  <si>
    <t>音擎名</t>
  </si>
  <si>
    <t>音擎种类标签</t>
  </si>
  <si>
    <t>音擎种类</t>
  </si>
  <si>
    <t>音擎进阶属性
编号</t>
  </si>
  <si>
    <t>音擎进阶属性
中文</t>
  </si>
  <si>
    <t>音擎进阶属性基础值</t>
  </si>
  <si>
    <t>音擎特效
（精炼1）</t>
  </si>
  <si>
    <t>音擎文字说明</t>
  </si>
  <si>
    <t>触发特征码</t>
  </si>
  <si>
    <t>增益特征码</t>
  </si>
  <si>
    <t>Weapon_A_1011</t>
  </si>
  <si>
    <t>德玛拉电池Ⅱ型</t>
  </si>
  <si>
    <t>击破</t>
  </si>
  <si>
    <t>冲击力%</t>
  </si>
  <si>
    <t>电属性伤害提升15%；[闪避反击]或[支援攻击]命中敌人时，装备者的能量获得效率提升18%，持续8秒。</t>
  </si>
  <si>
    <t>重视储能效率，在蓄电功能上做了特化处理的定制款的音擎核心。安比在此基础上又进一步扩大了电能输出的功率。从她每次保养时都异常严肃小心的举动来看，估计不是什么安全的改造方法。</t>
  </si>
  <si>
    <t>Weapon_A_1031</t>
  </si>
  <si>
    <t>聚宝箱</t>
  </si>
  <si>
    <t>支援</t>
  </si>
  <si>
    <t>[强化特殊技]、[连携技]或[终结技]造成以太伤害时，全队对目标造成的伤害提升15%，装备者的能量自动回复%提升0.5点/秒，持续2秒，同名被动效果之间不可叠加。</t>
  </si>
  <si>
    <t>高性价比的储能型音擎，在被妮可改造了内部空间后，平时也可当做储物箱使用。虽然里面的金币都是假货，但偶尔可以唬住贪心的盗洞客；或是更干脆一点——直接丢出去砸晕他们。</t>
  </si>
  <si>
    <t>Weapon_A_1061</t>
  </si>
  <si>
    <t>家政员</t>
  </si>
  <si>
    <t>强攻</t>
  </si>
  <si>
    <t>攻击力%</t>
  </si>
  <si>
    <t>位于后场时，能量自动回复%提升0.45点/秒；[强化特殊技]命中敌人时，装备者造成的物理伤害提升3%，最多叠加15层，持续1秒，重复触发时刷新持续时间。</t>
  </si>
  <si>
    <t>高转速的动力增强型音擎，可琳将其轴心部分与链锯进行了一体化改造，为自己的「清扫用具」提供切割动力。而为了保证「清扫」顺利，不给对方增加额外的麻烦和痛苦，善解人意的可琳还贴心地将转速调整到了极限功率。</t>
  </si>
  <si>
    <t>Weapon_A_1081</t>
  </si>
  <si>
    <t>仿制星徽引擎</t>
  </si>
  <si>
    <t>[普通攻击]或[冲刺攻击]命中6米外的敌人时，装备者对目标造成的物理伤害提升36%，持续8秒。</t>
  </si>
  <si>
    <t>专精于辅助瞄准与弹道计算的定制款超算音擎，在被比利改装后，更像是某种盗版的星徽骑士手办。它在侦测到敌人时会不断闪动光芒，并且大声喊出设定好的台词。虽然此举无异于自曝位置吸引敌人注意力，但对比利来说，只要够帅，一切都不是问题。</t>
  </si>
  <si>
    <t>Weapon_A_1111</t>
  </si>
  <si>
    <t>旋钻机-赤轴</t>
  </si>
  <si>
    <t>发动[强化特殊技]时，[普通攻击]和[冲刺攻击]造成的电属性伤害提升50%，持续10秒，15秒内最多触发一次。</t>
  </si>
  <si>
    <t>原本为转速增强型音擎，安东选用了最昂贵的旋钻机配件对其进行一体化改装，使其输出功率可以在短时间内超越极限，更好地为自己的「兄弟」供能。在对待「兄弟」的相关配件上，安东不从吝啬。</t>
  </si>
  <si>
    <t>Weapon_A_1121</t>
  </si>
  <si>
    <t>比格气缸</t>
  </si>
  <si>
    <t>防护</t>
  </si>
  <si>
    <t>防御力%</t>
  </si>
  <si>
    <t>受到的伤害降低7.5%；受到敌方攻击后，下一次攻击命中敌人时，额外造成装备者600%防御力的伤害，且必定触发暴击，7.5秒内最多触发一次。</t>
  </si>
  <si>
    <t>超大功率的援护型音擎，本在其内部额外加装了不断低声轰鸣着的稠油气缸，其功率足以为重工机械提供动力。虽然重量惊人，常人甚至无法将其拎起来，但对于本来说，这正好能给他的砼柱当做配重球。</t>
  </si>
  <si>
    <t>Weapon_A_1131</t>
  </si>
  <si>
    <t>含羞恶面</t>
  </si>
  <si>
    <t>冰属性伤害提升15%；发动[强化特殊技]时，全队攻击力提升2%，最多叠加4层，持续12秒，重复触发时刷新持续时间，同名被动效果之间不可叠加。</t>
  </si>
  <si>
    <t>对空六课研制的精巧音擎，进行过以武家传承为技术依据的再次改装，可以调动以太粒子形成能量场。其造型恐怖可止小儿夜啼！如果不幸被它狰狞的恶面凝视，那么，等它张开獠牙，你将会面对…别笑啊！这个可怜巴巴的小东西打人真的很痛！</t>
  </si>
  <si>
    <t>Weapon_A_Common_01</t>
  </si>
  <si>
    <t>街头巨星</t>
  </si>
  <si>
    <t>队伍中任意角色发动[连携技]时，为装备者提供1层充能效果，最多叠加3层；发动[终结技]时，消耗所有充能，每层充能效果使招式造成的伤害提升15%。</t>
  </si>
  <si>
    <t>为街头音乐爱好者而生的定制款音擎，牺牲散热元件为昂贵的音响模块腾出空间，只为了让粉丝和以骸化的粉丝听清你的每一句唱词\n——从街头到空洞，巨星从不缺观众。我滚烫的腔调，是这场战争的佐料。</t>
  </si>
  <si>
    <t>Weapon_A_Common_02</t>
  </si>
  <si>
    <t>时光切片</t>
  </si>
  <si>
    <t>队伍中任意角色发动[闪避反击]/[强化特殊技]/[支援攻击]/[连携技]时，额外获得20/25/30/35点喧响值，并为装备者回复0.7点能量，12秒内最多触发一次，不同招式分别结算冷却时间，同名被动效果之间不可叠加。</t>
  </si>
  <si>
    <t>搭载有高速取景模块的特型音擎，空洞内摄影爱好者的最佳选择，记录痛扁以骸的每一个感动时刻，只要你能腾出按快门的手。\nPS：内部光学元件未作抗侵蚀处理，不要弄丢保修单。</t>
  </si>
  <si>
    <t>Weapon_A_Common_03</t>
  </si>
  <si>
    <t>雨林饕客</t>
  </si>
  <si>
    <t>异常</t>
  </si>
  <si>
    <t>每消耗10点能量值，获得1层增益效果，每层增益效果使装备者的攻击力提升2.5%，最多叠加10层，持续10秒，每层效果单独结算持续时间。</t>
  </si>
  <si>
    <t>爬宠同好会为推广爬宠文化所推出的消费级音擎，曾收获一时的追捧，直到三名顾客的手指、一位店员和半只邦布消失在「饕客」的大嘴里。自「嘴部」产生的以太团块能够快速吞没物质，请勿将头部或肢体伸入其中。</t>
  </si>
  <si>
    <t>Weapon_A_Common_04</t>
  </si>
  <si>
    <t>星徽引擎</t>
  </si>
  <si>
    <t>发动[支援攻击]时，装备者的攻击力提升16%，持续12秒。</t>
  </si>
  <si>
    <t>采用了特殊以太材料的输出型音擎，在受到冲击时可以缓慢积蓄能量，迅速提高自身的输出功率。虽然带着它并不能变身星徽骑士，但装备者在面临绝境时，心底总会涌现莫名的勇气。</t>
  </si>
  <si>
    <t>Weapon_A_Common_05</t>
  </si>
  <si>
    <t>人为刀俎</t>
  </si>
  <si>
    <t>每拥有10点能量值，装备者的冲击力提升2%，最多叠加8层，能量消耗后该增益效果仍然保留，持续8秒，每层效果单独结算持续时间。</t>
  </si>
  <si>
    <t>大功率变温型音擎，内置了新型的能量转换系统，能将额外产出的热量收集并供给蒸锅利用，轻松烹煮、快速加热。无论居家旅行、空洞内外皆可使用。当然…使用时请千万小心，以防烫伤。</t>
  </si>
  <si>
    <t>Weapon_A_Common_06</t>
  </si>
  <si>
    <t>贵重骨核</t>
  </si>
  <si>
    <t>目标生命值大于等于50%时，装备者造成的失衡值提升10%，目标生命值大于等于75%时，该增益效果额外提升10%。</t>
  </si>
  <si>
    <t>采用复合以太材料作为外壳的特制音擎，能在战斗中吸收冲击力，并转而对敌人施放。据说它的原型机由某位元老级空洞冒险家亲自制作而成，在转手了无数次之后依旧能够顺畅运行，和表面的古董化石一样，堪称音擎界的骨灰级前辈。</t>
  </si>
  <si>
    <t>Weapon_A_Common_07</t>
  </si>
  <si>
    <t>正版变身器</t>
  </si>
  <si>
    <t>生命值%</t>
  </si>
  <si>
    <t>生命值上限提升8%；受到敌方攻击时，装备者的冲击力提升10%，持续12秒。</t>
  </si>
  <si>
    <t>受到星徽骑士粉丝追捧的梦幻音擎，由于高人气和限定发售的营销策略导致山寨货横行，「使用盗版变身器只会变成反派杂鱼！」——片方代表于产品发布会如是说。且看好一记令恶徒魄散魂飞的飞踢！这就是正版授权的威力！</t>
  </si>
  <si>
    <t>Weapon_A_Common_08</t>
  </si>
  <si>
    <t>双生泣星</t>
  </si>
  <si>
    <t>队伍中任意角色对敌人施加属性异常效果时，为装备者提供1层增益效果，每层增益效果使装备者的异常精通提升30点，最多叠加4层，目标从失衡状态恢复或死亡时，对应增益效果结束，每层效果单独结算持续时间。</t>
  </si>
  <si>
    <t>回收废弃的邦布外壳所制造的音擎，虽然使用的是维修时所废弃的部件，但还是难免让喜爱邦布的市民感到不安。「本球制作过程中没有邦布受到伤害」——在受到邦布权利组织的抗议后，生厂商不得不在包装盒上加上这条声明。</t>
  </si>
  <si>
    <t>Weapon_A_Common_09</t>
  </si>
  <si>
    <t>触电唇彩</t>
  </si>
  <si>
    <t>当场上存在处于属性异常状态下的敌人时，装备者的攻击力提升10%，对目标造成的伤害额外提升15%。</t>
  </si>
  <si>
    <t>内置有大功率电流变压器的输出型音擎。其突出的唇彩部位即是放电装置，能自动吸引装备者周围的感电物体，并对其造成额外的伤害——这不是什么爱情的魔力，而是1000伏高压电场产生的洛伦兹力。</t>
  </si>
  <si>
    <t>Weapon_A_Common_10</t>
  </si>
  <si>
    <t>兔能环</t>
  </si>
  <si>
    <t>生命值上限提升8%；拥有护盾时，装备者的攻击力提升10%。</t>
  </si>
  <si>
    <t>装饰有毛绒兔子的特型音擎。虽然这些「兔子」只是被制作出来的拟真玩偶，但即使是最凶残的盗洞客，在休息时摸摸兔子，也能明显缓解压力，增强自身的战斗表现。该系列音擎有许多类似款式：便携兔子、折叠兔子、无毛兔子…总有一款会让你无法拒绝。</t>
  </si>
  <si>
    <t>Weapon_A_Common_11</t>
  </si>
  <si>
    <t>春日融融</t>
  </si>
  <si>
    <t>受到的伤害降低7.5%；受到敌方攻击时，装备者的能量获得效率提升10%，持续12秒；装备者换回后场时，该增益效果将传递给当前操作中的角色，并刷新持续时间。</t>
  </si>
  <si>
    <t>加装有变温调控器的特制音擎，高频率运作时排出的余热，会被集中到球体表面的「热泉」之中。在冻得瑟瑟发抖的敌人面前，音擎持有者可以喝着「热泉汤」，感受春日融融。当然，有人会觉得这像是在喝洗澡水。</t>
  </si>
  <si>
    <t>Weapon_A_Common_13</t>
  </si>
  <si>
    <t>鸢尾秘藏</t>
  </si>
  <si>
    <t>队伍中任意角色发动[终结技]时，装备者的能量自动回复%提升1.2点/秒，持续12秒。</t>
  </si>
  <si>
    <t>花的明艳，花的灿烂，于奢绮极尽之中雕琢的音擎。然而终于解除以太供能的超规防盗装置后，技艺高明的窃贼绝望地发现：这是镀金的。</t>
  </si>
  <si>
    <t>Weapon_B_Common_01</t>
  </si>
  <si>
    <t>「月相」-望</t>
  </si>
  <si>
    <t>[普通攻击]、[冲刺攻击]、[闪避反击]造成的伤害提升12%。</t>
  </si>
  <si>
    <t>专注调整输出能力、因此忽视降噪处理的音擎，能够对周围的单位造成无差别伤害。设计者对此的辩解是：当月光过分明亮，失眠者也会难受、无计可施；那月光也不是故意的，习惯就好。</t>
  </si>
  <si>
    <t>Weapon_B_Common_02</t>
  </si>
  <si>
    <t>「月相」-晦</t>
  </si>
  <si>
    <t>发动[连携技]或[终结技]时，装备者造成的伤害提升15%，持续6秒。</t>
  </si>
  <si>
    <t>在声能与热能运用上都有不俗表现的音擎，能够赋予受击者双重伤害。受此音擎攻击或误击的对象有一定概率被确诊为雪盲症，原因目前未知；一位可怜的空洞调查员因此未能从保险公司索赔成功。</t>
  </si>
  <si>
    <t>Weapon_B_Common_03</t>
  </si>
  <si>
    <t>「月相」-朔</t>
  </si>
  <si>
    <t>暴击率%</t>
  </si>
  <si>
    <t>发动[强化特殊技]时，装备者回复3点能量，12秒内最多触发一次。</t>
  </si>
  <si>
    <t>便携式大容量能源音擎，能收集周围耗散的能量，进而有效提升装备者的持续作战效果。据说，此款音擎是「低电量恐惧症」患者进入空洞时的首选。</t>
  </si>
  <si>
    <t>Weapon_B_Common_04</t>
  </si>
  <si>
    <t>「残响」-Ⅰ型</t>
  </si>
  <si>
    <t>发动[强化特殊技]时，全队冲击力提升8%，持续10秒，20秒内最多触发一次，同名被动效果之间不可叠加。</t>
  </si>
  <si>
    <t>内置有声波发生器的特制音擎，可将收集到的能量转化为高穿透性次声波，增强作战时的破坏力。不过该音擎的特殊功能需要提前蓄能才可激活。而蓄能的第一步，即是挥霍掉现有能量。</t>
  </si>
  <si>
    <t>Weapon_B_Common_05</t>
  </si>
  <si>
    <t>「残响」-Ⅱ型</t>
  </si>
  <si>
    <t>发动[强化特殊技]或[连携技]时，全队异常掌控和异常精通提升10点，持续10秒，20秒内最多触发一次，同名被动效果之间不可叠加。</t>
  </si>
  <si>
    <t>性能均衡的制式音擎，虽然没有特殊战术倾向，却能够有效且全面地提升装备者及其队友的作战能力。对于不少初入行、没有特殊作战需求的新兵而言，此款音擎是他们青睐的最佳单品。</t>
  </si>
  <si>
    <t>Weapon_B_Common_06</t>
  </si>
  <si>
    <t>「残响」-Ⅲ型</t>
  </si>
  <si>
    <t>生命值8%</t>
  </si>
  <si>
    <t>发动[连携技]或[终结技]时，全队攻击力提升8%，持续10秒，20秒内最多触发一次，同名被动效果之间不可叠加。</t>
  </si>
  <si>
    <t>内置了动作捕捉算法的特型音擎，能够监测成员的战斗状态，发出有节奏的信号协调各个成员的战术动作，从而整体增强小队的战斗能力。当然，前提是所有人都能跟上它发出的拍子，而不是踩掉其他成员的鞋子…</t>
  </si>
  <si>
    <t>Weapon_B_Common_07</t>
  </si>
  <si>
    <t>「湍流」-铳型</t>
  </si>
  <si>
    <t>[强化特殊技]造成的失衡值提升10%。</t>
  </si>
  <si>
    <t>拥有特殊运算电路的蓄能型音擎，可收集逸散的能量，并在积蓄到一定程度后瞬间释放，达到额外的冲击效果。虽然无法控制什么时候释放能量，但当它生效时，总能给装备者带来抽奖中签般的快乐。</t>
  </si>
  <si>
    <t>Weapon_B_Common_08</t>
  </si>
  <si>
    <t>「湍流」-矢型</t>
  </si>
  <si>
    <t>攻击命中敌人时，装备者对主要攻击目标造成的失衡值提升8%。</t>
  </si>
  <si>
    <t>利用高频声波进行定位的战术音擎，在其定位敌人后，可通过辅助瞄准让装备者的精准攻击更具威胁。虽然本意是减轻战斗负担，但高频声波有时候也会把远处好奇的以骸吸引过来。</t>
  </si>
  <si>
    <t>Weapon_B_Common_09</t>
  </si>
  <si>
    <t>「湍流」-斧型</t>
  </si>
  <si>
    <t>进入接战状态或换入前场时，装备者的冲击力提升9%，持续10秒，20秒内最多触发一次。</t>
  </si>
  <si>
    <t>可在瞬间爆发出超额功率的变频音擎，能有效提升装备者的战斗破坏力，但因为散热问题，该款音擎在使用中经常发出吵闹的轰鸣声，使得整个小队成员不得不佩戴防噪音耳机。</t>
  </si>
  <si>
    <t>Weapon_B_Common_10</t>
  </si>
  <si>
    <t>「电磁暴」-壹式</t>
  </si>
  <si>
    <t>累计属性异常积蓄值时，装备者的异常掌控提升25点，持续10秒，20秒内最多触发一次。</t>
  </si>
  <si>
    <t>能通过实时计算，解析敌方弱点的特制音擎。虽然它钢质的沉重外壳会给装备者造成一定的负担，不过却意外地被当做锻炼体能、合理减肥的多用途器械，深受部分使用者好评。</t>
  </si>
  <si>
    <t>Weapon_B_Common_11</t>
  </si>
  <si>
    <t>「电磁暴」-贰式</t>
  </si>
  <si>
    <t>累计属性异常积蓄值时，装备者的异常精通提升25点，持续10秒，20秒内最多触发一次。</t>
  </si>
  <si>
    <t>强化了动作检测功能的输出型音擎，能实时检测到使用者的作战状态，以便在关键的动作节点提高输出功率，达到最佳的作战效果。在动作结束后，该音擎会发出炫目的五彩闪光，并对本次动作的难度和完成度作出评分。</t>
  </si>
  <si>
    <t>Weapon_B_Common_12</t>
  </si>
  <si>
    <t>「电磁暴」-叁式</t>
  </si>
  <si>
    <t>队伍中任意角色对敌人施加属性异常效果时，装备者回复3.5点能量，12秒内最多触发一次。</t>
  </si>
  <si>
    <t>大容量供能型音擎，内置有电流发生器，即使不用装备者额外操作，也可持续性储备电能。在战斗中装备此款音擎，有时可以出其不意地将麻烦的敌人一击击晕。</t>
  </si>
  <si>
    <t>Weapon_B_Common_13</t>
  </si>
  <si>
    <t>「恒等式」-本格</t>
  </si>
  <si>
    <t>受到敌方攻击时，装备者的防御力提升20%，持续8秒。</t>
  </si>
  <si>
    <t>按照一定参数调整过组件结构的音擎，能为符合特定战斗习惯的使用者增强防御能力。如果使用者不符合此音擎的筛选条件，那么携带它的体验约等于肩扛巨大盾牌勉力作战。</t>
  </si>
  <si>
    <t>Weapon_B_Common_14</t>
  </si>
  <si>
    <t>「恒等式」-变格</t>
  </si>
  <si>
    <t>受到敌方攻击时，攻击者造成的伤害降低6%，持续12秒。</t>
  </si>
  <si>
    <t>专攻能源转换的功能性音擎，能够解析作战环境并据此形成特殊声景，以干扰敌方的攻势。对于意志坚定的敌人，即使能顺利奏效，也还需抓住攻击时机；好在绝大部分以骸其实都神志不清。</t>
  </si>
  <si>
    <t>Weapon_S_1021</t>
  </si>
  <si>
    <t>钢铁肉垫</t>
  </si>
  <si>
    <t>物理伤害提升20%；从背后攻击命中敌人时，装备者造成的伤害提升25%。</t>
  </si>
  <si>
    <t>增强了动作监测功能的超算音擎，能够完美配合猫希人的神经反射速度和特殊格斗动作。猫又在其外壳上加装了折叠式弹簧刀，虽然自称是便于战斗，但上面似乎残留着切割青花鱼时沾染的味道…</t>
  </si>
  <si>
    <t>Weapon_S_1041</t>
  </si>
  <si>
    <t>硫磺石</t>
  </si>
  <si>
    <t>火属性伤害提升20%；[普通攻击]、[冲刺攻击]或[闪避反击]命中敌人时，装备者的攻击力提升2%，最多叠加8层，持续8秒，0.5秒内最多触发一次，每层效果单独结算持续时间。</t>
  </si>
  <si>
    <t>黑曜石营特制的暴力音擎，装载淬火部件并填充经以太技术二次转化的禁用级燃料，可凭高温打扫一切战场。小道消息称，设计者在和「11号」交流音擎制作思路时与其共进晚餐，一小时后决心把品尝超辣拉面时感受到的痛觉报复在每一个敌人身上。</t>
  </si>
  <si>
    <t>Weapon_S_1101</t>
  </si>
  <si>
    <t>燃狱齿轮</t>
  </si>
  <si>
    <t>火属性伤害提升20%；发动[强化特殊技]时，装备者的冲击力提升10%，最多叠加2层，持续10秒，每层效果单独结算持续时间。</t>
  </si>
  <si>
    <t>超大功率的功能音擎，经过珂蕾妲的改装，其能效水平几乎超越了安全上限。虽然整个音擎的全部功率都用于输出，以至于加速和爆燃两个功能只能合并到同一个档位，但对珂蕾妲来说，这正是她想要的效果。</t>
  </si>
  <si>
    <t>补进阶属性代号</t>
  </si>
  <si>
    <t>Weapon_S_1141</t>
  </si>
  <si>
    <t>拘缚者</t>
  </si>
  <si>
    <t>冰属性伤害提升20%；[普通攻击]造成的伤害和失衡值提升12%。</t>
  </si>
  <si>
    <t>内含大功率变温装置的特型音擎，能够迅速制造极端低温环境。其散热器的开口部分被设计成了奇怪的兽齿，并经常滴落冷凝水。而经过莱卡恩的一系列改造，如今开口处被用于存放信封和其他信物，粗野的外观也逐渐变得克制而优雅。</t>
  </si>
  <si>
    <t>Weapon_S_1181</t>
  </si>
  <si>
    <t>嵌合编译器</t>
  </si>
  <si>
    <t>电属性伤害提升20%；发动[特殊技]或[强化特殊技]时，装备者的异常精通提升25点，最多叠加3层，持续8秒，每层效果单独结算持续时间。</t>
  </si>
  <si>
    <t>嵌合了超算核心的最新款音擎，能够以顶尖的运行速度编译机械的运行代码，或快速收集战场数据，为小队提供作战支援。当然，对于格莉丝来说，这款音擎只是她和「硅基孩子们」之间沟通感情用的小玩具。</t>
  </si>
  <si>
    <t>Weapon_S_1191</t>
  </si>
  <si>
    <t>深海访客</t>
  </si>
  <si>
    <t>冰属性伤害提升25%；[冲刺攻击]或[闪避反击]造成冰属性伤害时，装备者的暴击率提升20%，持续8秒。</t>
  </si>
  <si>
    <t>特制的大功率变温型音擎，能利用自身的降温功能快速冻结周围的物体；虽然它兼具极强的制冷能力与输出功率，是一款性能绝佳的战术音擎，不过对于艾莲来说，它最主要的用途是往开口处放入冰块，削成刨冰。</t>
  </si>
  <si>
    <t>Weapon_S_1211</t>
  </si>
  <si>
    <t>啜泣摇篮</t>
  </si>
  <si>
    <t>位于后场时，能量自动回复%提升0.6点/秒；造成电属性伤害时，全队对目标造成的伤害提升15%，持续3秒；效果持续期间，每0.5秒该增益效果额外提升2.5%，最多额外提升15%，重复触发时仅刷新持续时间，不刷新伤害提升效果，同名被动效果之间不可叠加。</t>
  </si>
  <si>
    <t>特制的多夹层嵌套式音擎，其内含有特殊的以太充电层，可为特型邦布和定制作战设备快速充电。虽然该音擎从外表上看起来像是个残酷的惩戒室，但丽娜的邦布们似乎相当喜欢钻进里面充电，甚至把「缩在里面休息」当做了舒适的「奖励」。</t>
  </si>
  <si>
    <t>Weapon_S_1241</t>
  </si>
  <si>
    <t>防暴者VI型</t>
  </si>
  <si>
    <t>以太伤害提升25%；发动[强化特殊技]时，为装备者提供8层充能效果，最多叠加8层；[普通攻击]造成以太伤害时，消耗1层充能，使当前招式造成的伤害提升45%。</t>
  </si>
  <si>
    <t>治安局为空洞精英小队配备的最新款战术音擎，拥有强劲的以太供能功率，可在短时间内为全部作战设备提供爆发式超额供能。虽然不少精英队员的音擎会因为久经阵仗而伤痕累累，但认真且爱惜物品的朱鸢却把它保养得一丝不苟，甚至将其擦拭得像新品一样。</t>
  </si>
  <si>
    <t>Weapon_S_Common_01</t>
  </si>
  <si>
    <t>加农转子</t>
  </si>
  <si>
    <t>暴击率提升8%；攻击命中敌人并触发暴击时，额外造成275%攻击力的伤害，8秒内最多触发一次。</t>
  </si>
  <si>
    <t>能实时采集战场数据、为装备者提供战术支持的高性能超算音擎。自身加装有支援型迷你重炮。在危机时刻，它甚至可以丢出去充当小型自动战斗单位。此刻，装备者本身反倒更像是拖累。</t>
  </si>
  <si>
    <t>Weapon_S_Common_02</t>
  </si>
  <si>
    <t>逍遥游球</t>
  </si>
  <si>
    <t>装备者攻击命中敌人时，若触发属性克制效果，则全队对该目标的暴击率提升12%，持续12秒，同名被动效果之间不可叠加。</t>
  </si>
  <si>
    <t>加装有新款集成芯片的超算音擎，可动态监测战场环境，为装备者提供战术分析。同时该音擎与流行掌机进行了一体化设计，可让装备者随时随地玩到当下最流行的游戏。不过极不推荐将游戏声音外放…尤其是在以骸频繁出没的空洞区域。</t>
  </si>
  <si>
    <t>Weapon_S_Common_03</t>
  </si>
  <si>
    <t>左轮转子</t>
  </si>
  <si>
    <t>每3秒为装备者提供1层充能效果，最多叠加6层；发动[强化特殊技]时，消耗所有充能，每层充能效果使招式造成的失衡值提升4%。</t>
  </si>
  <si>
    <t>仿造左轮外形制作的特型音擎，可装填六枚子弹形的浓缩以太电池，可以随时击发并提供强力的输出功率。据说，只要把这个音擎带在身上，持有者就会无师自通地学会吹口哨，并会时不时模仿旧电影，摆出一副牛仔的腔调。</t>
  </si>
  <si>
    <t>品质</t>
  </si>
  <si>
    <t>所需经验值</t>
  </si>
  <si>
    <t>等级</t>
  </si>
  <si>
    <t>升级时获得的属性</t>
  </si>
  <si>
    <t>Rarity</t>
  </si>
  <si>
    <t>Exp</t>
  </si>
  <si>
    <t>ExpRecycleRate</t>
  </si>
  <si>
    <t>Level</t>
  </si>
  <si>
    <t>EnhanceRate</t>
  </si>
  <si>
    <t>最高等级</t>
  </si>
  <si>
    <t>突破次数</t>
  </si>
  <si>
    <t>最低等级</t>
  </si>
  <si>
    <t>突破时攻击力加成百分比</t>
  </si>
  <si>
    <t>突破时额外属性加成</t>
  </si>
  <si>
    <t>MaxLevel</t>
  </si>
  <si>
    <t>Star</t>
  </si>
  <si>
    <t>MinLevel</t>
  </si>
  <si>
    <t>BasePropertyEnhanceRate</t>
  </si>
  <si>
    <t>EnhancedPropertyEnhanceRate</t>
  </si>
  <si>
    <t>AJCAAOLAHHF</t>
  </si>
  <si>
    <t>LPIHNHKLJBL.ItemID</t>
  </si>
  <si>
    <t>LPIHNHKLJBL.Number</t>
  </si>
  <si>
    <t>FMLGFMMGFAP.ItemID</t>
  </si>
  <si>
    <t>FMLGFMMGFAP.Number</t>
  </si>
  <si>
    <t>音擎ID</t>
  </si>
  <si>
    <t>精炼等级</t>
  </si>
  <si>
    <t>内部流通ID</t>
  </si>
  <si>
    <t>特效ID</t>
  </si>
  <si>
    <t>WeaponID</t>
  </si>
  <si>
    <t>Name</t>
  </si>
  <si>
    <t>level</t>
  </si>
  <si>
    <t>ID</t>
  </si>
  <si>
    <t>AbilityID</t>
  </si>
  <si>
    <t>文本内容</t>
  </si>
  <si>
    <t>静态属性种类</t>
  </si>
  <si>
    <t>数值</t>
  </si>
  <si>
    <t>效果特征码</t>
  </si>
  <si>
    <t>[普通攻击]、[冲刺攻击]、[闪避反击]造成的伤害提升14%。</t>
  </si>
  <si>
    <t>[普通攻击]、[冲刺攻击]、[闪避反击]造成的伤害提升16%。</t>
  </si>
  <si>
    <t>[普通攻击]、[冲刺攻击]、[闪避反击]造成的伤害提升18%。</t>
  </si>
  <si>
    <t>[普通攻击]、[冲刺攻击]、[闪避反击]造成的伤害提升20%。</t>
  </si>
  <si>
    <t>发动[连携技]或[终结技]时，装备者造成的伤害提升17.5%，持续6秒。</t>
  </si>
  <si>
    <t>发动[连携技]或[终结技]时，装备者造成的伤害提升20%，持续6秒。</t>
  </si>
  <si>
    <t>发动[连携技]或[终结技]时，装备者造成的伤害提升22.5%，持续6秒。</t>
  </si>
  <si>
    <t>发动[连携技]或[终结技]时，装备者造成的伤害提升25%，持续6秒。</t>
  </si>
  <si>
    <t>发动[强化特殊技]时，装备者回复3.5点能量，12秒内最多触发一次。</t>
  </si>
  <si>
    <t>发动[强化特殊技]时，装备者回复4点能量，12秒内最多触发一次。</t>
  </si>
  <si>
    <t>发动[强化特殊技]时，装备者回复4.5点能量，12秒内最多触发一次。</t>
  </si>
  <si>
    <t>发动[强化特殊技]时，装备者回复5点能量，12秒内最多触发一次。</t>
  </si>
  <si>
    <t>发动[强化特殊技]时，全队冲击力提升9%，持续10秒，20秒内最多触发一次，同名被动效果之间不可叠加。</t>
  </si>
  <si>
    <t>发动[强化特殊技]时，全队冲击力提升10%，持续10秒，20秒内最多触发一次，同名被动效果之间不可叠加。</t>
  </si>
  <si>
    <t>发动[强化特殊技]时，全队冲击力提升11%，持续10秒，20秒内最多触发一次，同名被动效果之间不可叠加。</t>
  </si>
  <si>
    <t>发动[强化特殊技]时，全队冲击力提升12%，持续10秒，20秒内最多触发一次，同名被动效果之间不可叠加。</t>
  </si>
  <si>
    <t>发动[强化特殊技]或[连携技]时，全队异常掌控和异常精通提升12点，持续10秒，20秒内最多触发一次，同名被动效果之间不可叠加。</t>
  </si>
  <si>
    <t>发动[强化特殊技]或[连携技]时，全队异常掌控和异常精通提升13点，持续10秒，20秒内最多触发一次，同名被动效果之间不可叠加。</t>
  </si>
  <si>
    <t>发动[强化特殊技]或[连携技]时，全队异常掌控和异常精通提升15点，持续10秒，20秒内最多触发一次，同名被动效果之间不可叠加。</t>
  </si>
  <si>
    <t>发动[强化特殊技]或[连携技]时，全队异常掌控和异常精通提升16点，持续10秒，20秒内最多触发一次，同名被动效果之间不可叠加。</t>
  </si>
  <si>
    <t>发动[连携技]或[终结技]时，全队攻击力提升9%，持续10秒，20秒内最多触发一次，同名被动效果之间不可叠加。</t>
  </si>
  <si>
    <t>发动[连携技]或[终结技]时，全队攻击力提升10%，持续10秒，20秒内最多触发一次，同名被动效果之间不可叠加。</t>
  </si>
  <si>
    <t>发动[连携技]或[终结技]时，全队攻击力提升11%，持续10秒，20秒内最多触发一次，同名被动效果之间不可叠加。</t>
  </si>
  <si>
    <t>发动[连携技]或[终结技]时，全队攻击力提升12%，持续10秒，20秒内最多触发一次，同名被动效果之间不可叠加。</t>
  </si>
  <si>
    <t>[强化特殊技]造成的失衡值提升11.5%。</t>
  </si>
  <si>
    <t>[强化特殊技]造成的失衡值提升13%。</t>
  </si>
  <si>
    <t>[强化特殊技]造成的失衡值提升14.5%。</t>
  </si>
  <si>
    <t>[强化特殊技]造成的失衡值提升16%。</t>
  </si>
  <si>
    <t>攻击命中敌人时，装备者对主要攻击目标造成的失衡值提升9%。</t>
  </si>
  <si>
    <t>攻击命中敌人时，装备者对主要攻击目标造成的失衡值提升10%。</t>
  </si>
  <si>
    <t>攻击命中敌人时，装备者对主要攻击目标造成的失衡值提升11%。</t>
  </si>
  <si>
    <t>攻击命中敌人时，装备者对主要攻击目标造成的失衡值提升12%。</t>
  </si>
  <si>
    <t>进入接战状态或换入前场时，装备者的冲击力提升10%，持续10秒，20秒内最多触发一次。</t>
  </si>
  <si>
    <t>进入接战状态或换入前场时，装备者的冲击力提升11%，持续10秒，20秒内最多触发一次。</t>
  </si>
  <si>
    <t>进入接战状态或换入前场时，装备者的冲击力提升12%，持续10秒，20秒内最多触发一次。</t>
  </si>
  <si>
    <t>进入接战状态或换入前场时，装备者的冲击力提升13%，持续10秒，20秒内最多触发一次。</t>
  </si>
  <si>
    <t>累计属性异常积蓄值时，装备者的异常掌控提升28点，持续10秒，20秒内最多触发一次。</t>
  </si>
  <si>
    <t>累计属性异常积蓄值时，装备者的异常掌控提升32点，持续10秒，20秒内最多触发一次。</t>
  </si>
  <si>
    <t>累计属性异常积蓄值时，装备者的异常掌控提升36点，持续10秒，20秒内最多触发一次。</t>
  </si>
  <si>
    <t>累计属性异常积蓄值时，装备者的异常掌控提升40点，持续10秒，20秒内最多触发一次。</t>
  </si>
  <si>
    <t>累计属性异常积蓄值时，装备者的异常精通提升28点，持续10秒，20秒内最多触发一次。</t>
  </si>
  <si>
    <t>累计属性异常积蓄值时，装备者的异常精通提升32点，持续10秒，20秒内最多触发一次。</t>
  </si>
  <si>
    <t>累计属性异常积蓄值时，装备者的异常精通提升36点，持续10秒，20秒内最多触发一次。</t>
  </si>
  <si>
    <t>累计属性异常积蓄值时，装备者的异常精通提升40点，持续10秒，20秒内最多触发一次。</t>
  </si>
  <si>
    <t>队伍中任意角色对敌人施加属性异常效果时，装备者回复4点能量，12秒内最多触发一次。</t>
  </si>
  <si>
    <t>队伍中任意角色对敌人施加属性异常效果时，装备者回复4.5点能量，12秒内最多触发一次。</t>
  </si>
  <si>
    <t>队伍中任意角色对敌人施加属性异常效果时，装备者回复5点能量，12秒内最多触发一次。</t>
  </si>
  <si>
    <t>队伍中任意角色对敌人施加属性异常效果时，装备者回复5.5点能量，12秒内最多触发一次。</t>
  </si>
  <si>
    <t>受到敌方攻击时，装备者的防御力提升23%，持续8秒。</t>
  </si>
  <si>
    <t>受到敌方攻击时，装备者的防御力提升26%，持续8秒。</t>
  </si>
  <si>
    <t>受到敌方攻击时，装备者的防御力提升29%，持续8秒。</t>
  </si>
  <si>
    <t>受到敌方攻击时，装备者的防御力提升32%，持续8秒。</t>
  </si>
  <si>
    <t>受到敌方攻击时，攻击者造成的伤害降低7%，持续12秒。</t>
  </si>
  <si>
    <t>受到敌方攻击时，攻击者造成的伤害降低8%，持续12秒。</t>
  </si>
  <si>
    <t>受到敌方攻击时，攻击者造成的伤害降低9%，持续12秒。</t>
  </si>
  <si>
    <t>受到敌方攻击时，攻击者造成的伤害降低10%，持续12秒。</t>
  </si>
  <si>
    <t>队伍中任意角色发动[连携技]时，为装备者提供1层充能效果，最多叠加3层；发动[终结技]时，消耗所有充能，每层充能效果使招式造成的伤害提升17.2%。</t>
  </si>
  <si>
    <t>队伍中任意角色发动[连携技]时，为装备者提供1层充能效果，最多叠加3层；发动[终结技]时，消耗所有充能，每层充能效果使招式造成的伤害提升19.5%。</t>
  </si>
  <si>
    <t>队伍中任意角色发动[连携技]时，为装备者提供1层充能效果，最多叠加3层；发动[终结技]时，消耗所有充能，每层充能效果使招式造成的伤害提升21.7%。</t>
  </si>
  <si>
    <t>队伍中任意角色发动[连携技]时，为装备者提供1层充能效果，最多叠加3层；发动[终结技]时，消耗所有充能，每层充能效果使招式造成的伤害提升24%。</t>
  </si>
  <si>
    <t>队伍中任意角色发动[闪避反击]/[强化特殊技]/[支援攻击]/[连携技]时，额外获得23/28.5/34.5/40点喧响值，并为装备者回复0.8点能量，12秒内最多触发一次，不同招式分别结算冷却时间，同名被动效果之间不可叠加。</t>
  </si>
  <si>
    <t>队伍中任意角色发动[闪避反击]/[强化特殊技]/[支援攻击]/[连携技]时，额外获得26/32/39/45点喧响值，并为装备者回复0.9点能量，12秒内最多触发一次，不同招式分别结算冷却时间，同名被动效果之间不可叠加。</t>
  </si>
  <si>
    <t>队伍中任意角色发动[闪避反击]/[强化特殊技]/[支援攻击]/[连携技]时，额外获得29/35.5/43.5/50点喧响值，并为装备者回复1点能量，12秒内最多触发一次，不同招式分别结算冷却时间，同名被动效果之间不可叠加。</t>
  </si>
  <si>
    <t>队伍中任意角色发动[闪避反击]/[强化特殊技]/[支援攻击]/[连携技]时，额外获得32/40/48/55点喧响值，并为装备者回复1.1点能量，12秒内最多触发一次，不同招式分别结算冷却时间，同名被动效果之间不可叠加。</t>
  </si>
  <si>
    <t>每消耗10点能量值，获得1层增益效果，每层增益效果使装备者的攻击力提升2.8%，最多叠加10层，持续10秒，每层效果单独结算持续时间。</t>
  </si>
  <si>
    <t>每消耗10点能量值，获得1层增益效果，每层增益效果使装备者的攻击力提升3.2%，最多叠加10层，持续10秒，每层效果单独结算持续时间。</t>
  </si>
  <si>
    <t>每消耗10点能量值，获得1层增益效果，每层增益效果使装备者的攻击力提升3.6%，最多叠加10层，持续10秒，每层效果单独结算持续时间。</t>
  </si>
  <si>
    <t>每消耗10点能量值，获得1层增益效果，每层增益效果使装备者的攻击力提升4%，最多叠加10层，持续10秒，每层效果单独结算持续时间。</t>
  </si>
  <si>
    <t>发动[支援攻击]时，装备者的攻击力提升18.5%，持续12秒。</t>
  </si>
  <si>
    <t>发动[支援攻击]时，装备者的攻击力提升21%，持续12秒。</t>
  </si>
  <si>
    <t>发动[支援攻击]时，装备者的攻击力提升23.5%，持续12秒。</t>
  </si>
  <si>
    <t>发动[支援攻击]时，装备者的攻击力提升25%，持续12秒。</t>
  </si>
  <si>
    <t>每拥有10点能量值，装备者的冲击力提升2.3%，最多叠加8层，能量消耗后该增益效果仍然保留，持续8秒，每层效果单独结算持续时间。</t>
  </si>
  <si>
    <t>每拥有10点能量值，装备者的冲击力提升2.6%，最多叠加8层，能量消耗后该增益效果仍然保留，持续8秒，每层效果单独结算持续时间。</t>
  </si>
  <si>
    <t>每拥有10点能量值，装备者的冲击力提升2.9%，最多叠加8层，能量消耗后该增益效果仍然保留，持续8秒，每层效果单独结算持续时间。</t>
  </si>
  <si>
    <t>每拥有10点能量值，装备者的冲击力提升3.2%，最多叠加8层，能量消耗后该增益效果仍然保留，持续8秒，每层效果单独结算持续时间。</t>
  </si>
  <si>
    <t>目标生命值大于等于50%时，装备者造成的失衡值提升11.5%，目标生命值大于等于75%时，该增益效果额外提升11.5%。</t>
  </si>
  <si>
    <t>目标生命值大于等于50%时，装备者造成的失衡值提升13%，目标生命值大于等于75%时，该增益效果额外提升13%。</t>
  </si>
  <si>
    <t>目标生命值大于等于50%时，装备者造成的失衡值提升14.5%，目标生命值大于等于75%时，该增益效果额外提升14.5%。</t>
  </si>
  <si>
    <t>目标生命值大于等于50%时，装备者造成的失衡值提升16%，目标生命值大于等于75%时，该增益效果额外提升16%。</t>
  </si>
  <si>
    <t>生命值上限提升9%；受到敌方攻击时，装备者的冲击力提升11.5%，持续12秒。</t>
  </si>
  <si>
    <t>生命值上限提升10%；受到敌方攻击时，装备者的冲击力提升13%，持续12秒。</t>
  </si>
  <si>
    <t>生命值上限提升11%；受到敌方攻击时，装备者的冲击力提升14.5%，持续12秒。</t>
  </si>
  <si>
    <t>生命值上限提升12.5%；受到敌方攻击时，装备者的冲击力提升16%，持续12秒。</t>
  </si>
  <si>
    <t>队伍中任意角色对敌人施加属性异常效果时，为装备者提供1层增益效果，每层增益效果使装备者的异常精通提升34点，最多叠加4层，目标从失衡状态恢复或死亡时，对应增益效果结束，每层效果单独结算持续时间。</t>
  </si>
  <si>
    <t>队伍中任意角色对敌人施加属性异常效果时，为装备者提供1层增益效果，每层增益效果使装备者的异常精通提升38点，最多叠加4层，目标从失衡状态恢复或死亡时，对应增益效果结束，每层效果单独结算持续时间。</t>
  </si>
  <si>
    <t>队伍中任意角色对敌人施加属性异常效果时，为装备者提供1层增益效果，每层增益效果使装备者的异常精通提升42点，最多叠加4层，目标从失衡状态恢复或死亡时，对应增益效果结束，每层效果单独结算持续时间。</t>
  </si>
  <si>
    <t>队伍中任意角色对敌人施加属性异常效果时，为装备者提供1层增益效果，每层增益效果使装备者的异常精通提升48点，最多叠加4层，目标从失衡状态恢复或死亡时，对应增益效果结束，每层效果单独结算持续时间。</t>
  </si>
  <si>
    <t>当场上存在处于属性异常状态下的敌人时，装备者的攻击力提升11.5%，对目标造成的伤害额外提升17.5%。</t>
  </si>
  <si>
    <t>当场上存在处于属性异常状态下的敌人时，装备者的攻击力提升13%，对目标造成的伤害额外提升20%。</t>
  </si>
  <si>
    <t>当场上存在处于属性异常状态下的敌人时，装备者的攻击力提升14.5%，对目标造成的伤害额外提升22.5%。</t>
  </si>
  <si>
    <t>当场上存在处于属性异常状态下的敌人时，装备者的攻击力提升16%，对目标造成的伤害额外提升25%。</t>
  </si>
  <si>
    <t>生命值上限提升9.2%；拥有护盾时，装备者的攻击力提升11.5%。</t>
  </si>
  <si>
    <t>生命值上限提升10.4%；拥有护盾时，装备者的攻击力提升13%。</t>
  </si>
  <si>
    <t>生命值上限提升11.6%；拥有护盾时，装备者的攻击力提升14.5%。</t>
  </si>
  <si>
    <t>生命值上限提升12.8%；拥有护盾时，装备者的攻击力提升16%。</t>
  </si>
  <si>
    <t>受到的伤害降低8.5%；受到敌方攻击时，装备者的能量获得效率提升11.5%，持续12秒；装备者换回后场时，该增益效果将传递给当前操作中的角色，并刷新持续时间。</t>
  </si>
  <si>
    <t>受到的伤害降低9.5%；受到敌方攻击时，装备者的能量获得效率提升13%，持续12秒；装备者换回后场时，该增益效果将传递给当前操作中的角色，并刷新持续时间。</t>
  </si>
  <si>
    <t>受到的伤害降低10.5%；受到敌方攻击时，装备者的能量获得效率提升14.5%，持续12秒；装备者换回后场时，该增益效果将传递给当前操作中的角色，并刷新持续时间。</t>
  </si>
  <si>
    <t>受到的伤害降低12%；受到敌方攻击时，装备者的能量获得效率提升16%，持续12秒；装备者换回后场时，该增益效果将传递给当前操作中的角色，并刷新持续时间。</t>
  </si>
  <si>
    <t>队伍中任意角色发动[终结技]时，装备者的能量自动回复提升1.2点/秒，持续12秒。</t>
  </si>
  <si>
    <t>队伍中任意角色发动[终结技]时，装备者的能量自动回复提升1.36点/秒，持续12秒。</t>
  </si>
  <si>
    <t>队伍中任意角色发动[终结技]时，装备者的能量自动回复提升1.52点/秒，持续12秒。</t>
  </si>
  <si>
    <t>队伍中任意角色发动[终结技]时，装备者的能量自动回复提升1.68点/秒，持续12秒。</t>
  </si>
  <si>
    <t>队伍中任意角色发动[终结技]时，装备者的能量自动回复提升1.84点/秒，持续12秒。</t>
  </si>
  <si>
    <t>电属性伤害提升17.5%；[闪避反击]或[支援攻击]命中敌人时，装备者的能量获得效率提升20.5%，持续8秒。</t>
  </si>
  <si>
    <t>电属性伤害提升20%；[闪避反击]或[支援攻击]命中敌人时，装备者的能量获得效率提升23%，持续8秒。</t>
  </si>
  <si>
    <t>电属性伤害提升22%；[闪避反击]或[支援攻击]命中敌人时，装备者的能量获得效率提升25%，持续8秒。</t>
  </si>
  <si>
    <t>电属性伤害提升24%；[闪避反击]或[支援攻击]命中敌人时，装备者的能量获得效率提升27.5%，持续8秒。</t>
  </si>
  <si>
    <t>[强化特殊技]、[连携技]或[终结技]造成以太伤害时，全队对目标造成的伤害提升15%，装备者的能量自动回复提升0.5点/秒，持续2秒，同名被动效果之间不可叠加。</t>
  </si>
  <si>
    <t>[强化特殊技]、[连携技]或[终结技]造成以太伤害时，全队对目标造成的伤害提升17.5%，装备者的能量自动回复提升0.58点/秒，持续2秒，同名被动效果之间不可叠加。</t>
  </si>
  <si>
    <t>[强化特殊技]、[连携技]或[终结技]造成以太伤害时，全队对目标造成的伤害提升20%，装备者的能量自动回复提升0.65点/秒，持续2秒，同名被动效果之间不可叠加。</t>
  </si>
  <si>
    <t>[强化特殊技]、[连携技]或[终结技]造成以太伤害时，全队对目标造成的伤害提升22%，装备者的能量自动回复提升0.72点/秒，持续2秒，同名被动效果之间不可叠加。</t>
  </si>
  <si>
    <t>[强化特殊技]、[连携技]或[终结技]造成以太伤害时，全队对目标造成的伤害提升24%，装备者的能量自动回复提升0.8点/秒，持续2秒，同名被动效果之间不可叠加。</t>
  </si>
  <si>
    <t>位于后场时，能量自动回复提升0.45点/秒；[强化特殊技]命中敌人时，装备者造成的物理伤害提升3%，最多叠加15层，持续1秒，重复触发时刷新持续时间。</t>
  </si>
  <si>
    <t>位于后场时，能量自动回复提升0.52点/秒；[强化特殊技]命中敌人时，装备者造成的物理伤害提升3.5%，最多叠加15层，持续1秒，重复触发时刷新持续时间。</t>
  </si>
  <si>
    <t>位于后场时，能量自动回复提升0.58点/秒；[强化特殊技]命中敌人时，装备者造成的物理伤害提升4%，最多叠加15层，持续1秒，重复触发时刷新持续时间。</t>
  </si>
  <si>
    <t>位于后场时，能量自动回复提升0.65点/秒；[强化特殊技]命中敌人时，装备者造成的物理伤害提升4.4%，最多叠加15层，持续1秒，重复触发时刷新持续时间。</t>
  </si>
  <si>
    <t>位于后场时，能量自动回复提升0.72点/秒；[强化特殊技]命中敌人时，装备者造成的物理伤害提升4.8%，最多叠加15层，持续1秒，重复触发时刷新持续时间。</t>
  </si>
  <si>
    <t>[普通攻击]或[冲刺攻击]命中6米外的敌人时，装备者对目标造成的物理伤害提升41%，持续8秒。</t>
  </si>
  <si>
    <t>[普通攻击]或[冲刺攻击]命中6米外的敌人时，装备者对目标造成的物理伤害提升46.5%，持续8秒。</t>
  </si>
  <si>
    <t>[普通攻击]或[冲刺攻击]命中6米外的敌人时，装备者对目标造成的物理伤害提升52%，持续8秒。</t>
  </si>
  <si>
    <t>[普通攻击]或[冲刺攻击]命中6米外的敌人时，装备者对目标造成的物理伤害提升57.5%，持续8秒。</t>
  </si>
  <si>
    <t>发动[强化特殊技]或[连携技]时，[普通攻击]和[冲刺攻击]造成的电属性伤害提升50%，持续10秒，15秒内最多触发一次。</t>
  </si>
  <si>
    <t>发动[强化特殊技]或[连携技]时，[普通攻击]和[冲刺攻击]造成的电属性伤害提升57.5%，持续10秒，15秒内最多触发一次。</t>
  </si>
  <si>
    <t>发动[强化特殊技]或[连携技]时，[普通攻击]和[冲刺攻击]造成的电属性伤害提升65%，持续10秒，15秒内最多触发一次。</t>
  </si>
  <si>
    <t>发动[强化特殊技]或[连携技]时，[普通攻击]和[冲刺攻击]造成的电属性伤害提升72.5%，持续10秒，15秒内最多触发一次。</t>
  </si>
  <si>
    <t>发动[强化特殊技]或[连携技]时，[普通攻击]和[冲刺攻击]造成的电属性伤害提升80%，持续10秒，15秒内最多触发一次。</t>
  </si>
  <si>
    <t>受到的伤害降低8.5%；受到敌方攻击后，下一次攻击命中敌人时，额外造成装备者690%防御力的伤害，且必定触发暴击，7.5秒内最多触发一次。</t>
  </si>
  <si>
    <t>受到的伤害降低9.5%；受到敌方攻击后，下一次攻击命中敌人时，额外造成装备者780%防御力的伤害，且必定触发暴击，7.5秒内最多触发一次。</t>
  </si>
  <si>
    <t>受到的伤害降低10.5%；受到敌方攻击后，下一次攻击命中敌人时，额外造成装备者870%防御力的伤害，且必定触发暴击，7.5秒内最多触发一次。</t>
  </si>
  <si>
    <t>受到的伤害降低12%；受到敌方攻击后，下一次攻击命中敌人时，额外造成装备者960%防御力的伤害，且必定触发暴击，7.5秒内最多触发一次。</t>
  </si>
  <si>
    <t>冰属性伤害提升17.5%；发动[强化特殊技]时，全队攻击力提升2.3%，最多叠加4层，持续12秒，重复触发时刷新持续时间，同名被动效果之间不可叠加。</t>
  </si>
  <si>
    <t>冰属性伤害提升20%；发动[强化特殊技]时，全队攻击力提升2.6%，最多叠加4层，持续12秒，重复触发时刷新持续时间，同名被动效果之间不可叠加。</t>
  </si>
  <si>
    <t>冰属性伤害提升22%；发动[强化特殊技]时，全队攻击力提升2.9%，最多叠加4层，持续12秒，重复触发时刷新持续时间，同名被动效果之间不可叠加。</t>
  </si>
  <si>
    <t>冰属性伤害提升24%；发动[强化特殊技]时，全队攻击力提升3.2%，最多叠加4层，持续12秒，重复触发时刷新持续时间，同名被动效果之间不可叠加。</t>
  </si>
  <si>
    <t>攻击力提升7.5%；攻击命中敌人并触发暴击时，额外造成200%攻击力的伤害，8秒内最多触发一次。</t>
  </si>
  <si>
    <t>攻击力提升8.6%；攻击命中敌人并触发暴击时，额外造成200%攻击力的伤害，7.5秒内最多触发一次。</t>
  </si>
  <si>
    <t>攻击力提升9.7%；攻击命中敌人并触发暴击时，额外造成200%攻击力的伤害，7秒内最多触发一次。</t>
  </si>
  <si>
    <t>攻击力提升10.8%；攻击命中敌人并触发暴击时，额外造成200%攻击力的伤害，6.5秒内最多触发一次。</t>
  </si>
  <si>
    <t>攻击力提升12%；攻击命中敌人并触发暴击时，额外造成200%攻击力的伤害，6秒内最多触发一次。</t>
  </si>
  <si>
    <t>装备者攻击命中敌人时，若触发属性克制效果，则全队对该目标的暴击率提升13.5%，持续12秒，同名被动效果之间不可叠加。</t>
  </si>
  <si>
    <t>装备者攻击命中敌人时，若触发属性克制效果，则全队对该目标的暴击率提升15.5%，持续12秒，同名被动效果之间不可叠加。</t>
  </si>
  <si>
    <t>装备者攻击命中敌人时，若触发属性克制效果，则全队对该目标的暴击率提升17.5%，持续12秒，同名被动效果之间不可叠加。</t>
  </si>
  <si>
    <t>装备者攻击命中敌人时，若触发属性克制效果，则全队对该目标的暴击率提升20%，持续12秒，同名被动效果之间不可叠加。</t>
  </si>
  <si>
    <t>每3秒为装备者提供1层充能效果，最多叠加6层；发动[强化特殊技]时，消耗所有充能，每层充能效果使招式造成的失衡值提升4.6%。</t>
  </si>
  <si>
    <t>每3秒为装备者提供1层充能效果，最多叠加6层；发动[强化特殊技]时，消耗所有充能，每层充能效果使招式造成的失衡值提升5.2%。</t>
  </si>
  <si>
    <t>每3秒为装备者提供1层充能效果，最多叠加6层；发动[强化特殊技]时，消耗所有充能，每层充能效果使招式造成的失衡值提升5.8%。</t>
  </si>
  <si>
    <t>每3秒为装备者提供1层充能效果，最多叠加6层；发动[强化特殊技]时，消耗所有充能，每层充能效果使招式造成的失衡值提升6.4%。</t>
  </si>
  <si>
    <t>物理伤害提升25%；从背后攻击命中敌人时，装备者造成的伤害提升31.5%。</t>
  </si>
  <si>
    <t>物理伤害提升30%；从背后攻击命中敌人时，装备者造成的伤害提升38%。</t>
  </si>
  <si>
    <t>物理伤害提升35%；从背后攻击命中敌人时，装备者造成的伤害提升44%。</t>
  </si>
  <si>
    <t>物理伤害提升40%；从背后攻击命中敌人时，装备者造成的伤害提升50%。</t>
  </si>
  <si>
    <t>火属性伤害提升25%；[普通攻击]、[冲刺攻击]或[闪避反击]命中敌人时，装备者的攻击力提升2.5%，最多叠加8层，持续8秒，0.5秒内最多触发一次，每层效果单独结算持续时间。</t>
  </si>
  <si>
    <t>火属性伤害提升30%；[普通攻击]、[冲刺攻击]或[闪避反击]命中敌人时，装备者的攻击力提升3%，最多叠加8层，持续8秒，0.5秒内最多触发一次，每层效果单独结算持续时间。</t>
  </si>
  <si>
    <t>火属性伤害提升35%；[普通攻击]、[冲刺攻击]或[闪避反击]命中敌人时，装备者的攻击力提升3.5%，最多叠加8层，持续8秒，0.5秒内最多触发一次，每层效果单独结算持续时间。</t>
  </si>
  <si>
    <t>火属性伤害提升40%；[普通攻击]、[冲刺攻击]或[闪避反击]命中敌人时，装备者的攻击力提升4%，最多叠加8层，持续8秒，0.5秒内最多触发一次，每层效果单独结算持续时间。</t>
  </si>
  <si>
    <t>位于后场时，能量自动回复提升0.6点/秒；发动[强化特殊技]时，装备者的冲击力提升10%，最多叠加2层，持续10秒，每层效果单独结算持续时间。</t>
  </si>
  <si>
    <t>位于后场时，能量自动回复提升0.75点/秒；发动[强化特殊技]时，装备者的冲击力提升12.5%，最多叠加2层，持续10秒，每层效果单独结算持续时间。</t>
  </si>
  <si>
    <t>位于后场时，能量自动回复提升0.9点/秒；发动[强化特殊技]时，装备者的冲击力提升15%，最多叠加2层，持续10秒，每层效果单独结算持续时间。</t>
  </si>
  <si>
    <t>位于后场时，能量自动回复提升1.05点/秒；发动[强化特殊技]时，装备者的冲击力提升17.5%，最多叠加2层，持续10秒，每层效果单独结算持续时间。</t>
  </si>
  <si>
    <t>位于后场时，能量自动回复提升1.2点/秒；发动[强化特殊技]时，装备者的冲击力提升20%，最多叠加2层，持续10秒，每层效果单独结算持续时间。</t>
  </si>
  <si>
    <t>攻击命中敌人时，[普通攻击]造成的伤害和失衡值提升6%，最多叠加5层，持续8秒，同一招式内最多触发一次，每层效果单独结算持续时间。</t>
  </si>
  <si>
    <t>攻击命中敌人时，[普通攻击]造成的伤害和失衡值提升7.5%，最多叠加5层，持续8秒，同一招式内最多触发一次，每层效果单独结算持续时间。</t>
  </si>
  <si>
    <t>攻击命中敌人时，[普通攻击]造成的伤害和失衡值提升9%，最多叠加5层，持续8秒，同一招式内最多触发一次，每层效果单独结算持续时间。</t>
  </si>
  <si>
    <t>攻击命中敌人时，[普通攻击]造成的伤害和失衡值提升10.5%，最多叠加5层，持续8秒，同一招式内最多触发一次，每层效果单独结算持续时间。</t>
  </si>
  <si>
    <t>攻击命中敌人时，[普通攻击]造成的伤害和失衡值提升12%，最多叠加5层，持续8秒，同一招式内最多触发一次，每层效果单独结算持续时间。</t>
  </si>
  <si>
    <t>攻击力提升12%；发动[特殊技]或[强化特殊技]时，装备者的异常精通提升25点，最多叠加3层，持续8秒，每层效果单独结算持续时间。</t>
  </si>
  <si>
    <t>攻击力提升15%；发动[特殊技]或[强化特殊技]时，装备者的异常精通提升31点，最多叠加3层，持续8秒，每层效果单独结算持续时间。</t>
  </si>
  <si>
    <t>攻击力提升18%；发动[特殊技]或[强化特殊技]时，装备者的异常精通提升37点，最多叠加3层，持续8秒，每层效果单独结算持续时间。</t>
  </si>
  <si>
    <t>攻击力提升21%；发动[特殊技]或[强化特殊技]时，装备者的异常精通提升43点，最多叠加3层，持续8秒，每层效果单独结算持续时间。</t>
  </si>
  <si>
    <t>攻击力提升24%；发动[特殊技]或[强化特殊技]时，装备者的异常精通提升50点，最多叠加3层，持续8秒，每层效果单独结算持续时间。</t>
  </si>
  <si>
    <t>冰属性伤害提升25%；[普通攻击]命中敌人时，装备者的暴击率提升10%，持续8秒；[冲刺攻击]造成冰属性伤害时，装备者的暴击率额外提升10%，持续15秒，每种增益效果单独结算持续时间。</t>
  </si>
  <si>
    <t>冰属性伤害提升31.5%；[普通攻击]命中敌人时，装备者的暴击率提升10%，持续8秒；[冲刺攻击]造成冰属性伤害时，装备者的暴击率额外提升10%，持续15秒，每种增益效果单独结算持续时间。</t>
  </si>
  <si>
    <t>冰属性伤害提升38%；[普通攻击]命中敌人时，装备者的暴击率提升10%，持续8秒；[冲刺攻击]造成冰属性伤害时，装备者的暴击率额外提升10%，持续15秒，每种增益效果单独结算持续时间。</t>
  </si>
  <si>
    <t>冰属性伤害提升44.5%；[普通攻击]命中敌人时，装备者的暴击率提升10%，持续8秒；[冲刺攻击]造成冰属性伤害时，装备者的暴击率额外提升10%，持续15秒，每种增益效果单独结算持续时间。</t>
  </si>
  <si>
    <t>冰属性伤害提升50%；[普通攻击]命中敌人时，装备者的暴击率提升10%，持续8秒；[冲刺攻击]造成冰属性伤害时，装备者的暴击率额外提升10%，持续15秒，每种增益效果单独结算持续时间。</t>
  </si>
  <si>
    <t>位于后场时，能量自动回复提升0.6点/秒；装备者攻击命中敌人时，全队对目标造成的伤害提升10%，持续3秒；效果持续期间，每0.5秒该增益效果额外提升1.7%，最多额外提升10%，重复触发时仅刷新持续时间，不刷新伤害提升效果，同名被动效果之间不可叠加。</t>
  </si>
  <si>
    <t>位于后场时，能量自动回复提升0.75点/秒；装备者攻击命中敌人时，全队对目标造成的伤害提升12.5%，持续3秒；效果持续期间，每0.5秒该增益效果额外提升2%，最多额外提升12.5%，重复触发时仅刷新持续时间，不刷新伤害提升效果，同名被动效果之间不可叠加。</t>
  </si>
  <si>
    <t>位于后场时，能量自动回复提升0.9点/秒；装备者攻击命中敌人时，全队对目标造成的伤害提升15%，持续3秒；效果持续期间，每0.5秒该增益效果额外提升2.5%，最多额外提升15%，重复触发时仅刷新持续时间，不刷新伤害提升效果，同名被动效果之间不可叠加。</t>
  </si>
  <si>
    <t>位于后场时，能量自动回复提升1.05点/秒；装备者攻击命中敌人时，全队对目标造成的伤害提升17.5%，持续3秒；效果持续期间，每0.5秒该增益效果额外提升3%，最多额外提升17.5%，重复触发时仅刷新持续时间，不刷新伤害提升效果，同名被动效果之间不可叠加。</t>
  </si>
  <si>
    <t>位于后场时，能量自动回复提升1.2点/秒；装备者攻击命中敌人时，全队对目标造成的伤害提升20%，持续3秒；效果持续期间，每0.5秒该增益效果额外提升3.3%，最多额外提升20%，重复触发时仅刷新持续时间，不刷新伤害提升效果，同名被动效果之间不可叠加。</t>
  </si>
  <si>
    <t>以太伤害提升31.5%；发动[强化特殊技]时，为装备者提供8层充能效果，最多叠加8层；[普通攻击]造成以太伤害时，消耗1层充能，使当前招式造成的伤害提升56%。</t>
  </si>
  <si>
    <t>以太伤害提升38%；发动[强化特殊技]时，为装备者提供8层充能效果，最多叠加8层；[普通攻击]造成以太伤害时，消耗1层充能，使当前招式造成的伤害提升67%。</t>
  </si>
  <si>
    <t>以太伤害提升44.5%；发动[强化特殊技]时，为装备者提供8层充能效果，最多叠加8层；[普通攻击]造成以太伤害时，消耗1层充能，使当前招式造成的伤害提升78%。</t>
  </si>
  <si>
    <t>以太伤害提升50%；发动[强化特殊技]时，为装备者提供8层充能效果，最多叠加8层；[普通攻击]造成以太伤害时，消耗1层充能，使当前招式造成的伤害提升90%。</t>
  </si>
  <si>
    <t>详细数值</t>
  </si>
  <si>
    <t>核心被动满级提供的增益</t>
  </si>
  <si>
    <t>核心被动等级</t>
  </si>
  <si>
    <t>属性名</t>
  </si>
  <si>
    <t>突破数值</t>
  </si>
  <si>
    <t>角色类型</t>
  </si>
  <si>
    <t>回能</t>
  </si>
  <si>
    <t>AvatarID</t>
  </si>
  <si>
    <t>Rank</t>
  </si>
  <si>
    <t>SpecialProperty.ID</t>
  </si>
  <si>
    <t>SpecialProperty</t>
  </si>
  <si>
    <t>SpecialProperty.Value</t>
  </si>
  <si>
    <t>Meterials.ID</t>
  </si>
  <si>
    <t>Meterials.Number</t>
  </si>
  <si>
    <t>LJAOMBDLCJM</t>
  </si>
  <si>
    <t>HpAdd</t>
  </si>
  <si>
    <t>AttackAdd</t>
  </si>
  <si>
    <t>DefenceAdd</t>
  </si>
  <si>
    <t>别动！！！！！</t>
  </si>
  <si>
    <t>突破等级</t>
  </si>
  <si>
    <t>最大等级</t>
  </si>
  <si>
    <t>提升特殊属性编号</t>
  </si>
  <si>
    <t>特殊属性中文释义</t>
  </si>
  <si>
    <t>特殊属性提升值</t>
  </si>
  <si>
    <t>材料ID</t>
  </si>
  <si>
    <t>材料数量</t>
  </si>
  <si>
    <t>最小等级</t>
  </si>
  <si>
    <t>生命值增加</t>
  </si>
  <si>
    <t>攻击力增加</t>
  </si>
  <si>
    <t>防御力增加</t>
  </si>
  <si>
    <t>第几次突破（未确定）</t>
  </si>
  <si>
    <t>别动！！！！</t>
  </si>
  <si>
    <t>消耗丁尼</t>
  </si>
  <si>
    <t>数据区 图例</t>
  </si>
  <si>
    <t>对应色号</t>
  </si>
  <si>
    <t>普攻</t>
  </si>
  <si>
    <t>五</t>
  </si>
  <si>
    <t>和三测一样的</t>
  </si>
  <si>
    <t>SP</t>
  </si>
  <si>
    <t>无属性</t>
  </si>
  <si>
    <t>冰</t>
  </si>
  <si>
    <t>和三测不同的</t>
  </si>
  <si>
    <t>物理</t>
  </si>
  <si>
    <t>电</t>
  </si>
  <si>
    <t>没办法测/还没测的</t>
  </si>
  <si>
    <t>默认</t>
  </si>
  <si>
    <t>DASH</t>
  </si>
  <si>
    <t>火</t>
  </si>
  <si>
    <t>以太</t>
  </si>
  <si>
    <t>SUP</t>
  </si>
  <si>
    <t>支援技</t>
  </si>
  <si>
    <t>ELEME</t>
  </si>
  <si>
    <t>属性异常</t>
  </si>
  <si>
    <t>写在哪个面板里</t>
  </si>
  <si>
    <t>DamagePercentage</t>
  </si>
  <si>
    <t>DamagePercentageGrowth</t>
  </si>
  <si>
    <t>StunRatio</t>
  </si>
  <si>
    <t>StunRatioGrowth</t>
  </si>
  <si>
    <t>SpRecovery</t>
  </si>
  <si>
    <t>FeverRecovery</t>
  </si>
  <si>
    <t>DistanceAttenuation</t>
  </si>
  <si>
    <t>InitialLevel</t>
  </si>
  <si>
    <t>ElementAbnormalAccumlation</t>
  </si>
  <si>
    <t>SkillType</t>
  </si>
  <si>
    <t>TriggerBuffLevel</t>
  </si>
  <si>
    <t>属性</t>
  </si>
  <si>
    <t>别动</t>
  </si>
  <si>
    <t>发动门槛</t>
  </si>
  <si>
    <t>是否校对完成</t>
  </si>
  <si>
    <t>技能升级标签</t>
  </si>
  <si>
    <t>技能标签</t>
  </si>
  <si>
    <t>标签中文名</t>
  </si>
  <si>
    <t>官方技能文本名</t>
  </si>
  <si>
    <t>说明</t>
  </si>
  <si>
    <t>关联属性</t>
  </si>
  <si>
    <t>初始伤害倍率</t>
  </si>
  <si>
    <t>伤害倍率成长</t>
  </si>
  <si>
    <t>满级无命座</t>
  </si>
  <si>
    <t>满级有3命</t>
  </si>
  <si>
    <t>满级有5命</t>
  </si>
  <si>
    <t>初始失衡倍率</t>
  </si>
  <si>
    <t>失衡倍率成长</t>
  </si>
  <si>
    <t>能量消耗</t>
  </si>
  <si>
    <t>命中回能</t>
  </si>
  <si>
    <t>喧响值</t>
  </si>
  <si>
    <t>距离衰减</t>
  </si>
  <si>
    <t>元素蓄积</t>
  </si>
  <si>
    <t>技能类型</t>
  </si>
  <si>
    <t>增伤Tag</t>
  </si>
  <si>
    <t>中文释义</t>
  </si>
  <si>
    <t>1241_NA_1</t>
  </si>
  <si>
    <t>atk</t>
  </si>
  <si>
    <t>bs</t>
  </si>
  <si>
    <t>字典</t>
  </si>
  <si>
    <t>1241_NA_2</t>
  </si>
  <si>
    <t>1241_NA_3</t>
  </si>
  <si>
    <t>1241_NA_4</t>
  </si>
  <si>
    <t>1241_NA_5</t>
  </si>
  <si>
    <t>第5段普攻的第一段，物理伤害，占倍率40%</t>
  </si>
  <si>
    <t>1241_NA_6</t>
  </si>
  <si>
    <t>第5段普攻的第二段，以太伤害，占倍率60%</t>
  </si>
  <si>
    <t>1241_SNA_1</t>
  </si>
  <si>
    <t>1241_SNA_1_α</t>
  </si>
  <si>
    <t>1241_SNA_1_β</t>
  </si>
  <si>
    <t>1241_SNA_2</t>
  </si>
  <si>
    <t>招架/回避支援</t>
  </si>
  <si>
    <t>1241_SNA_3</t>
  </si>
  <si>
    <t>1241_SNA_4</t>
  </si>
  <si>
    <t>1241_SNA_5</t>
  </si>
  <si>
    <t>1241_SNA_1_A</t>
  </si>
  <si>
    <t>1241_SNA_1_A_α</t>
  </si>
  <si>
    <t>1241_SNA_1_A_β</t>
  </si>
  <si>
    <t>1241_SNA_2_A</t>
  </si>
  <si>
    <t>1241_SNA_3_A</t>
  </si>
  <si>
    <t>1241_SNA_4_A</t>
  </si>
  <si>
    <t>1241_SNA_5_A</t>
  </si>
  <si>
    <t>1241_E</t>
  </si>
  <si>
    <t>1241_E_A</t>
  </si>
  <si>
    <t>1241_E_B</t>
  </si>
  <si>
    <t>1241_E_C</t>
  </si>
  <si>
    <t>1241_E_EX</t>
  </si>
  <si>
    <t>1241_E_EX_A</t>
  </si>
  <si>
    <t>1241_QTE</t>
  </si>
  <si>
    <t>1241_QTE_PRE</t>
  </si>
  <si>
    <t>1241_RA</t>
  </si>
  <si>
    <t>1241_RA_F</t>
  </si>
  <si>
    <t>1241_RA_B</t>
  </si>
  <si>
    <t>1241_RA_S</t>
  </si>
  <si>
    <t>1241_SRA_F</t>
  </si>
  <si>
    <t>1241_SRA_F_ET</t>
  </si>
  <si>
    <t>1241_SRA_B</t>
  </si>
  <si>
    <t>1241_SRA_B_ET</t>
  </si>
  <si>
    <t>1241_SRA_S</t>
  </si>
  <si>
    <t>1241_SRA_S_ET</t>
  </si>
  <si>
    <t>1241_Q</t>
  </si>
  <si>
    <t>1241_BH_Aid</t>
  </si>
  <si>
    <t>1241_Assault_Aid</t>
  </si>
  <si>
    <t>1241_CA</t>
  </si>
  <si>
    <t>1241_NA_Switch</t>
  </si>
  <si>
    <t>1011_NA_1</t>
  </si>
  <si>
    <t>1011_NA_2</t>
  </si>
  <si>
    <t>1011_NA_3</t>
  </si>
  <si>
    <t>1011_NA_4</t>
  </si>
  <si>
    <t>1011_SNA_4</t>
  </si>
  <si>
    <t>1011_E</t>
  </si>
  <si>
    <t>1011_E_EX</t>
  </si>
  <si>
    <t>1011_E_EX_A</t>
  </si>
  <si>
    <t>这一项是安比衔接在普攻后的快速释放的强化E</t>
  </si>
  <si>
    <t>1011_E_A</t>
  </si>
  <si>
    <t>这一项是安比衔接在普攻后的快速释放的普通E</t>
  </si>
  <si>
    <t>1011_QTE</t>
  </si>
  <si>
    <t>1011_RA</t>
  </si>
  <si>
    <t>1011_CA</t>
  </si>
  <si>
    <t>1011_Q</t>
  </si>
  <si>
    <t>1011_BH_Aid</t>
  </si>
  <si>
    <t>1011_LightD_Aid</t>
  </si>
  <si>
    <t>1011_HeavyD_Aid</t>
  </si>
  <si>
    <t>1011_ChainD_Aid</t>
  </si>
  <si>
    <t>1011_Assault_Aid</t>
  </si>
  <si>
    <t>1141_NA_1</t>
  </si>
  <si>
    <t>普通攻击_狩月舞步_一段</t>
  </si>
  <si>
    <t>1141_SNA_1</t>
  </si>
  <si>
    <t>普通攻击_狩月舞步_一段蓄力</t>
  </si>
  <si>
    <t>1141_NA_2</t>
  </si>
  <si>
    <t>普通攻击_狩月舞步_二段</t>
  </si>
  <si>
    <t>1141_SNA_2</t>
  </si>
  <si>
    <t>普通攻击_狩月舞步_二段蓄力</t>
  </si>
  <si>
    <t>1141_NA_3</t>
  </si>
  <si>
    <t>普通攻击_狩月舞步_三段</t>
  </si>
  <si>
    <t>1141_SNA_3</t>
  </si>
  <si>
    <t>普通攻击_狩月舞步_三段蓄力</t>
  </si>
  <si>
    <t>1141_NA_4</t>
  </si>
  <si>
    <t>普通攻击_狩月舞步_四段</t>
  </si>
  <si>
    <t>1141_SNA_4</t>
  </si>
  <si>
    <t>普通攻击_狩月舞步_四段蓄力</t>
  </si>
  <si>
    <t>1141_NA_5</t>
  </si>
  <si>
    <t>普通攻击_狩月舞步_五段</t>
  </si>
  <si>
    <t>1141_SNA_5_NFC</t>
  </si>
  <si>
    <t>普通攻击_狩月舞步_五段一级蓄力</t>
  </si>
  <si>
    <t>1141_SNA_5_FC</t>
  </si>
  <si>
    <t>普通攻击_狩月舞步_五段二级蓄力</t>
  </si>
  <si>
    <t>1141_E</t>
  </si>
  <si>
    <t>特殊技：追猎时刻</t>
  </si>
  <si>
    <t>1141_E_A</t>
  </si>
  <si>
    <t>特殊技：追猎时刻_蓄力</t>
  </si>
  <si>
    <t>1141_E_EX</t>
  </si>
  <si>
    <t>强化特殊技：狂猎时刻</t>
  </si>
  <si>
    <t>1141_E_EX_A</t>
  </si>
  <si>
    <t>强化特殊技：狂猎时刻_蓄力</t>
  </si>
  <si>
    <t>1141_RA</t>
  </si>
  <si>
    <t>冲刺攻击：保持清洁</t>
  </si>
  <si>
    <t>1141_CA</t>
  </si>
  <si>
    <t>闪避反击：礼仪教导</t>
  </si>
  <si>
    <t>公测中遭到了削弱</t>
  </si>
  <si>
    <t>1141_QTE</t>
  </si>
  <si>
    <t>连携技：遵命</t>
  </si>
  <si>
    <t>1141_Q</t>
  </si>
  <si>
    <t>终结技：不辱使命</t>
  </si>
  <si>
    <t>1141_BH_Aid</t>
  </si>
  <si>
    <t>快速支援：狼群</t>
  </si>
  <si>
    <t>公测中遭到了削弱;公测中，支援技能独立成了一个新的技能，共有12个等级。3、5命不会增加该等级。</t>
  </si>
  <si>
    <t>1141_LightD_Aid</t>
  </si>
  <si>
    <t>招架支援：狩猎干预_轻招架</t>
  </si>
  <si>
    <t>公测中，支援技能独立成了一个新的技能，共有12个等级。3、5命不会增加该等级。</t>
  </si>
  <si>
    <t>1141_HeavyD_Aid</t>
  </si>
  <si>
    <t>招架支援：狩猎干预_重招架</t>
  </si>
  <si>
    <t>1141_ChainD_Aid</t>
  </si>
  <si>
    <t>招架支援：狩猎干预_连续招架</t>
  </si>
  <si>
    <t>1141_Assault_Aid</t>
  </si>
  <si>
    <t>支援突击：复仇反扑</t>
  </si>
  <si>
    <t>1101_NA_1</t>
  </si>
  <si>
    <t>普通攻击：砸扁，粉碎_一段</t>
  </si>
  <si>
    <t>1101_NA_2</t>
  </si>
  <si>
    <t>普通攻击：砸扁，粉碎_二段</t>
  </si>
  <si>
    <t>1101_NA_3</t>
  </si>
  <si>
    <t>普通攻击：砸扁，粉碎_三段</t>
  </si>
  <si>
    <t>1101_NA_4</t>
  </si>
  <si>
    <t>普通攻击：砸扁，粉碎_四段</t>
  </si>
  <si>
    <t>1101_SNA_1</t>
  </si>
  <si>
    <t>普通攻击：砸扁，粉碎_强化普攻一段</t>
  </si>
  <si>
    <t>单人熔炉升温，强化普攻1</t>
  </si>
  <si>
    <t>1101_SNA_2</t>
  </si>
  <si>
    <t>普通攻击：砸扁，粉碎_强化普攻二段</t>
  </si>
  <si>
    <t>单人熔炉升温，强化普攻2</t>
  </si>
  <si>
    <t>1101_SNA_1_A</t>
  </si>
  <si>
    <t>普通攻击：砸扁，粉碎_强化普攻一段（协同）</t>
  </si>
  <si>
    <t>协同后强化普攻1</t>
  </si>
  <si>
    <t>1101_SNA_2_A</t>
  </si>
  <si>
    <t>普通攻击：砸扁，粉碎_强化普攻二段（协同）</t>
  </si>
  <si>
    <t>协同后强化普攻2</t>
  </si>
  <si>
    <t>1101_E_1</t>
  </si>
  <si>
    <t>特殊技：爆破！铁锤时间_打击</t>
  </si>
  <si>
    <t>1101_E_2</t>
  </si>
  <si>
    <t>特殊技：爆破！铁锤时间_引爆</t>
  </si>
  <si>
    <t>1101_E_A</t>
  </si>
  <si>
    <t>特殊技：爆破！铁锤时间_引爆（协同）</t>
  </si>
  <si>
    <t>1101_E_EX_1</t>
  </si>
  <si>
    <t>强化特殊技：沸腾熔炉_打击</t>
  </si>
  <si>
    <t>1101_E_EX_2</t>
  </si>
  <si>
    <t>强化特殊技：沸腾熔炉_引爆</t>
  </si>
  <si>
    <t>1101_E_EX_A</t>
  </si>
  <si>
    <t>强化特殊技：沸腾熔炉_引爆（协同）</t>
  </si>
  <si>
    <t>1101_RA</t>
  </si>
  <si>
    <t>冲刺攻击：给我颤抖</t>
  </si>
  <si>
    <t>1101_CA</t>
  </si>
  <si>
    <t>闪避反击：别笑看我</t>
  </si>
  <si>
    <t>1101_QTE</t>
  </si>
  <si>
    <t>连携技：天崩-地裂</t>
  </si>
  <si>
    <t>1101_Q</t>
  </si>
  <si>
    <t>终结技：锤进地心</t>
  </si>
  <si>
    <t>单人大招</t>
  </si>
  <si>
    <t>1101_Q_A</t>
  </si>
  <si>
    <t>终结技：锤进地心（协同）</t>
  </si>
  <si>
    <t>协同状态下的大招</t>
  </si>
  <si>
    <t>1101_BH_Aid</t>
  </si>
  <si>
    <t>快速支援：让我来</t>
  </si>
  <si>
    <t>1101_LightD_Aid</t>
  </si>
  <si>
    <t>招架支援：护身锤_轻招架</t>
  </si>
  <si>
    <t>1101_HeavyD_Aid</t>
  </si>
  <si>
    <t>招架支援：护身锤_重招架</t>
  </si>
  <si>
    <t>1101_ChainD_Aid</t>
  </si>
  <si>
    <t>招架支援：护身锤_连续招架</t>
  </si>
  <si>
    <t>1101_Assault_Aid</t>
  </si>
  <si>
    <t>支援突击：锤钟</t>
  </si>
  <si>
    <t>1191_NA_1</t>
  </si>
  <si>
    <t>普通攻击：利齿修剪法_一段</t>
  </si>
  <si>
    <t>1191_NA_2</t>
  </si>
  <si>
    <t>普通攻击：利齿修剪法_二段</t>
  </si>
  <si>
    <t>1191_NA_3_FC</t>
  </si>
  <si>
    <t>普通攻击：利齿修剪法_三段</t>
  </si>
  <si>
    <t>1191_SNA_1</t>
  </si>
  <si>
    <t>普通攻击：急冻修剪法_一段</t>
  </si>
  <si>
    <t>1191_SNA_2</t>
  </si>
  <si>
    <t>普通攻击：急冻修剪法_二段</t>
  </si>
  <si>
    <t>1191_SNA_3_FC</t>
  </si>
  <si>
    <t>普通攻击：急冻修剪法_三段</t>
  </si>
  <si>
    <t>1191_SNA_3_NFC</t>
  </si>
  <si>
    <t>1191_RA_1</t>
  </si>
  <si>
    <t>冲刺攻击：冰渊潜袭_回旋斩击</t>
  </si>
  <si>
    <t>这一段无法单独打出，所以未不进行单独的测帧。</t>
  </si>
  <si>
    <t>1191_RA_NFC</t>
  </si>
  <si>
    <t>冲刺攻击：冰渊潜袭_快速剪击</t>
  </si>
  <si>
    <t>实际的倍率数据为：回旋斩击+快速剪击，在公测中，快速剪击数据被砍</t>
  </si>
  <si>
    <t>1191_RA_FC</t>
  </si>
  <si>
    <t>冲刺攻击：冰渊潜袭_蓄力剪击</t>
  </si>
  <si>
    <t>实际的倍率数据为：回旋斩击+蓄力剪击，</t>
  </si>
  <si>
    <t>1191_E</t>
  </si>
  <si>
    <t>特殊技：摆尾</t>
  </si>
  <si>
    <t>1191_E_EX</t>
  </si>
  <si>
    <t>强化特殊技：横扫</t>
  </si>
  <si>
    <t>1191_E_EX_A</t>
  </si>
  <si>
    <t>强化特殊技：鲨卷风</t>
  </si>
  <si>
    <t>1191_RA</t>
  </si>
  <si>
    <t>冲刺攻击：骇浪</t>
  </si>
  <si>
    <t>普通冲刺攻击</t>
  </si>
  <si>
    <t>1191_RA_A</t>
  </si>
  <si>
    <t>冲刺攻击：寒潮</t>
  </si>
  <si>
    <t>冲刺攻击冰附魔</t>
  </si>
  <si>
    <t>1191_CA</t>
  </si>
  <si>
    <t>闪避反击：暗礁</t>
  </si>
  <si>
    <t>1191_QTE</t>
  </si>
  <si>
    <t>连携技：雪崩</t>
  </si>
  <si>
    <t>1191_Q</t>
  </si>
  <si>
    <t>终结技：永东狂宴</t>
  </si>
  <si>
    <t>1191_BH_Aid</t>
  </si>
  <si>
    <t>快速支援：护卫鲛</t>
  </si>
  <si>
    <t>1191_LightD_Aid</t>
  </si>
  <si>
    <t>招架支援：迎头浪_轻招架</t>
  </si>
  <si>
    <t>1191_HeavyD_Aid</t>
  </si>
  <si>
    <t>招架支援：迎头浪_重招架</t>
  </si>
  <si>
    <t>1191_ChainD_Aid</t>
  </si>
  <si>
    <t>招架支援：迎头浪_连续招架</t>
  </si>
  <si>
    <t>1191_Assault_Aid</t>
  </si>
  <si>
    <t>支援突击：巡洋鲨</t>
  </si>
  <si>
    <t>1041_NA_1</t>
  </si>
  <si>
    <t>普通攻击：热身火花_一段</t>
  </si>
  <si>
    <t>1041_SNA_1</t>
  </si>
  <si>
    <t>普通攻击：活力镇压_一段</t>
  </si>
  <si>
    <t>1041_NA_2</t>
  </si>
  <si>
    <t>普通攻击：热身火花_二段</t>
  </si>
  <si>
    <t>1041_SNA_2</t>
  </si>
  <si>
    <t>普通攻击：活力镇压_二段</t>
  </si>
  <si>
    <t>1041_NA_3</t>
  </si>
  <si>
    <t>普通攻击：热身火花_三段</t>
  </si>
  <si>
    <t>1041_SNA_3</t>
  </si>
  <si>
    <t>普通攻击：活力镇压_三段</t>
  </si>
  <si>
    <t>1041_NA_4</t>
  </si>
  <si>
    <t>普通攻击：热身火花_四段</t>
  </si>
  <si>
    <t>1041_SNA_4</t>
  </si>
  <si>
    <t>普通攻击：活力镇压_四段</t>
  </si>
  <si>
    <t>1041_E</t>
  </si>
  <si>
    <t>特殊技：烈火</t>
  </si>
  <si>
    <t>1041_E_EX</t>
  </si>
  <si>
    <t>强化特殊技：盛燃烈火</t>
  </si>
  <si>
    <t>1041_RA</t>
  </si>
  <si>
    <t>冲刺攻击：炽火</t>
  </si>
  <si>
    <t>1041_SRA</t>
  </si>
  <si>
    <t>冲刺攻击：火力镇压</t>
  </si>
  <si>
    <t>1041_CA</t>
  </si>
  <si>
    <t>闪避反击：逆火</t>
  </si>
  <si>
    <t>1041_QTE</t>
  </si>
  <si>
    <t>连携技：昂扬烈焰</t>
  </si>
  <si>
    <t>1041_Q</t>
  </si>
  <si>
    <t>终结技：轰鸣烈焰</t>
  </si>
  <si>
    <t>1041_BH_Aid</t>
  </si>
  <si>
    <t>快速支援：火力掩护</t>
  </si>
  <si>
    <t>1041_LightD_Aid</t>
  </si>
  <si>
    <t>招架支援：巩固防线_轻招架</t>
  </si>
  <si>
    <t>1041_HeavyD_Aid</t>
  </si>
  <si>
    <t>招架支援：巩固防线_重招架</t>
  </si>
  <si>
    <t>1041_ChainD_Aid</t>
  </si>
  <si>
    <t>招架支援：巩固防线_连续招架</t>
  </si>
  <si>
    <t>1041_Assault_Aid</t>
  </si>
  <si>
    <t>支援突击：重燃</t>
  </si>
  <si>
    <t>1131_NA_1</t>
  </si>
  <si>
    <t>普通攻击：打年糕_一段</t>
  </si>
  <si>
    <t>1131_NA_2</t>
  </si>
  <si>
    <t>普通攻击：打年糕_二段</t>
  </si>
  <si>
    <t>1131_NA_3</t>
  </si>
  <si>
    <t>普通攻击：打年糕_三段</t>
  </si>
  <si>
    <t>1131_SNA_1</t>
  </si>
  <si>
    <t>普通攻击：打年糕（霜染刃旗）_一段</t>
  </si>
  <si>
    <t>1131_SNA_2</t>
  </si>
  <si>
    <t>普通攻击：打年糕（霜染刃旗）_二段</t>
  </si>
  <si>
    <t>1131_SNA_3</t>
  </si>
  <si>
    <t>普通攻击：打年糕（霜染刃旗）_三段</t>
  </si>
  <si>
    <t>1131_E_1</t>
  </si>
  <si>
    <t>特殊技：吹凉便当_一段</t>
  </si>
  <si>
    <t>1131_E_2</t>
  </si>
  <si>
    <t>特殊技：吹凉便当_终结段</t>
  </si>
  <si>
    <t>1131_E_A</t>
  </si>
  <si>
    <t>特殊技：集合啦！_展旗</t>
  </si>
  <si>
    <t>1131_E_B</t>
  </si>
  <si>
    <t>特殊技：集合啦！_快速展旗</t>
  </si>
  <si>
    <t>1131_E_C</t>
  </si>
  <si>
    <t>特殊技：集合啦！_收旗攻击</t>
  </si>
  <si>
    <t>1131_E_EX_1</t>
  </si>
  <si>
    <t>强化特殊技：扇走蚊虫_连续攻击一段</t>
  </si>
  <si>
    <t>连续“扇巴掌”的第一段，要先激活旗子，所以会长一些</t>
  </si>
  <si>
    <t>1131_E_EX_2</t>
  </si>
  <si>
    <t>强化特殊技：扇走蚊虫_连续攻击后续</t>
  </si>
  <si>
    <t>1131_E_EX_3</t>
  </si>
  <si>
    <t>强化特殊技：扇走蚊虫_终结段</t>
  </si>
  <si>
    <t>第三段竖劈，位于强化特殊技连续“扇巴掌”结束后自动衔接，倍率为特殊技第2段，该段并未标注在强化特殊技文本中</t>
  </si>
  <si>
    <t>1131_E_EX_A</t>
  </si>
  <si>
    <t>强化特殊技：扇走蚊虫_风场</t>
  </si>
  <si>
    <t>1131_RA</t>
  </si>
  <si>
    <t>冲刺攻击：对半分</t>
  </si>
  <si>
    <t>1131_SRA</t>
  </si>
  <si>
    <t>冲刺攻击：对半分（霜染刃旗）</t>
  </si>
  <si>
    <t>1131_CA</t>
  </si>
  <si>
    <t>闪避反击：别抢零食</t>
  </si>
  <si>
    <t>1131_QTE</t>
  </si>
  <si>
    <t>连携技：鹅鸡斩</t>
  </si>
  <si>
    <t>1131_Q</t>
  </si>
  <si>
    <t>终结技：大分鹅鸡斩</t>
  </si>
  <si>
    <t>1131_BH_Aid</t>
  </si>
  <si>
    <t>快快速支援：双人套餐</t>
  </si>
  <si>
    <t>1131_LightD_Aid</t>
  </si>
  <si>
    <t>招架支援：防守战术_轻招架</t>
  </si>
  <si>
    <t>1131_HeavyD_Aid</t>
  </si>
  <si>
    <t>招架支援：防守战术_重招架</t>
  </si>
  <si>
    <t>1131_ChainD_Aid</t>
  </si>
  <si>
    <t>招架支援：防守战术_连续招架</t>
  </si>
  <si>
    <t>1131_Assault_Aid</t>
  </si>
  <si>
    <t>支援突击：席卷打击</t>
  </si>
  <si>
    <t>1061_NA_1</t>
  </si>
  <si>
    <t>普通攻击：扫除开始_一段</t>
  </si>
  <si>
    <t>1061_NA_2</t>
  </si>
  <si>
    <t>普通攻击：扫除开始_二段</t>
  </si>
  <si>
    <t>1061_NA_3</t>
  </si>
  <si>
    <t>普通攻击：扫除开始_三段</t>
  </si>
  <si>
    <t>按打满计算</t>
  </si>
  <si>
    <t>1061_NA_4</t>
  </si>
  <si>
    <t>普通攻击：扫除开始_四段</t>
  </si>
  <si>
    <t>1061_NA_3_NFC</t>
  </si>
  <si>
    <t>数据来自拆包，但是并未调用，疑似第3段普攻没打完</t>
  </si>
  <si>
    <t>1061_NA_5</t>
  </si>
  <si>
    <t>普通攻击：扫除开始_五段</t>
  </si>
  <si>
    <t>1061_NA_5_NFC</t>
  </si>
  <si>
    <t>数据来自拆包，但是并未调用，疑似第5段普攻没打完</t>
  </si>
  <si>
    <t>1061_E_1</t>
  </si>
  <si>
    <t>特殊技：强力清扫_回旋斩击</t>
  </si>
  <si>
    <t>1061_E_2</t>
  </si>
  <si>
    <t>特殊技：强力清扫_持续斩击</t>
  </si>
  <si>
    <t>1061_E_A</t>
  </si>
  <si>
    <t>未命名</t>
  </si>
  <si>
    <t>第2段持续斩击蓄力不满，倍率并未明示，只能通过对比技能跳数来反推。蓄满12跳，不蓄满8跳，已知第一段4跳，最后一段1跳，那么中间段跳数比例应该是7:3，等比缩小倍率</t>
  </si>
  <si>
    <t>1061_E_3</t>
  </si>
  <si>
    <t>特殊技：强力清扫_爆炸</t>
  </si>
  <si>
    <t>1061_E_NFC</t>
  </si>
  <si>
    <t>组合：点按E</t>
  </si>
  <si>
    <t>该动作包含了特殊技1段、2段不完整版、爆炸</t>
  </si>
  <si>
    <t>1061_E_FC</t>
  </si>
  <si>
    <t>组合：长按E</t>
  </si>
  <si>
    <t>该动作包含了特殊技1段、2段完整版、爆炸</t>
  </si>
  <si>
    <t>1061_E_EX_1</t>
  </si>
  <si>
    <t>强化特殊技：小心裙角_回旋斩击</t>
  </si>
  <si>
    <t>1061_E_EX_2</t>
  </si>
  <si>
    <t>强化特殊技：小心裙角_持续斩击</t>
  </si>
  <si>
    <t>1061_E_EX_A</t>
  </si>
  <si>
    <t>第2段持续斩击蓄力不满，倍率并未明示，只能通过对比技能跳数来反推。蓄满32跳，不蓄满8跳，已知第一段4跳，最后一段1跳，那么中间段跳数比例应该是9:1，等比缩小倍率</t>
  </si>
  <si>
    <t>1061_E_EX_3</t>
  </si>
  <si>
    <t>强化特殊技：小心裙角_爆炸</t>
  </si>
  <si>
    <t>1061_E_EX_NFC</t>
  </si>
  <si>
    <t>组合：点按强化E</t>
  </si>
  <si>
    <t>该动作包含了强化特殊技1段、2段不完整版、爆炸</t>
  </si>
  <si>
    <t>1061_E_EX_FC</t>
  </si>
  <si>
    <t>组合：长按强化E</t>
  </si>
  <si>
    <t>该动作包含了强化特殊技1段、2段完整版、爆炸</t>
  </si>
  <si>
    <t>1061_RA</t>
  </si>
  <si>
    <t>冲刺攻击：[断]</t>
  </si>
  <si>
    <t>可琳的闪避反击是可以长按的，此处只记录了按满的总倍率</t>
  </si>
  <si>
    <t>1061_CA</t>
  </si>
  <si>
    <t>闪避反击：[舍]</t>
  </si>
  <si>
    <t>可琳的冲刺攻击是可以长按的，此处只记录了按满的总倍率，喧响值实验，打了5次，414点</t>
  </si>
  <si>
    <t>1061_QTE</t>
  </si>
  <si>
    <t>连携技：抱歉…</t>
  </si>
  <si>
    <t>1061_Q</t>
  </si>
  <si>
    <t>终结技：非、非常抱歉！</t>
  </si>
  <si>
    <t>1061_BH_Aid</t>
  </si>
  <si>
    <t>快速支援：应急措施</t>
  </si>
  <si>
    <t>1061_LightD_Aid</t>
  </si>
  <si>
    <t>招架支援：请让我来_轻招架</t>
  </si>
  <si>
    <t>1061_HeavyD_Aid</t>
  </si>
  <si>
    <t>招架支援：请让我来_重招架</t>
  </si>
  <si>
    <t>1061_ChainD_Aid</t>
  </si>
  <si>
    <t>招架支援：请让我来_连续招架</t>
  </si>
  <si>
    <t>1061_Assault_Aid</t>
  </si>
  <si>
    <t>支援突击：快速清扫</t>
  </si>
  <si>
    <t>1021_NA_1</t>
  </si>
  <si>
    <t>普通攻击：猫猫爪刺_第一段</t>
  </si>
  <si>
    <t>1021_NA_2</t>
  </si>
  <si>
    <t>普通攻击：猫猫爪刺_第二段</t>
  </si>
  <si>
    <t>1021_NA_3</t>
  </si>
  <si>
    <t>普通攻击：猫猫爪刺_第三段</t>
  </si>
  <si>
    <t>1021_NA_4</t>
  </si>
  <si>
    <t>普通攻击：猫猫爪刺_第四段</t>
  </si>
  <si>
    <t>1021_NA_5</t>
  </si>
  <si>
    <t>普通攻击：猫猫爪刺_第五段</t>
  </si>
  <si>
    <t>1021_SNA</t>
  </si>
  <si>
    <t>普通攻击：赤色之刃</t>
  </si>
  <si>
    <t>1021_E</t>
  </si>
  <si>
    <t>特殊技：奇袭</t>
  </si>
  <si>
    <t>1021_E_EX</t>
  </si>
  <si>
    <t>强化特殊技：超~凶奇袭</t>
  </si>
  <si>
    <t>1021_RA</t>
  </si>
  <si>
    <t>冲刺攻击：你在看哪边？</t>
  </si>
  <si>
    <t>1021_CA</t>
  </si>
  <si>
    <t>闪避反击：虚影双刺</t>
  </si>
  <si>
    <t>1021_QTE</t>
  </si>
  <si>
    <t>连携技：刃爪挥击</t>
  </si>
  <si>
    <t>1021_Q</t>
  </si>
  <si>
    <t>终结技：刃爪强袭</t>
  </si>
  <si>
    <t>1021_BH_Aid</t>
  </si>
  <si>
    <t>快速支援：借用猫爪</t>
  </si>
  <si>
    <t>1021_LightD_Aid</t>
  </si>
  <si>
    <t>招架支援：应急防御_轻招架</t>
  </si>
  <si>
    <t>1021_HeavyD_Aid</t>
  </si>
  <si>
    <t>招架支援：应急防御_重招架</t>
  </si>
  <si>
    <t>1021_ChainD_Aid</t>
  </si>
  <si>
    <t>招架支援：应急防御_连续招架</t>
  </si>
  <si>
    <t>1021_Assault_Aid</t>
  </si>
  <si>
    <t>支援突击：迅影</t>
  </si>
  <si>
    <t>1121_NA_1</t>
  </si>
  <si>
    <t>1121_NA_2</t>
  </si>
  <si>
    <t>1121_NA_3</t>
  </si>
  <si>
    <t>1121_E_1</t>
  </si>
  <si>
    <t>格挡</t>
  </si>
  <si>
    <t>1121_E_2</t>
  </si>
  <si>
    <t>反击，也就是“挠一爪子”，在和柯蕾妲的联动中会出现</t>
  </si>
  <si>
    <t>1121_E_EX_1</t>
  </si>
  <si>
    <t>强化格挡</t>
  </si>
  <si>
    <t>1121_E_EX_2</t>
  </si>
  <si>
    <t>强化反击</t>
  </si>
  <si>
    <t>1121_E_EX_A_1</t>
  </si>
  <si>
    <t>强化完美格挡</t>
  </si>
  <si>
    <t>1121_E_EX_A_2</t>
  </si>
  <si>
    <t>强化完美反击</t>
  </si>
  <si>
    <t>1121_RA</t>
  </si>
  <si>
    <t>1121_CA</t>
  </si>
  <si>
    <t>1121_QTE</t>
  </si>
  <si>
    <t>1121_Q</t>
  </si>
  <si>
    <t>1121_BH_Aid</t>
  </si>
  <si>
    <t>1121_LightD_Aid</t>
  </si>
  <si>
    <t>1121_HeavyD_Aid</t>
  </si>
  <si>
    <t>1121_ChainD_Aid</t>
  </si>
  <si>
    <t>1121_Assault_Aid</t>
  </si>
  <si>
    <t>1211_NA_1</t>
  </si>
  <si>
    <t>1211_NA_2</t>
  </si>
  <si>
    <t>1211_NA_3</t>
  </si>
  <si>
    <t>1211_NA_4</t>
  </si>
  <si>
    <t>1211_SNA_1</t>
  </si>
  <si>
    <t>1211_E</t>
  </si>
  <si>
    <t>1211_E_EX</t>
  </si>
  <si>
    <t>1211_QTE</t>
  </si>
  <si>
    <t>1211_Q</t>
  </si>
  <si>
    <t>1211_RA</t>
  </si>
  <si>
    <t>1211_CA</t>
  </si>
  <si>
    <t>1211_BH_Aid</t>
  </si>
  <si>
    <t>1211_Parry_Aid</t>
  </si>
  <si>
    <t>1181_NA_1</t>
  </si>
  <si>
    <t>1181_NA_2</t>
  </si>
  <si>
    <t>1181_NA_3</t>
  </si>
  <si>
    <t>1181_NA_4</t>
  </si>
  <si>
    <t>1181_SNA_1</t>
  </si>
  <si>
    <t>1181_E</t>
  </si>
  <si>
    <t>1181_E_EX</t>
  </si>
  <si>
    <t>此处是双倍的倍率和成长，因为一次性有两颗手雷，角色说明面板里面也是这么标注的</t>
  </si>
  <si>
    <t>1181_R+E</t>
  </si>
  <si>
    <t>1181_Q</t>
  </si>
  <si>
    <t>1181_QTE</t>
  </si>
  <si>
    <t>1181_RA</t>
  </si>
  <si>
    <t>1181_CA</t>
  </si>
  <si>
    <t>1181_BH_Aid</t>
  </si>
  <si>
    <t>1181_Parry_Aid</t>
  </si>
  <si>
    <t>1111_NA_1</t>
  </si>
  <si>
    <t>1111_NA_2</t>
  </si>
  <si>
    <t>1111_NA_3</t>
  </si>
  <si>
    <t>1111_NA_4</t>
  </si>
  <si>
    <t>1111_NA_1_A</t>
  </si>
  <si>
    <t>这一段倍率和普攻第一段完全一样，只是动画时间不同。</t>
  </si>
  <si>
    <t>1111_SNA_1</t>
  </si>
  <si>
    <t>1111_SNA_2_NFC</t>
  </si>
  <si>
    <t>面板上和解包数据中均未找到“不蓄满”或者“点按”的具体倍率，只有满蓄力的倍率</t>
  </si>
  <si>
    <t>1111_SNA_2_FC</t>
  </si>
  <si>
    <t>1111_SNA_3_NFC</t>
  </si>
  <si>
    <t>1111_SNA_3_FC</t>
  </si>
  <si>
    <t>1111_RA</t>
  </si>
  <si>
    <t>1111_SRA</t>
  </si>
  <si>
    <t>1111_CA_1</t>
  </si>
  <si>
    <t>1111_CA_2</t>
  </si>
  <si>
    <t>1111_SCA</t>
  </si>
  <si>
    <t>1111_QTE</t>
  </si>
  <si>
    <t>1111_QTE_PRE</t>
  </si>
  <si>
    <t>1111_E</t>
  </si>
  <si>
    <t>1111_E_EX</t>
  </si>
  <si>
    <t>1111_BH_Aid</t>
  </si>
  <si>
    <t>1111_LightD_Aid</t>
  </si>
  <si>
    <t>1111_HeavyD_Aid</t>
  </si>
  <si>
    <t>1111_ChainD_Aid</t>
  </si>
  <si>
    <t>1111_Assault_Aid</t>
  </si>
  <si>
    <t>1081_NA_1</t>
  </si>
  <si>
    <t>1081_NA_2</t>
  </si>
  <si>
    <t>1081_NA_3</t>
  </si>
  <si>
    <t>1081_NA_4</t>
  </si>
  <si>
    <t>1081_NA_5</t>
  </si>
  <si>
    <t>1081_E_1</t>
  </si>
  <si>
    <t>1081_E_2</t>
  </si>
  <si>
    <t>1081_E_3</t>
  </si>
  <si>
    <t>1081_E_EX</t>
  </si>
  <si>
    <t>1081_QTE</t>
  </si>
  <si>
    <t>1081_QTE_PRE</t>
  </si>
  <si>
    <t>1081_RA_F</t>
  </si>
  <si>
    <t>1081_RA_B</t>
  </si>
  <si>
    <t>1081_CA</t>
  </si>
  <si>
    <t>1081_BH_Aid</t>
  </si>
  <si>
    <t>1081_LightD_Aid</t>
  </si>
  <si>
    <t>1081_HeavyD_Aid</t>
  </si>
  <si>
    <t>1081_ChainD_Aid</t>
  </si>
  <si>
    <t>1081_Assault_Aid</t>
  </si>
  <si>
    <t>1031_NA_1</t>
  </si>
  <si>
    <t>1031_NA_2</t>
  </si>
  <si>
    <t>1031_NA_3</t>
  </si>
  <si>
    <t>1031_E</t>
  </si>
  <si>
    <t>此项目的喧响值来源于实测+三测拆包数据逆推，结果无限接近于该值，所以直接填写红字了,</t>
  </si>
  <si>
    <t>1031_E_EX_1</t>
  </si>
  <si>
    <t>这一段是炮击伤害</t>
  </si>
  <si>
    <t>1031_E_EX_2</t>
  </si>
  <si>
    <t>这一段是大能量场伤害</t>
  </si>
  <si>
    <t>1031_E_EX_B</t>
  </si>
  <si>
    <t>这一段是蓄力的小能量场伤害</t>
  </si>
  <si>
    <t>1031_E_EX_A</t>
  </si>
  <si>
    <t>这些都是释放强化E的一些不同手法，最后所得的能量场均相同，炮击伤害亦相同，可以根据需求自由组合。</t>
  </si>
  <si>
    <t>1031_E_EX_FC</t>
  </si>
  <si>
    <t>1031_E_EX_A_1</t>
  </si>
  <si>
    <t>1031_E_EX_B_1</t>
  </si>
  <si>
    <t>1031_E_EX_B_2</t>
  </si>
  <si>
    <t>1031_RA</t>
  </si>
  <si>
    <t>1031_CA</t>
  </si>
  <si>
    <t>1031_QTE_1</t>
  </si>
  <si>
    <t>炮击</t>
  </si>
  <si>
    <t>1031_QTE_2</t>
  </si>
  <si>
    <t>能量场</t>
  </si>
  <si>
    <t>1031_QTE</t>
  </si>
  <si>
    <t>由于连携技是没有详细帧数拆分的，但是倍率有拆分。所以在计算中，应尽量将妮可的连携技视作一个整体来进行运算，即两段倍率相加。</t>
  </si>
  <si>
    <t>1031_BH_Aid</t>
  </si>
  <si>
    <t>1031_LightD_Aid</t>
  </si>
  <si>
    <t>1031_HeavyD_Aid</t>
  </si>
  <si>
    <t>1031_ChainD_Aid</t>
  </si>
  <si>
    <t>1031_Assault_Aid</t>
  </si>
  <si>
    <t>通用</t>
  </si>
  <si>
    <t>说明书</t>
  </si>
  <si>
    <t>激活状态</t>
  </si>
  <si>
    <t>项目</t>
  </si>
  <si>
    <t>填写格式</t>
  </si>
  <si>
    <t>中文全称</t>
  </si>
  <si>
    <t>汉字</t>
  </si>
  <si>
    <t>游戏里的技能全名</t>
  </si>
  <si>
    <t>全帧数</t>
  </si>
  <si>
    <t>记录的是技能在连段出招中的帧数，而非完整帧数。</t>
  </si>
  <si>
    <t>伤害判定次数</t>
  </si>
  <si>
    <t>整数</t>
  </si>
  <si>
    <t>若是引导类技能，比如艾莲的踢剪刀、可琳的强化E锯子、比利的扫射，则应视为一段伤害</t>
  </si>
  <si>
    <t>主要连段间隔</t>
  </si>
  <si>
    <t>{x1,x2,x3……}</t>
  </si>
  <si>
    <t>在伤害有非常明确的分段的情况下，应测定每次判定之间的间隔，[判定1]~[判定2]的间隔长度为X1，以此类推</t>
  </si>
  <si>
    <t>前摇取消帧</t>
  </si>
  <si>
    <t>记录该动作的前摇中有多少帧可以被取消</t>
  </si>
  <si>
    <t>后摇取消帧</t>
  </si>
  <si>
    <t>记录该动作进行到多少帧后可以被取消</t>
  </si>
  <si>
    <r>
      <rPr>
        <b/>
        <sz val="9.75"/>
        <color rgb="FF000000"/>
        <rFont val="Calibri"/>
        <charset val="134"/>
      </rPr>
      <t xml:space="preserve">自动化情况
</t>
    </r>
    <r>
      <rPr>
        <b/>
        <sz val="9.75"/>
        <color rgb="FFF54A45"/>
        <rFont val="Calibri"/>
        <charset val="134"/>
      </rPr>
      <t>打√的都是公式不要碰，不打钩的手动填写</t>
    </r>
  </si>
  <si>
    <t>总索引</t>
  </si>
  <si>
    <t>标签</t>
  </si>
  <si>
    <t>标签含义</t>
  </si>
  <si>
    <t>接续帧数</t>
  </si>
  <si>
    <t>判定次数</t>
  </si>
  <si>
    <t>test</t>
  </si>
  <si>
    <t>XXXX</t>
  </si>
  <si>
    <t>EXAMPLE_1</t>
  </si>
  <si>
    <t>XXXX_1</t>
  </si>
  <si>
    <t>例子</t>
  </si>
  <si>
    <t>举例说明</t>
  </si>
  <si>
    <t>这一项是安比衔接在普攻后的快速释放的强化E帧数</t>
  </si>
  <si>
    <t>这一项是安比衔接在普攻后的快速释放的普通E帧数</t>
  </si>
  <si>
    <t>从开始放QTE开始到角色可以行动的间隔时间</t>
  </si>
  <si>
    <t>1011_QTE_PRE</t>
  </si>
  <si>
    <t>从开始释放QTE到怪物血条变灰的时间</t>
  </si>
  <si>
    <t>踢3脚+飞踹</t>
  </si>
  <si>
    <t>踢3脚+连段攻击</t>
  </si>
  <si>
    <t>1141_QTE_PRE</t>
  </si>
  <si>
    <t>普攻的第五段中的第一段，物理伤害</t>
  </si>
  <si>
    <t>普攻的第五段中的第二段，以太伤害</t>
  </si>
  <si>
    <t>不带【强化霰弹】的长按普攻，第二套特殊普攻的第一段</t>
  </si>
  <si>
    <t>普攻第一段，第三段，近身格斗后接特殊衔接A</t>
  </si>
  <si>
    <t>普通第二段，第四段，第五段，射击后接特殊衔接B</t>
  </si>
  <si>
    <t>带【强化霰弹】的长按普攻</t>
  </si>
  <si>
    <t>E技能三连发第一发</t>
  </si>
  <si>
    <t>E技能三连发第二发</t>
  </si>
  <si>
    <t>E技能三连发第三发</t>
  </si>
  <si>
    <t>快速拔枪版本的强化E</t>
  </si>
  <si>
    <t>普攻状态切换，只在枪管里正好没有子弹的时候触发，3次判定</t>
  </si>
  <si>
    <t>强化普攻第一段</t>
  </si>
  <si>
    <t>强化普攻第二段</t>
  </si>
  <si>
    <t>协同强化普攻第一段</t>
  </si>
  <si>
    <t>协同强化普攻第二段</t>
  </si>
  <si>
    <t>普通E的挥击</t>
  </si>
  <si>
    <t>普通E的引爆</t>
  </si>
  <si>
    <t>普通E协同状态下的引爆</t>
  </si>
  <si>
    <t>强化E的挥击</t>
  </si>
  <si>
    <t>强化E的引爆</t>
  </si>
  <si>
    <t>强化E协同状态下的引爆</t>
  </si>
  <si>
    <t>1101_QTE_PRE</t>
  </si>
  <si>
    <t>1191_NA_3_NFC</t>
  </si>
  <si>
    <t>物理普攻踢剪刀，但不踢满</t>
  </si>
  <si>
    <t>物理普攻踢剪刀，踢满</t>
  </si>
  <si>
    <t>冰附魔攻踢剪刀，但不踢满</t>
  </si>
  <si>
    <t>冰附魔攻踢剪刀，踢满</t>
  </si>
  <si>
    <t>鲨卷风</t>
  </si>
  <si>
    <t>1191_QTE_PRE</t>
  </si>
  <si>
    <t>冰附魔冲刺攻击</t>
  </si>
  <si>
    <t>疾跑+短蓄</t>
  </si>
  <si>
    <t>疾跑+长蓄</t>
  </si>
  <si>
    <t>1191_SRA_NFC</t>
  </si>
  <si>
    <t>确认到底有没有</t>
  </si>
  <si>
    <t>快蓄状态下短蓄力</t>
  </si>
  <si>
    <t>1191_SRA_FC</t>
  </si>
  <si>
    <t>快蓄状态下长蓄力</t>
  </si>
  <si>
    <t>1191_SR</t>
  </si>
  <si>
    <t>艾莲进入【巡游】的前摇</t>
  </si>
  <si>
    <t>1191_NA_FC</t>
  </si>
  <si>
    <t>艾莲长按普攻（正式服新加入）</t>
  </si>
  <si>
    <t>11号火附魔普攻第1段</t>
  </si>
  <si>
    <t>11号火附魔普攻第2段</t>
  </si>
  <si>
    <t>11号火附魔普攻第3段</t>
  </si>
  <si>
    <t>11号火附魔普攻第4段</t>
  </si>
  <si>
    <t>1041_QTE_PRE</t>
  </si>
  <si>
    <t>重击</t>
  </si>
  <si>
    <t>1021_SNA_1</t>
  </si>
  <si>
    <t>重击后续触发1次</t>
  </si>
  <si>
    <t>1021_SNA_2</t>
  </si>
  <si>
    <t>重击后续触发2次</t>
  </si>
  <si>
    <t>1021_SNA_3</t>
  </si>
  <si>
    <t>重击后续触发3次</t>
  </si>
  <si>
    <t>1021_QTE_PRE</t>
  </si>
  <si>
    <t>长按后第3段普攻延长：按满</t>
  </si>
  <si>
    <t>长按后第5段普攻延长：按满</t>
  </si>
  <si>
    <t>点按E</t>
  </si>
  <si>
    <t>长按E</t>
  </si>
  <si>
    <t>强化E按满</t>
  </si>
  <si>
    <t>1061_QTE_PRE</t>
  </si>
  <si>
    <t>第2轮平A的第1段。</t>
  </si>
  <si>
    <t>强化E后第2段平A点按</t>
  </si>
  <si>
    <t>强化E后第2段平A长按</t>
  </si>
  <si>
    <t>强化E后第3段平A点按</t>
  </si>
  <si>
    <t>强化E后第3段平A长按</t>
  </si>
  <si>
    <t>不开强化E</t>
  </si>
  <si>
    <t>开强化E</t>
  </si>
  <si>
    <t>强化E后的回避反击</t>
  </si>
  <si>
    <t>展旗后</t>
  </si>
  <si>
    <t>展旗</t>
  </si>
  <si>
    <t>快速展旗</t>
  </si>
  <si>
    <t>衔接于展旗后的特殊攻击（转转转）</t>
  </si>
  <si>
    <t>1131_E_Aid</t>
  </si>
  <si>
    <t>连续挥击的第一次</t>
  </si>
  <si>
    <t>连续挥击+风场，可循环</t>
  </si>
  <si>
    <t>竖劈，倍率是普通E的第二段</t>
  </si>
  <si>
    <t>1131_QTE_PRE</t>
  </si>
  <si>
    <t>1131_QTE_Aid</t>
  </si>
  <si>
    <t>重击（只有一段）</t>
  </si>
  <si>
    <t>1211_E_EX_Aid</t>
  </si>
  <si>
    <t>1211_QTE_PRE</t>
  </si>
  <si>
    <t>1211_QTE_Aid</t>
  </si>
  <si>
    <t>垫步射击</t>
  </si>
  <si>
    <t>1181_QTE_PRE</t>
  </si>
  <si>
    <t>1121_QTE_PRE</t>
  </si>
  <si>
    <t>站姿射击</t>
  </si>
  <si>
    <t>站姿子弹，但是注意，站姿子弹在应用时，要连算两次，因为实际动画中，该动作也被执行了2次，且官方给出的倍率表中，记录的是单倍伤害。</t>
  </si>
  <si>
    <t>第二次攻击指令就能打出本段普攻+前面的衔接</t>
  </si>
  <si>
    <t>该段普攻时间无限，此处是1轮动作的数据；</t>
  </si>
  <si>
    <t>收尾射击；综上，比利的一整套普攻应该为：NA_1 NA_2 NA_2 NA_3 NA_4×N NA_5</t>
  </si>
  <si>
    <t>1+3；前面是直伤，后面的数字是子弹的判定次数，</t>
  </si>
  <si>
    <t>1+4；前面是直伤，后面的数字是子弹的判定次数，</t>
  </si>
  <si>
    <t>4+12；前面是直伤，后面的数字是子弹的判定次数，</t>
  </si>
  <si>
    <t>1031_E_EX</t>
  </si>
  <si>
    <t>从释放技能开始到可以动是115，立场持续时间112，从开始放技能到立场消失187，</t>
  </si>
  <si>
    <t>因为妮可强化E的特殊性，导致在计算时，可能会涉及“立场的开始时刻”这一问题，所以妮可需要单独做表，</t>
  </si>
  <si>
    <t>召唤出的立场的持续时间不变，从开始放技能到立场消失254，</t>
  </si>
  <si>
    <t>蓄力前期枪口出现的小立场，微弱聚怪效果</t>
  </si>
  <si>
    <t>摇杆转半圈的曲射，从开始放技能到立场消失224，</t>
  </si>
  <si>
    <t>摇杆转满的曲射，从开始放技能到立场消失296，召唤出的小球数据没变化；</t>
  </si>
  <si>
    <t>1031_QTE_PRE</t>
  </si>
  <si>
    <t>_</t>
  </si>
  <si>
    <t>记录编号</t>
  </si>
  <si>
    <t>角色姓名</t>
  </si>
  <si>
    <t>特殊机制</t>
  </si>
  <si>
    <r>
      <rPr>
        <sz val="9.75"/>
        <color rgb="FF000000"/>
        <rFont val="Calibri"/>
        <charset val="134"/>
      </rPr>
      <t>普通攻击派生进入特殊普攻时，会根据普通攻击的段数，让</t>
    </r>
    <r>
      <rPr>
        <b/>
        <sz val="9.75"/>
        <color rgb="FFF54A45"/>
        <rFont val="Calibri"/>
        <charset val="134"/>
      </rPr>
      <t>「特殊普攻第一段」</t>
    </r>
    <r>
      <rPr>
        <sz val="9.75"/>
        <color rgb="FF000000"/>
        <rFont val="Calibri"/>
        <charset val="134"/>
      </rPr>
      <t>的动作改变
普通攻击的</t>
    </r>
    <r>
      <rPr>
        <b/>
        <sz val="9.75"/>
        <color rgb="FFF54A45"/>
        <rFont val="Calibri"/>
        <charset val="134"/>
      </rPr>
      <t>第一段</t>
    </r>
    <r>
      <rPr>
        <sz val="9.75"/>
        <color rgb="FF000000"/>
        <rFont val="Calibri"/>
        <charset val="134"/>
      </rPr>
      <t>，</t>
    </r>
    <r>
      <rPr>
        <b/>
        <sz val="9.75"/>
        <color rgb="FFF54A45"/>
        <rFont val="Calibri"/>
        <charset val="134"/>
      </rPr>
      <t>第三段</t>
    </r>
    <r>
      <rPr>
        <sz val="9.75"/>
        <color rgb="FF000000"/>
        <rFont val="Calibri"/>
        <charset val="134"/>
      </rPr>
      <t>衔接特殊普攻时，会以</t>
    </r>
    <r>
      <rPr>
        <b/>
        <sz val="9.75"/>
        <color rgb="FFF54A45"/>
        <rFont val="Calibri"/>
        <charset val="134"/>
      </rPr>
      <t>「第一段特殊普攻(α衔接)」</t>
    </r>
    <r>
      <rPr>
        <sz val="9.75"/>
        <color rgb="FF000000"/>
        <rFont val="Calibri"/>
        <charset val="134"/>
      </rPr>
      <t>起手，动作为侧身后空翻
普通攻击的</t>
    </r>
    <r>
      <rPr>
        <b/>
        <sz val="9.75"/>
        <color rgb="FF3370FF"/>
        <rFont val="Calibri"/>
        <charset val="134"/>
      </rPr>
      <t>第二段</t>
    </r>
    <r>
      <rPr>
        <sz val="9.75"/>
        <color rgb="FF000000"/>
        <rFont val="Calibri"/>
        <charset val="134"/>
      </rPr>
      <t>，</t>
    </r>
    <r>
      <rPr>
        <b/>
        <sz val="9.75"/>
        <color rgb="FF3370FF"/>
        <rFont val="Calibri"/>
        <charset val="134"/>
      </rPr>
      <t>第四段</t>
    </r>
    <r>
      <rPr>
        <sz val="9.75"/>
        <color rgb="FF000000"/>
        <rFont val="Calibri"/>
        <charset val="134"/>
      </rPr>
      <t>，</t>
    </r>
    <r>
      <rPr>
        <b/>
        <sz val="9.75"/>
        <color rgb="FF3370FF"/>
        <rFont val="Calibri"/>
        <charset val="134"/>
      </rPr>
      <t>第五段</t>
    </r>
    <r>
      <rPr>
        <sz val="9.75"/>
        <color rgb="FF000000"/>
        <rFont val="Calibri"/>
        <charset val="134"/>
      </rPr>
      <t>衔接衔接特殊普攻时，会以</t>
    </r>
    <r>
      <rPr>
        <b/>
        <sz val="9.75"/>
        <color rgb="FFF54A45"/>
        <rFont val="Calibri"/>
        <charset val="134"/>
      </rPr>
      <t>「第一段特殊普攻(β衔接)」</t>
    </r>
    <r>
      <rPr>
        <sz val="9.75"/>
        <color rgb="FF000000"/>
        <rFont val="Calibri"/>
        <charset val="134"/>
      </rPr>
      <t>起手，动作为后手翻</t>
    </r>
  </si>
  <si>
    <r>
      <rPr>
        <sz val="9.75"/>
        <color rgb="FF000000"/>
        <rFont val="Calibri"/>
        <charset val="134"/>
      </rPr>
      <t>当特殊普通循环到第二轮时，会使用非衔接的</t>
    </r>
    <r>
      <rPr>
        <b/>
        <sz val="9.75"/>
        <color rgb="FFF54A45"/>
        <rFont val="Calibri"/>
        <charset val="134"/>
      </rPr>
      <t>「特殊普攻第一段」</t>
    </r>
    <r>
      <rPr>
        <sz val="9.75"/>
        <color rgb="FF1F2329"/>
        <rFont val="Calibri"/>
        <charset val="134"/>
      </rPr>
      <t>起手</t>
    </r>
  </si>
  <si>
    <r>
      <rPr>
        <sz val="9.75"/>
        <color rgb="FF000000"/>
        <rFont val="Calibri"/>
        <charset val="134"/>
      </rPr>
      <t>普通攻击到第二轮时，会自动变成一个</t>
    </r>
    <r>
      <rPr>
        <b/>
        <sz val="9.75"/>
        <color rgb="FFF54A45"/>
        <rFont val="Calibri"/>
        <charset val="134"/>
      </rPr>
      <t>特殊的攻击姿势</t>
    </r>
    <r>
      <rPr>
        <sz val="9.75"/>
        <color rgb="FF000000"/>
        <rFont val="Calibri"/>
        <charset val="134"/>
      </rPr>
      <t>起手，并衔接普工攻击的第三段，第四段，第五段
即冲刺攻击→普攻第三段→普攻第四段→普攻第五段→冲刺攻击循环</t>
    </r>
  </si>
  <si>
    <r>
      <rPr>
        <sz val="9.75"/>
        <color rgb="FF000000"/>
        <rFont val="Calibri"/>
        <charset val="134"/>
      </rPr>
      <t xml:space="preserve">侧闪A的派生非常特殊，并且一定会遵循以下规则
</t>
    </r>
    <r>
      <rPr>
        <sz val="9.75"/>
        <color rgb="FF6425D0"/>
        <rFont val="Calibri"/>
        <charset val="134"/>
      </rPr>
      <t xml:space="preserve">1.普通攻击，第一，第二，第三段后，都可衔接侧闪A，并且侧闪A后，一定会衔接普通攻击的第三段
</t>
    </r>
    <r>
      <rPr>
        <sz val="9.75"/>
        <color rgb="FF000000"/>
        <rFont val="Calibri"/>
        <charset val="134"/>
      </rPr>
      <t>2.普通攻击的第四段后衔接侧闪A，侧闪A后，会衔接普通攻击的第五段
3.普通攻击的第五段后衔接侧闪A，侧闪A后，会衔接普通攻击的第三段</t>
    </r>
  </si>
  <si>
    <t>第二段普通攻击在使用后，可以通过方向键+攻击，自动派生侧闪A，对方向没有要求</t>
  </si>
  <si>
    <t>第三段，第四段，第五段后，可以通过方向键的后+攻击，自动派生第二段普通攻击</t>
  </si>
  <si>
    <t>侧闪A和后闪A的动作虽然和第二段普攻相同，但是它只能衔接第一段普通攻，不能等价于第二段普攻使用</t>
  </si>
  <si>
    <t>双爆配平区</t>
  </si>
  <si>
    <t>总词条数量</t>
  </si>
  <si>
    <t>词条种类</t>
  </si>
  <si>
    <t>单词条数值</t>
  </si>
  <si>
    <t>词条数量</t>
  </si>
  <si>
    <t>加成数值</t>
  </si>
  <si>
    <t>综合</t>
  </si>
  <si>
    <t>参数</t>
  </si>
  <si>
    <t>采集区</t>
  </si>
  <si>
    <t>角色等级</t>
  </si>
  <si>
    <t>角色命座</t>
  </si>
  <si>
    <t>A等级（不含命座）</t>
  </si>
  <si>
    <t>闪避（不含命座）</t>
  </si>
  <si>
    <t>支援（不含命座）</t>
  </si>
  <si>
    <t>特殊（不含命座）</t>
  </si>
  <si>
    <t>连携（不含命座）</t>
  </si>
  <si>
    <t>音擎等级</t>
  </si>
  <si>
    <t>四件套</t>
  </si>
  <si>
    <t>二件套A</t>
  </si>
  <si>
    <t>二件套B</t>
  </si>
  <si>
    <t>二件套C</t>
  </si>
  <si>
    <t>4号位</t>
  </si>
  <si>
    <t>5号位</t>
  </si>
  <si>
    <t>6号位</t>
  </si>
  <si>
    <t>有效词条数量</t>
  </si>
  <si>
    <t>角色名（手动）</t>
  </si>
  <si>
    <t>音擎选择</t>
  </si>
  <si>
    <t>双爆词条数量</t>
  </si>
  <si>
    <t>音擎等级（固定）</t>
  </si>
  <si>
    <t>等级（手动）</t>
  </si>
  <si>
    <t>剩余词条数量</t>
  </si>
  <si>
    <t>代码</t>
  </si>
  <si>
    <t>突破次数（自动）</t>
  </si>
  <si>
    <t>核心被动（默认）</t>
  </si>
  <si>
    <t>现有</t>
  </si>
  <si>
    <t>词条分配</t>
  </si>
  <si>
    <t>套装</t>
  </si>
  <si>
    <t>4件套</t>
  </si>
  <si>
    <t>2件套A</t>
  </si>
  <si>
    <t>2件套B</t>
  </si>
  <si>
    <t>2件套C</t>
  </si>
  <si>
    <t>配平后</t>
  </si>
  <si>
    <t>自由蓝调</t>
  </si>
  <si>
    <t>摇摆爵士</t>
  </si>
  <si>
    <t>主词条</t>
  </si>
  <si>
    <t>1号位</t>
  </si>
  <si>
    <t>2号位</t>
  </si>
  <si>
    <t>3号位</t>
  </si>
  <si>
    <t>词条总数验证</t>
  </si>
  <si>
    <t>公示表</t>
  </si>
  <si>
    <t>面板区</t>
  </si>
  <si>
    <t>字符串更换</t>
  </si>
  <si>
    <t>SUBSTITUTE(B4,"基础","")&amp;"成长"</t>
  </si>
  <si>
    <t>VLOOKUP($I$1,'角色突破属性（公测）'!$Q$3:$R$7,2,FALSE)</t>
  </si>
  <si>
    <t>基础数值</t>
  </si>
  <si>
    <t>基础属性</t>
  </si>
  <si>
    <t>MATCH($E$1,'角色突破属性（公测）'!$B$1:$B$167,0)+COUNTIF('角色突破属性（公测）'!$B$1:$B$167,$E$1)-1</t>
  </si>
  <si>
    <t>升级获得属性</t>
  </si>
  <si>
    <t>INDIRECT("'角色突破属性（公测）'!B"&amp;MATCH($E$1,'角色突破属性（公测）'!$B:$B,0))</t>
  </si>
  <si>
    <t>突破获得属性</t>
  </si>
  <si>
    <t>OFFSET(INDIRECT("'角色突破属性（公测）'!B"&amp;MATCH($E$1,'角色突破属性（公测）'!$B:$B,0)),0,9,11,4)</t>
  </si>
  <si>
    <t>核心被动加成</t>
  </si>
  <si>
    <t>MATCH(SUBSTITUTE(B4,"基础","")&amp;"增加",'角色突破属性（公测）'!$L$2:$N$2,0)</t>
  </si>
  <si>
    <t>音擎基础属性
（含升级、突破）</t>
  </si>
  <si>
    <t>判定范围</t>
  </si>
  <si>
    <t>OFFSET(INDIRECT("'角色核心被动提供的基础属性'!A"&amp;MATCH($E$1,'角色核心被动提供的基础属性'!$A:$A,0)),0,3,$I$2,1)</t>
  </si>
  <si>
    <t>白值小结</t>
  </si>
  <si>
    <t>技能倍率加值</t>
  </si>
  <si>
    <t>VLOOKUP($A27,'角色技能倍率'!$E$9:$AA$999,MATCH(D$26&amp;"成长",'角色技能倍率'!$E$8:$AA$8,0),FALSE)</t>
  </si>
  <si>
    <t>进阶数值</t>
  </si>
  <si>
    <t>音擎进阶属性</t>
  </si>
  <si>
    <t>求和范围</t>
  </si>
  <si>
    <t>OFFSET(INDIRECT("'角色核心被动提供的基础属性'!A"&amp;MATCH($E$1,'角色核心被动提供的基础属性'!$A:$A,0)),0,4,$I$2,1)</t>
  </si>
  <si>
    <t>音擎静态特效</t>
  </si>
  <si>
    <t>0|0</t>
  </si>
  <si>
    <t>技能倍率初始值</t>
  </si>
  <si>
    <t>VLOOKUP($A27,'角色技能倍率'!$E$9:$AA$999,MATCH("初始"&amp;D$26,'角色技能倍率'!$E$8:$AA$8,0),FALSE)</t>
  </si>
  <si>
    <t>驱动盘4件套</t>
  </si>
  <si>
    <t>驱动盘2件套A</t>
  </si>
  <si>
    <t>获取技能等级</t>
  </si>
  <si>
    <t>XLOOKUP(XLOOKUP($A27,'角色技能倍率'!$E$9:$E$999,'角色技能倍率'!$D$9:$D$999),$B$22:$F$22,$B$24:$F$24)</t>
  </si>
  <si>
    <t>驱动盘2件套B</t>
  </si>
  <si>
    <t>驱动盘2件套C</t>
  </si>
  <si>
    <t>4号位主词条</t>
  </si>
  <si>
    <t>5号位主词条</t>
  </si>
  <si>
    <t>6号位主词条</t>
  </si>
  <si>
    <t>驱动盘副词条</t>
  </si>
  <si>
    <t>总结</t>
  </si>
  <si>
    <t>固定加成</t>
  </si>
  <si>
    <t>百分比加成</t>
  </si>
  <si>
    <t>最终站街面板</t>
  </si>
  <si>
    <t>常驻加成</t>
  </si>
  <si>
    <t>手动调整区域！！！只调整下拉菜单即可！</t>
  </si>
  <si>
    <t>命座</t>
  </si>
  <si>
    <t>技能等级（升级）</t>
  </si>
  <si>
    <t>最终技能等级</t>
  </si>
  <si>
    <t>技能倍率！啥都别动球球了！！！！！</t>
  </si>
  <si>
    <t>技能</t>
  </si>
  <si>
    <t>伤害倍率</t>
  </si>
  <si>
    <t>失衡倍率</t>
  </si>
  <si>
    <t>伤害关联面板</t>
  </si>
  <si>
    <t>失衡关联面板</t>
  </si>
  <si>
    <t>数据参数：</t>
  </si>
  <si>
    <t>A|B</t>
  </si>
  <si>
    <t>计算方式</t>
  </si>
  <si>
    <t>基础值*(B类型+1)+A类型</t>
  </si>
  <si>
    <t>属性名称</t>
  </si>
  <si>
    <t>数据类型</t>
  </si>
  <si>
    <t>A</t>
  </si>
  <si>
    <t>B</t>
  </si>
  <si>
    <t>主词条种类</t>
  </si>
  <si>
    <t>分区1</t>
  </si>
  <si>
    <t>分区2</t>
  </si>
  <si>
    <t>分区3</t>
  </si>
  <si>
    <t>分区4</t>
  </si>
  <si>
    <t>分区5</t>
  </si>
  <si>
    <t>分区6</t>
  </si>
  <si>
    <t>主词条取值</t>
  </si>
  <si>
    <t>主词条算法</t>
  </si>
  <si>
    <t>副词条种类</t>
  </si>
  <si>
    <t>副词条取值</t>
  </si>
  <si>
    <t>2件套效果</t>
  </si>
  <si>
    <t>名称</t>
  </si>
  <si>
    <t>稀有度</t>
  </si>
  <si>
    <t>算法</t>
  </si>
  <si>
    <t>4件套效果</t>
  </si>
  <si>
    <t>实际游戏显示为向下取整</t>
  </si>
  <si>
    <t>啄木鸟电音</t>
  </si>
  <si>
    <t>S</t>
  </si>
  <si>
    <t>[普通攻击]，[闪避反击]或[强化特殊技]命中敌人并触发暴击时，分别为装备者提供1层增益效果，每层增益效果使装备者的攻击力提升9%，持续6秒，不同招式分别结算持续时间</t>
  </si>
  <si>
    <t>部位</t>
  </si>
  <si>
    <t>副词条算法</t>
  </si>
  <si>
    <t>河豚电音</t>
  </si>
  <si>
    <t>[终结技]造成的伤害提升20%；发动[终结技]时，装备者的攻击力提升15%，持续12秒</t>
  </si>
  <si>
    <t>I</t>
  </si>
  <si>
    <t>震星迪斯科</t>
  </si>
  <si>
    <t>[普通攻击]，[冲刺攻击]，[闪避反击]对主要攻击目标造成的失衡值提升20%</t>
  </si>
  <si>
    <t>II</t>
  </si>
  <si>
    <t>[强化特殊技]命中敌人时，根据装备者的属性类型，使目标对属性异常积蓄抗性降低20%，持续8秒，相同属性类型的效果不可叠加</t>
  </si>
  <si>
    <t>III</t>
  </si>
  <si>
    <t>激素朋克</t>
  </si>
  <si>
    <t>进入战斗或换入前场时，装备着的攻击力提升25%，持续8秒，20秒内最多触发一次</t>
  </si>
  <si>
    <t>IV</t>
  </si>
  <si>
    <t>灵魂摇滚</t>
  </si>
  <si>
    <t>受到敌方攻击并损失生命值时，装备着受到的伤害降低40%，持续2.5秒，15秒内最多触发一次</t>
  </si>
  <si>
    <t>发动[连携技]或[终结技]时，全队造成的伤害提升15%，持续12秒，同名被动效果之间不可叠加</t>
  </si>
  <si>
    <t>炎狱重金属</t>
  </si>
  <si>
    <t>攻击命中处于[灼烧]状态下的敌人时，装备者的暴击率提升28%，持续8秒</t>
  </si>
  <si>
    <t>混沌重金属</t>
  </si>
  <si>
    <t>队伍中任意角色对敌人施加[侵蚀]效果时，目标受到的伤害提升20%，持续12秒，同名被动效果之间不可叠加</t>
  </si>
  <si>
    <t>暴击伤害%</t>
  </si>
  <si>
    <t>雷暴重金属</t>
  </si>
  <si>
    <t>当场上存在处于[感电]状态下的敌人时，装备者的攻击力提升28%</t>
  </si>
  <si>
    <t>极地重金属</t>
  </si>
  <si>
    <t>[普通攻击]和[冲刺攻击]造成的伤害提升20%，队伍中任意角色对敌人施加[冻结]或触发[碎冰]效果时，该增益效果额外提升20%，持续12秒</t>
  </si>
  <si>
    <t>V</t>
  </si>
  <si>
    <t>獠牙重金属</t>
  </si>
  <si>
    <t>队伍中任意角色对敌人施加[强击]效果时，装备者对目标造成的伤害提升35%，持续12秒</t>
  </si>
  <si>
    <t>属伤加成</t>
  </si>
  <si>
    <t>VI</t>
  </si>
  <si>
    <t>副词条</t>
  </si>
  <si>
    <t>效果ID</t>
  </si>
  <si>
    <t>特效来源</t>
  </si>
  <si>
    <t>音擎编号</t>
  </si>
  <si>
    <t>增益效果描述</t>
  </si>
  <si>
    <t>IFNA(IF(VLOOKUP(二件套C属性,属性类型和计算方式表!$B$5:$C$99,2,FALSE)="A",IF(SUBSTITUTE(二件套C属性,"%","")=C$10,二件套C数值,0),0)&amp;"|"&amp;IF(VLOOKUP(二件套C属性,属性类型和计算方式表!$B$5:$C$99,2,FALSE)="B",IF(SUBSTITUTE(二件套C属性,"%","")=C$10,二件套C数值,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</si>
</sst>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quot;&quot;;General"/>
    <numFmt numFmtId="177" formatCode="0.00_ "/>
    <numFmt numFmtId="178" formatCode="0.00_);\(0.00\)"/>
    <numFmt numFmtId="179" formatCode="0_ "/>
  </numFmts>
  <fonts count="50">
    <font>
      <sz val="10"/>
      <color theme="1"/>
      <name val="等线"/>
      <charset val="134"/>
      <scheme val="minor"/>
    </font>
    <font>
      <b/>
      <sz val="10"/>
      <color theme="1"/>
      <name val="等线"/>
      <charset val="134"/>
      <scheme val="minor"/>
    </font>
    <font>
      <sz val="9.75"/>
      <color rgb="FF000000"/>
      <name val="等线"/>
      <charset val="134"/>
      <scheme val="minor"/>
    </font>
    <font>
      <b/>
      <sz val="16"/>
      <color rgb="FFF54A45"/>
      <name val="等线"/>
      <charset val="134"/>
      <scheme val="minor"/>
    </font>
    <font>
      <b/>
      <sz val="9.75"/>
      <color rgb="FFF54A45"/>
      <name val="等线"/>
      <charset val="134"/>
      <scheme val="minor"/>
    </font>
    <font>
      <sz val="9.75"/>
      <color theme="6"/>
      <name val="等线"/>
      <charset val="134"/>
      <scheme val="minor"/>
    </font>
    <font>
      <b/>
      <sz val="9.75"/>
      <color rgb="FF000000"/>
      <name val="等线"/>
      <charset val="134"/>
      <scheme val="minor"/>
    </font>
    <font>
      <b/>
      <sz val="24"/>
      <color rgb="FFF54A45"/>
      <name val="等线"/>
      <charset val="134"/>
      <scheme val="minor"/>
    </font>
    <font>
      <sz val="9.75"/>
      <color rgb="FF8F959E"/>
      <name val="等线"/>
      <charset val="134"/>
      <scheme val="minor"/>
    </font>
    <font>
      <sz val="9.75"/>
      <color rgb="FFF54A45"/>
      <name val="等线"/>
      <charset val="134"/>
      <scheme val="minor"/>
    </font>
    <font>
      <b/>
      <sz val="9.75"/>
      <color rgb="FF000000"/>
      <name val="等线"/>
      <charset val="134"/>
      <scheme val="minor"/>
    </font>
    <font>
      <b/>
      <sz val="11"/>
      <color theme="1"/>
      <name val="微软雅黑"/>
      <charset val="134"/>
    </font>
    <font>
      <sz val="11"/>
      <color theme="1"/>
      <name val="微软雅黑"/>
      <charset val="134"/>
    </font>
    <font>
      <b/>
      <sz val="9.75"/>
      <color rgb="FF8F959E"/>
      <name val="等线"/>
      <charset val="134"/>
      <scheme val="minor"/>
    </font>
    <font>
      <b/>
      <sz val="10"/>
      <color rgb="FF000000"/>
      <name val="等线"/>
      <charset val="134"/>
      <scheme val="minor"/>
    </font>
    <font>
      <sz val="10.5"/>
      <color rgb="FF000000"/>
      <name val="等线"/>
      <charset val="134"/>
      <scheme val="minor"/>
    </font>
    <font>
      <sz val="11"/>
      <color theme="1"/>
      <name val="等线"/>
      <charset val="134"/>
      <scheme val="minor"/>
    </font>
    <font>
      <b/>
      <sz val="11"/>
      <color theme="1"/>
      <name val="等线"/>
      <charset val="134"/>
      <scheme val="minor"/>
    </font>
    <font>
      <sz val="9.75"/>
      <color rgb="FF000000"/>
      <name val="等线"/>
      <charset val="134"/>
      <scheme val="minor"/>
    </font>
    <font>
      <sz val="9.75"/>
      <color rgb="FFFF0000"/>
      <name val="等线"/>
      <charset val="134"/>
      <scheme val="minor"/>
    </font>
    <font>
      <sz val="10"/>
      <color rgb="FFFF0000"/>
      <name val="等线"/>
      <charset val="134"/>
      <scheme val="minor"/>
    </font>
    <font>
      <sz val="9.75"/>
      <name val="等线"/>
      <charset val="134"/>
      <scheme val="minor"/>
    </font>
    <font>
      <sz val="10"/>
      <name val="等线"/>
      <charset val="134"/>
      <scheme val="minor"/>
    </font>
    <font>
      <sz val="11"/>
      <color theme="5"/>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75"/>
      <color rgb="FF000000"/>
      <name val="Calibri"/>
      <charset val="134"/>
    </font>
    <font>
      <b/>
      <sz val="9.75"/>
      <color rgb="FFF54A45"/>
      <name val="Calibri"/>
      <charset val="134"/>
    </font>
    <font>
      <b/>
      <sz val="9.75"/>
      <color rgb="FF3370FF"/>
      <name val="Calibri"/>
      <charset val="134"/>
    </font>
    <font>
      <u/>
      <sz val="10"/>
      <color theme="10"/>
      <name val="宋体"/>
      <charset val="134"/>
    </font>
    <font>
      <sz val="9.75"/>
      <color rgb="FF1F2329"/>
      <name val="Calibri"/>
      <charset val="134"/>
    </font>
    <font>
      <sz val="9.75"/>
      <color rgb="FF6425D0"/>
      <name val="Calibri"/>
      <charset val="134"/>
    </font>
    <font>
      <b/>
      <sz val="9.75"/>
      <color rgb="FF000000"/>
      <name val="Calibri"/>
      <charset val="134"/>
    </font>
  </fonts>
  <fills count="37">
    <fill>
      <patternFill patternType="none"/>
    </fill>
    <fill>
      <patternFill patternType="gray125"/>
    </fill>
    <fill>
      <patternFill patternType="solid">
        <fgColor theme="5" tint="0.79985961485641"/>
        <bgColor indexed="64"/>
      </patternFill>
    </fill>
    <fill>
      <patternFill patternType="solid">
        <fgColor theme="6"/>
        <bgColor indexed="64"/>
      </patternFill>
    </fill>
    <fill>
      <patternFill patternType="solid">
        <fgColor rgb="FFFBBFBC"/>
        <bgColor indexed="64"/>
      </patternFill>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0">
    <border>
      <left/>
      <right/>
      <top/>
      <bottom/>
      <diagonal/>
    </border>
    <border>
      <left style="thick">
        <color auto="1"/>
      </left>
      <right style="thick">
        <color auto="1"/>
      </right>
      <top style="thick">
        <color auto="1"/>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style="thick">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ck">
        <color auto="1"/>
      </right>
      <top/>
      <bottom style="thin">
        <color auto="1"/>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right style="thick">
        <color auto="1"/>
      </right>
      <top style="thick">
        <color auto="1"/>
      </top>
      <bottom style="thin">
        <color auto="1"/>
      </bottom>
      <diagonal/>
    </border>
    <border>
      <left style="thin">
        <color auto="1"/>
      </left>
      <right style="thin">
        <color auto="1"/>
      </right>
      <top style="thick">
        <color auto="1"/>
      </top>
      <bottom style="thin">
        <color auto="1"/>
      </bottom>
      <diagonal/>
    </border>
    <border>
      <left/>
      <right style="thick">
        <color auto="1"/>
      </right>
      <top style="thin">
        <color auto="1"/>
      </top>
      <bottom style="thick">
        <color auto="1"/>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bottom style="thick">
        <color auto="1"/>
      </bottom>
      <diagonal/>
    </border>
    <border>
      <left/>
      <right style="thin">
        <color auto="1"/>
      </right>
      <top/>
      <bottom style="thick">
        <color auto="1"/>
      </bottom>
      <diagonal/>
    </border>
    <border>
      <left style="thin">
        <color auto="1"/>
      </left>
      <right/>
      <top style="thick">
        <color auto="1"/>
      </top>
      <bottom style="thin">
        <color auto="1"/>
      </bottom>
      <diagonal/>
    </border>
    <border>
      <left/>
      <right style="thin">
        <color auto="1"/>
      </right>
      <top style="thick">
        <color auto="1"/>
      </top>
      <bottom style="thick">
        <color auto="1"/>
      </bottom>
      <diagonal/>
    </border>
    <border>
      <left style="thin">
        <color auto="1"/>
      </left>
      <right/>
      <top style="thin">
        <color auto="1"/>
      </top>
      <bottom style="thin">
        <color auto="1"/>
      </bottom>
      <diagonal/>
    </border>
    <border>
      <left style="thick">
        <color auto="1"/>
      </left>
      <right style="thin">
        <color auto="1"/>
      </right>
      <top/>
      <bottom style="thin">
        <color auto="1"/>
      </bottom>
      <diagonal/>
    </border>
    <border>
      <left style="thin">
        <color auto="1"/>
      </left>
      <right/>
      <top style="thin">
        <color auto="1"/>
      </top>
      <bottom style="thick">
        <color auto="1"/>
      </bottom>
      <diagonal/>
    </border>
    <border>
      <left style="thick">
        <color auto="1"/>
      </left>
      <right style="thin">
        <color auto="1"/>
      </right>
      <top style="thin">
        <color auto="1"/>
      </top>
      <bottom/>
      <diagonal/>
    </border>
    <border>
      <left style="thin">
        <color auto="1"/>
      </left>
      <right style="thick">
        <color auto="1"/>
      </right>
      <top style="thin">
        <color auto="1"/>
      </top>
      <bottom/>
      <diagonal/>
    </border>
    <border>
      <left/>
      <right style="thin">
        <color auto="1"/>
      </right>
      <top style="thin">
        <color auto="1"/>
      </top>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right style="thin">
        <color auto="1"/>
      </right>
      <top style="thick">
        <color auto="1"/>
      </top>
      <bottom/>
      <diagonal/>
    </border>
    <border>
      <left style="medium">
        <color rgb="FFDEE0E3"/>
      </left>
      <right/>
      <top style="medium">
        <color rgb="FFDEE0E3"/>
      </top>
      <bottom style="medium">
        <color rgb="FFDEE0E3"/>
      </bottom>
      <diagonal/>
    </border>
    <border>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41"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6" fillId="6" borderId="42"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43" applyNumberFormat="0" applyFill="0" applyAlignment="0" applyProtection="0">
      <alignment vertical="center"/>
    </xf>
    <xf numFmtId="0" fontId="30" fillId="0" borderId="43" applyNumberFormat="0" applyFill="0" applyAlignment="0" applyProtection="0">
      <alignment vertical="center"/>
    </xf>
    <xf numFmtId="0" fontId="31" fillId="0" borderId="44" applyNumberFormat="0" applyFill="0" applyAlignment="0" applyProtection="0">
      <alignment vertical="center"/>
    </xf>
    <xf numFmtId="0" fontId="31" fillId="0" borderId="0" applyNumberFormat="0" applyFill="0" applyBorder="0" applyAlignment="0" applyProtection="0">
      <alignment vertical="center"/>
    </xf>
    <xf numFmtId="0" fontId="32" fillId="7" borderId="45" applyNumberFormat="0" applyAlignment="0" applyProtection="0">
      <alignment vertical="center"/>
    </xf>
    <xf numFmtId="0" fontId="33" fillId="8" borderId="46" applyNumberFormat="0" applyAlignment="0" applyProtection="0">
      <alignment vertical="center"/>
    </xf>
    <xf numFmtId="0" fontId="34" fillId="8" borderId="45" applyNumberFormat="0" applyAlignment="0" applyProtection="0">
      <alignment vertical="center"/>
    </xf>
    <xf numFmtId="0" fontId="35" fillId="9" borderId="47" applyNumberFormat="0" applyAlignment="0" applyProtection="0">
      <alignment vertical="center"/>
    </xf>
    <xf numFmtId="0" fontId="36" fillId="0" borderId="48" applyNumberFormat="0" applyFill="0" applyAlignment="0" applyProtection="0">
      <alignment vertical="center"/>
    </xf>
    <xf numFmtId="0" fontId="37" fillId="0" borderId="49" applyNumberFormat="0" applyFill="0" applyAlignment="0" applyProtection="0">
      <alignment vertical="center"/>
    </xf>
    <xf numFmtId="0" fontId="38" fillId="10" borderId="0" applyNumberFormat="0" applyBorder="0" applyAlignment="0" applyProtection="0">
      <alignment vertical="center"/>
    </xf>
    <xf numFmtId="0" fontId="39" fillId="11" borderId="0" applyNumberFormat="0" applyBorder="0" applyAlignment="0" applyProtection="0">
      <alignment vertical="center"/>
    </xf>
    <xf numFmtId="0" fontId="40" fillId="12" borderId="0" applyNumberFormat="0" applyBorder="0" applyAlignment="0" applyProtection="0">
      <alignment vertical="center"/>
    </xf>
    <xf numFmtId="0" fontId="41" fillId="13" borderId="0" applyNumberFormat="0" applyBorder="0" applyAlignment="0" applyProtection="0">
      <alignment vertical="center"/>
    </xf>
    <xf numFmtId="0" fontId="42" fillId="14" borderId="0" applyNumberFormat="0" applyBorder="0" applyAlignment="0" applyProtection="0">
      <alignment vertical="center"/>
    </xf>
    <xf numFmtId="0" fontId="42"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2" fillId="18" borderId="0" applyNumberFormat="0" applyBorder="0" applyAlignment="0" applyProtection="0">
      <alignment vertical="center"/>
    </xf>
    <xf numFmtId="0" fontId="42"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2" fillId="22" borderId="0" applyNumberFormat="0" applyBorder="0" applyAlignment="0" applyProtection="0">
      <alignment vertical="center"/>
    </xf>
    <xf numFmtId="0" fontId="42"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2" fillId="26" borderId="0" applyNumberFormat="0" applyBorder="0" applyAlignment="0" applyProtection="0">
      <alignment vertical="center"/>
    </xf>
    <xf numFmtId="0" fontId="42"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2" fillId="30" borderId="0" applyNumberFormat="0" applyBorder="0" applyAlignment="0" applyProtection="0">
      <alignment vertical="center"/>
    </xf>
    <xf numFmtId="0" fontId="42" fillId="31" borderId="0" applyNumberFormat="0" applyBorder="0" applyAlignment="0" applyProtection="0">
      <alignment vertical="center"/>
    </xf>
    <xf numFmtId="0" fontId="41" fillId="32" borderId="0" applyNumberFormat="0" applyBorder="0" applyAlignment="0" applyProtection="0">
      <alignment vertical="center"/>
    </xf>
    <xf numFmtId="0" fontId="41" fillId="33" borderId="0" applyNumberFormat="0" applyBorder="0" applyAlignment="0" applyProtection="0">
      <alignment vertical="center"/>
    </xf>
    <xf numFmtId="0" fontId="42" fillId="34" borderId="0" applyNumberFormat="0" applyBorder="0" applyAlignment="0" applyProtection="0">
      <alignment vertical="center"/>
    </xf>
    <xf numFmtId="0" fontId="42" fillId="35" borderId="0" applyNumberFormat="0" applyBorder="0" applyAlignment="0" applyProtection="0">
      <alignment vertical="center"/>
    </xf>
    <xf numFmtId="0" fontId="41" fillId="36" borderId="0" applyNumberFormat="0" applyBorder="0" applyAlignment="0" applyProtection="0">
      <alignment vertical="center"/>
    </xf>
  </cellStyleXfs>
  <cellXfs count="196">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0" fillId="0" borderId="6" xfId="0" applyFont="1" applyBorder="1" applyAlignment="1">
      <alignment horizontal="center" vertical="center"/>
    </xf>
    <xf numFmtId="0" fontId="0" fillId="0" borderId="7" xfId="0"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0" borderId="11" xfId="0" applyBorder="1" applyAlignment="1">
      <alignment horizontal="center" vertical="center"/>
    </xf>
    <xf numFmtId="0" fontId="1" fillId="0" borderId="12"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Font="1" applyBorder="1" applyAlignment="1">
      <alignment horizontal="center" vertical="center"/>
    </xf>
    <xf numFmtId="0" fontId="0" fillId="0" borderId="15" xfId="0" applyBorder="1" applyAlignment="1">
      <alignment horizontal="center" vertical="center"/>
    </xf>
    <xf numFmtId="0" fontId="1" fillId="0" borderId="16" xfId="0" applyFont="1" applyBorder="1" applyAlignment="1">
      <alignment horizontal="center" vertical="center" wrapText="1"/>
    </xf>
    <xf numFmtId="9" fontId="0" fillId="0" borderId="7" xfId="0" applyNumberFormat="1" applyFont="1" applyBorder="1" applyAlignment="1">
      <alignment horizontal="center" vertical="center"/>
    </xf>
    <xf numFmtId="9" fontId="0" fillId="0" borderId="8" xfId="0" applyNumberFormat="1" applyFont="1" applyBorder="1" applyAlignment="1">
      <alignment horizontal="center" vertical="center"/>
    </xf>
    <xf numFmtId="9" fontId="0" fillId="0" borderId="10" xfId="0" applyNumberFormat="1" applyFont="1" applyBorder="1" applyAlignment="1">
      <alignment horizontal="center" vertical="center"/>
    </xf>
    <xf numFmtId="9" fontId="0" fillId="0" borderId="11" xfId="0" applyNumberFormat="1" applyFont="1" applyBorder="1" applyAlignment="1">
      <alignment horizontal="center" vertical="center"/>
    </xf>
    <xf numFmtId="9" fontId="0" fillId="0" borderId="14" xfId="0" applyNumberFormat="1" applyFont="1" applyBorder="1" applyAlignment="1">
      <alignment horizontal="center" vertical="center"/>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Alignment="1">
      <alignment horizontal="center" vertical="center"/>
    </xf>
    <xf numFmtId="9" fontId="0" fillId="0" borderId="0" xfId="0" applyNumberFormat="1" applyFont="1" applyAlignment="1">
      <alignment horizontal="center" vertical="center"/>
    </xf>
    <xf numFmtId="10" fontId="0" fillId="0" borderId="0" xfId="0" applyNumberFormat="1" applyFont="1" applyAlignment="1">
      <alignment horizontal="center" vertical="center"/>
    </xf>
    <xf numFmtId="0" fontId="0" fillId="0" borderId="0" xfId="0" applyFont="1" applyAlignment="1">
      <alignment vertical="center" wrapText="1"/>
    </xf>
    <xf numFmtId="0" fontId="1" fillId="0" borderId="0" xfId="0" applyFont="1" applyAlignment="1">
      <alignment horizontal="center" vertical="center"/>
    </xf>
    <xf numFmtId="0" fontId="0" fillId="0" borderId="0" xfId="0" applyFont="1" applyAlignment="1">
      <alignment vertical="center"/>
    </xf>
    <xf numFmtId="9" fontId="0" fillId="0" borderId="0" xfId="0" applyNumberFormat="1" applyAlignment="1">
      <alignment horizontal="center" vertical="center"/>
    </xf>
    <xf numFmtId="9" fontId="0" fillId="0" borderId="0" xfId="0" applyNumberFormat="1" applyAlignment="1">
      <alignment vertical="center"/>
    </xf>
    <xf numFmtId="10" fontId="0" fillId="0" borderId="0" xfId="0" applyNumberFormat="1" applyAlignment="1">
      <alignment vertical="center"/>
    </xf>
    <xf numFmtId="0" fontId="2" fillId="0" borderId="0" xfId="0" applyFont="1" applyAlignment="1">
      <alignment horizontal="left" vertical="center"/>
    </xf>
    <xf numFmtId="0" fontId="0" fillId="0" borderId="0" xfId="0" applyAlignment="1">
      <alignment horizontal="left" vertical="center"/>
    </xf>
    <xf numFmtId="0" fontId="3" fillId="0" borderId="17" xfId="0" applyFont="1" applyBorder="1" applyAlignment="1">
      <alignment horizontal="center" vertical="center"/>
    </xf>
    <xf numFmtId="0" fontId="2" fillId="0" borderId="0" xfId="0" applyFont="1" applyAlignment="1">
      <alignment horizontal="left" vertical="center" wrapText="1"/>
    </xf>
    <xf numFmtId="0" fontId="4" fillId="0" borderId="17" xfId="0" applyFont="1" applyBorder="1" applyAlignment="1">
      <alignment horizontal="center" vertical="center"/>
    </xf>
    <xf numFmtId="0" fontId="2" fillId="0" borderId="18" xfId="0" applyFont="1" applyBorder="1" applyAlignment="1">
      <alignment horizontal="center" vertical="center"/>
    </xf>
    <xf numFmtId="0" fontId="4" fillId="0" borderId="19" xfId="0" applyFont="1" applyBorder="1" applyAlignment="1">
      <alignment horizontal="center" vertical="center"/>
    </xf>
    <xf numFmtId="0" fontId="3" fillId="0" borderId="20" xfId="0" applyFont="1" applyBorder="1" applyAlignment="1">
      <alignment horizontal="center" vertical="center"/>
    </xf>
    <xf numFmtId="0" fontId="5" fillId="0" borderId="20" xfId="0" applyFont="1" applyBorder="1" applyAlignment="1">
      <alignment horizontal="center" vertical="center"/>
    </xf>
    <xf numFmtId="0" fontId="5" fillId="0" borderId="11" xfId="0" applyFont="1" applyBorder="1" applyAlignment="1">
      <alignment horizontal="center" vertical="center"/>
    </xf>
    <xf numFmtId="0" fontId="4" fillId="0" borderId="9" xfId="0" applyFont="1" applyBorder="1" applyAlignment="1">
      <alignment horizontal="center" vertical="center"/>
    </xf>
    <xf numFmtId="0" fontId="2" fillId="0" borderId="11"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4" fillId="0" borderId="20" xfId="0" applyFont="1" applyBorder="1" applyAlignment="1">
      <alignment horizontal="center" vertical="center"/>
    </xf>
    <xf numFmtId="0" fontId="2" fillId="0" borderId="0" xfId="0" applyFont="1" applyAlignment="1">
      <alignment horizontal="center" vertical="center"/>
    </xf>
    <xf numFmtId="0" fontId="2" fillId="0" borderId="9" xfId="0" applyFont="1" applyBorder="1" applyAlignment="1">
      <alignment horizontal="center" vertical="center"/>
    </xf>
    <xf numFmtId="0" fontId="5" fillId="0" borderId="21" xfId="0" applyFont="1" applyBorder="1" applyAlignment="1">
      <alignment horizontal="center" vertical="center"/>
    </xf>
    <xf numFmtId="0" fontId="5" fillId="0" borderId="15" xfId="0" applyFont="1" applyBorder="1" applyAlignment="1">
      <alignment horizontal="center" vertical="center"/>
    </xf>
    <xf numFmtId="0" fontId="2" fillId="0" borderId="13" xfId="0" applyFont="1" applyBorder="1" applyAlignment="1">
      <alignment horizontal="center" vertical="center"/>
    </xf>
    <xf numFmtId="0" fontId="2" fillId="0" borderId="15"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0" borderId="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19" xfId="0" applyFont="1" applyBorder="1" applyAlignment="1">
      <alignment horizontal="center" vertical="center"/>
    </xf>
    <xf numFmtId="0" fontId="6" fillId="0" borderId="23" xfId="0" applyFont="1" applyBorder="1" applyAlignment="1">
      <alignment horizontal="center" vertical="center"/>
    </xf>
    <xf numFmtId="0" fontId="6" fillId="0" borderId="12" xfId="0" applyFont="1" applyBorder="1" applyAlignment="1">
      <alignment horizontal="center" vertical="center"/>
    </xf>
    <xf numFmtId="0" fontId="6" fillId="0" borderId="24" xfId="0" applyFont="1" applyBorder="1" applyAlignment="1">
      <alignment horizontal="center" vertical="center" wrapText="1"/>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6" xfId="0" applyFont="1" applyBorder="1" applyAlignment="1">
      <alignment horizontal="center" vertical="center"/>
    </xf>
    <xf numFmtId="0" fontId="6" fillId="0" borderId="25" xfId="0" applyFont="1" applyBorder="1" applyAlignment="1">
      <alignment horizontal="center" vertical="center" wrapText="1"/>
    </xf>
    <xf numFmtId="176" fontId="2" fillId="0" borderId="6"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6" fillId="0" borderId="5" xfId="0" applyFont="1" applyBorder="1" applyAlignment="1">
      <alignment horizontal="center" vertical="center"/>
    </xf>
    <xf numFmtId="0" fontId="6" fillId="0" borderId="26" xfId="0" applyFont="1" applyBorder="1" applyAlignment="1">
      <alignment horizontal="center" vertical="center" wrapText="1"/>
    </xf>
    <xf numFmtId="176" fontId="2" fillId="0" borderId="9" xfId="0" applyNumberFormat="1" applyFont="1" applyBorder="1" applyAlignment="1">
      <alignment horizontal="center" vertical="center"/>
    </xf>
    <xf numFmtId="176" fontId="2" fillId="0" borderId="10" xfId="0" applyNumberFormat="1" applyFont="1" applyBorder="1" applyAlignment="1">
      <alignment horizontal="center" vertical="center"/>
    </xf>
    <xf numFmtId="0" fontId="6" fillId="2" borderId="24" xfId="0" applyFont="1" applyFill="1" applyBorder="1" applyAlignment="1">
      <alignment horizontal="center" vertical="center" wrapText="1"/>
    </xf>
    <xf numFmtId="176" fontId="2" fillId="2" borderId="13" xfId="0" applyNumberFormat="1" applyFont="1" applyFill="1" applyBorder="1" applyAlignment="1">
      <alignment horizontal="center" vertical="center"/>
    </xf>
    <xf numFmtId="176" fontId="2" fillId="2" borderId="14" xfId="0" applyNumberFormat="1" applyFont="1" applyFill="1" applyBorder="1" applyAlignment="1">
      <alignment horizontal="center" vertical="center"/>
    </xf>
    <xf numFmtId="176" fontId="0" fillId="0" borderId="6" xfId="0" applyNumberFormat="1" applyFont="1" applyBorder="1" applyAlignment="1">
      <alignment horizontal="center" vertical="center"/>
    </xf>
    <xf numFmtId="176" fontId="0" fillId="0" borderId="9" xfId="0" applyNumberFormat="1" applyFont="1" applyBorder="1" applyAlignment="1">
      <alignment horizontal="center" vertical="center"/>
    </xf>
    <xf numFmtId="176" fontId="0" fillId="0" borderId="10" xfId="0" applyNumberFormat="1" applyFont="1" applyBorder="1" applyAlignment="1">
      <alignment horizontal="center" vertical="center"/>
    </xf>
    <xf numFmtId="176" fontId="2" fillId="0" borderId="13" xfId="0" applyNumberFormat="1" applyFont="1" applyBorder="1" applyAlignment="1">
      <alignment horizontal="center" vertical="center"/>
    </xf>
    <xf numFmtId="176" fontId="2" fillId="0" borderId="14" xfId="0" applyNumberFormat="1" applyFont="1" applyBorder="1" applyAlignment="1">
      <alignment horizontal="center" vertical="center"/>
    </xf>
    <xf numFmtId="0" fontId="2" fillId="0" borderId="6" xfId="0" applyNumberFormat="1" applyFont="1" applyBorder="1" applyAlignment="1">
      <alignment horizontal="center" vertical="center"/>
    </xf>
    <xf numFmtId="0" fontId="2" fillId="0" borderId="13" xfId="0" applyNumberFormat="1" applyFont="1" applyBorder="1" applyAlignment="1">
      <alignment horizontal="center" vertical="center"/>
    </xf>
    <xf numFmtId="0" fontId="6" fillId="0" borderId="27" xfId="0" applyFont="1" applyBorder="1" applyAlignment="1">
      <alignment horizontal="center" vertical="center" wrapText="1"/>
    </xf>
    <xf numFmtId="177" fontId="2" fillId="0" borderId="28" xfId="0" applyNumberFormat="1" applyFont="1" applyBorder="1" applyAlignment="1">
      <alignment horizontal="center" vertical="center"/>
    </xf>
    <xf numFmtId="176" fontId="2" fillId="0" borderId="28" xfId="0" applyNumberFormat="1" applyFont="1" applyBorder="1" applyAlignment="1">
      <alignment horizontal="center" vertical="center"/>
    </xf>
    <xf numFmtId="10" fontId="2" fillId="0" borderId="28" xfId="0" applyNumberFormat="1" applyFont="1" applyBorder="1" applyAlignment="1">
      <alignment horizontal="center" vertical="center"/>
    </xf>
    <xf numFmtId="176" fontId="2" fillId="0" borderId="0" xfId="0" applyNumberFormat="1" applyFont="1" applyAlignment="1">
      <alignment horizontal="center" vertical="center"/>
    </xf>
    <xf numFmtId="0" fontId="7"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vertical="center"/>
    </xf>
    <xf numFmtId="0" fontId="4" fillId="0" borderId="0" xfId="0" applyFont="1" applyAlignment="1">
      <alignment vertical="center" wrapText="1"/>
    </xf>
    <xf numFmtId="0" fontId="8" fillId="0" borderId="0" xfId="0" applyFont="1" applyAlignment="1">
      <alignment vertical="center"/>
    </xf>
    <xf numFmtId="0" fontId="9" fillId="0" borderId="0" xfId="0" applyFont="1" applyAlignment="1">
      <alignment horizontal="center" vertical="center"/>
    </xf>
    <xf numFmtId="0" fontId="2" fillId="0" borderId="0" xfId="0" applyFont="1" applyAlignment="1">
      <alignment horizontal="center" vertical="center" wrapText="1"/>
    </xf>
    <xf numFmtId="10" fontId="2" fillId="0" borderId="0" xfId="0" applyNumberFormat="1" applyFont="1" applyAlignment="1">
      <alignment horizontal="center" vertical="center"/>
    </xf>
    <xf numFmtId="0" fontId="1" fillId="0" borderId="23" xfId="0" applyFont="1" applyBorder="1" applyAlignment="1">
      <alignment vertical="center"/>
    </xf>
    <xf numFmtId="0" fontId="6" fillId="0" borderId="29" xfId="0" applyFont="1" applyBorder="1" applyAlignment="1">
      <alignment horizontal="center" vertical="center"/>
    </xf>
    <xf numFmtId="0" fontId="1" fillId="0" borderId="30" xfId="0" applyFont="1" applyBorder="1" applyAlignment="1">
      <alignment horizontal="center" vertical="center"/>
    </xf>
    <xf numFmtId="0" fontId="1" fillId="0" borderId="10" xfId="0" applyFont="1" applyBorder="1" applyAlignment="1">
      <alignment vertical="center"/>
    </xf>
    <xf numFmtId="0" fontId="6" fillId="0" borderId="31" xfId="0" applyFont="1" applyBorder="1" applyAlignment="1">
      <alignment horizontal="center" vertical="center"/>
    </xf>
    <xf numFmtId="0" fontId="2" fillId="0" borderId="32" xfId="0" applyFont="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0" fillId="0" borderId="10" xfId="0" applyBorder="1" applyAlignment="1">
      <alignment vertical="center"/>
    </xf>
    <xf numFmtId="0" fontId="2" fillId="0" borderId="20" xfId="0" applyFont="1" applyBorder="1" applyAlignment="1">
      <alignment horizontal="center" vertical="center"/>
    </xf>
    <xf numFmtId="0" fontId="1" fillId="0" borderId="31" xfId="0" applyFont="1" applyBorder="1" applyAlignment="1">
      <alignment horizontal="center" vertical="center"/>
    </xf>
    <xf numFmtId="0" fontId="6" fillId="0" borderId="10" xfId="0" applyFont="1" applyBorder="1" applyAlignment="1">
      <alignment horizontal="center" vertical="center"/>
    </xf>
    <xf numFmtId="10" fontId="0" fillId="0" borderId="11" xfId="0" applyNumberFormat="1" applyFont="1" applyBorder="1" applyAlignment="1">
      <alignment horizontal="center" vertical="center"/>
    </xf>
    <xf numFmtId="10" fontId="6" fillId="0" borderId="10" xfId="0" applyNumberFormat="1" applyFont="1" applyBorder="1" applyAlignment="1">
      <alignment horizontal="center" vertical="center"/>
    </xf>
    <xf numFmtId="10" fontId="6" fillId="0" borderId="31" xfId="0" applyNumberFormat="1" applyFont="1" applyBorder="1" applyAlignment="1">
      <alignment horizontal="center" vertical="center"/>
    </xf>
    <xf numFmtId="177" fontId="6" fillId="0" borderId="10" xfId="0" applyNumberFormat="1" applyFont="1" applyBorder="1" applyAlignment="1">
      <alignment horizontal="center" vertical="center"/>
    </xf>
    <xf numFmtId="177" fontId="6" fillId="0" borderId="31" xfId="0" applyNumberFormat="1" applyFont="1" applyBorder="1" applyAlignment="1">
      <alignment horizontal="center" vertical="center"/>
    </xf>
    <xf numFmtId="10" fontId="6" fillId="0" borderId="14" xfId="0" applyNumberFormat="1" applyFont="1" applyBorder="1" applyAlignment="1">
      <alignment horizontal="center" vertical="center"/>
    </xf>
    <xf numFmtId="10" fontId="6" fillId="0" borderId="33" xfId="0" applyNumberFormat="1" applyFont="1" applyBorder="1" applyAlignment="1">
      <alignment horizontal="center" vertical="center"/>
    </xf>
    <xf numFmtId="0" fontId="0" fillId="0" borderId="20" xfId="0" applyBorder="1" applyAlignment="1">
      <alignment horizontal="center" vertical="center"/>
    </xf>
    <xf numFmtId="0" fontId="1" fillId="3" borderId="9" xfId="0" applyFont="1" applyFill="1" applyBorder="1" applyAlignment="1">
      <alignment horizontal="center" vertical="center"/>
    </xf>
    <xf numFmtId="0" fontId="6" fillId="0" borderId="0" xfId="0" applyFont="1" applyBorder="1" applyAlignment="1">
      <alignment vertical="center"/>
    </xf>
    <xf numFmtId="0" fontId="2" fillId="0" borderId="34" xfId="0" applyFont="1" applyBorder="1" applyAlignment="1">
      <alignment horizontal="center" vertical="center"/>
    </xf>
    <xf numFmtId="0" fontId="0" fillId="0" borderId="35" xfId="0" applyFont="1" applyBorder="1" applyAlignment="1">
      <alignment horizontal="center" vertical="center"/>
    </xf>
    <xf numFmtId="0" fontId="0" fillId="0" borderId="36" xfId="0"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0" xfId="0" applyFont="1" applyAlignment="1">
      <alignment horizontal="left" vertical="center"/>
    </xf>
    <xf numFmtId="0" fontId="2" fillId="0" borderId="0" xfId="0" applyFont="1" applyAlignment="1">
      <alignment vertical="center"/>
    </xf>
    <xf numFmtId="0" fontId="10" fillId="0" borderId="0" xfId="0" applyFont="1" applyAlignment="1">
      <alignment horizontal="center" vertical="center"/>
    </xf>
    <xf numFmtId="177" fontId="0" fillId="0" borderId="0" xfId="0" applyNumberFormat="1" applyAlignment="1">
      <alignment vertical="center"/>
    </xf>
    <xf numFmtId="0" fontId="6" fillId="0" borderId="0" xfId="0" applyFont="1" applyAlignment="1">
      <alignment vertical="center"/>
    </xf>
    <xf numFmtId="0" fontId="6" fillId="0" borderId="18" xfId="0" applyFont="1" applyBorder="1" applyAlignment="1">
      <alignment horizontal="center" vertical="center"/>
    </xf>
    <xf numFmtId="0" fontId="6" fillId="0" borderId="15" xfId="0" applyFont="1" applyBorder="1" applyAlignment="1">
      <alignment horizontal="center" vertical="center"/>
    </xf>
    <xf numFmtId="176" fontId="2" fillId="0" borderId="8" xfId="0" applyNumberFormat="1" applyFont="1" applyBorder="1" applyAlignment="1">
      <alignment horizontal="center" vertical="center"/>
    </xf>
    <xf numFmtId="176" fontId="2" fillId="0" borderId="11" xfId="0" applyNumberFormat="1" applyFont="1" applyBorder="1" applyAlignment="1">
      <alignment horizontal="center" vertical="center"/>
    </xf>
    <xf numFmtId="176" fontId="2" fillId="2" borderId="15" xfId="0" applyNumberFormat="1" applyFont="1" applyFill="1" applyBorder="1" applyAlignment="1">
      <alignment horizontal="center" vertical="center"/>
    </xf>
    <xf numFmtId="176" fontId="0" fillId="0" borderId="25" xfId="0" applyNumberFormat="1" applyFont="1" applyBorder="1" applyAlignment="1">
      <alignment horizontal="center" vertical="center"/>
    </xf>
    <xf numFmtId="176" fontId="0" fillId="0" borderId="0" xfId="0" applyNumberFormat="1" applyFont="1" applyAlignment="1">
      <alignment horizontal="center" vertical="center"/>
    </xf>
    <xf numFmtId="176" fontId="0" fillId="0" borderId="26" xfId="0" applyNumberFormat="1" applyFont="1" applyBorder="1" applyAlignment="1">
      <alignment horizontal="center" vertical="center"/>
    </xf>
    <xf numFmtId="176" fontId="0" fillId="0" borderId="11" xfId="0" applyNumberFormat="1" applyFont="1" applyBorder="1" applyAlignment="1">
      <alignment horizontal="center" vertical="center"/>
    </xf>
    <xf numFmtId="176" fontId="2" fillId="0" borderId="15" xfId="0" applyNumberFormat="1" applyFont="1" applyBorder="1" applyAlignment="1">
      <alignment horizontal="center" vertical="center"/>
    </xf>
    <xf numFmtId="0" fontId="2" fillId="0" borderId="25" xfId="0" applyNumberFormat="1" applyFont="1" applyBorder="1" applyAlignment="1">
      <alignment horizontal="center" vertical="center"/>
    </xf>
    <xf numFmtId="0" fontId="2" fillId="0" borderId="24" xfId="0" applyNumberFormat="1" applyFont="1" applyBorder="1" applyAlignment="1">
      <alignment horizontal="center" vertical="center"/>
    </xf>
    <xf numFmtId="10" fontId="2" fillId="0" borderId="4" xfId="0" applyNumberFormat="1" applyFont="1" applyBorder="1" applyAlignment="1">
      <alignment horizontal="center" vertical="center"/>
    </xf>
    <xf numFmtId="0" fontId="11" fillId="0" borderId="0" xfId="0" applyNumberFormat="1" applyFont="1" applyFill="1" applyBorder="1" applyAlignment="1" applyProtection="1">
      <alignment vertical="center" wrapText="1"/>
    </xf>
    <xf numFmtId="0" fontId="12" fillId="0" borderId="0" xfId="0" applyNumberFormat="1" applyFont="1" applyFill="1" applyBorder="1" applyAlignment="1" applyProtection="1">
      <alignment vertical="center" wrapText="1"/>
    </xf>
    <xf numFmtId="0" fontId="1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vertical="center" wrapText="1"/>
    </xf>
    <xf numFmtId="10" fontId="2" fillId="0" borderId="0" xfId="0" applyNumberFormat="1" applyFont="1" applyAlignment="1">
      <alignment horizontal="center" vertical="center" wrapText="1"/>
    </xf>
    <xf numFmtId="178" fontId="2" fillId="0" borderId="0" xfId="0" applyNumberFormat="1" applyFont="1" applyAlignment="1">
      <alignment horizontal="center" vertical="center"/>
    </xf>
    <xf numFmtId="2" fontId="2" fillId="0" borderId="0" xfId="0" applyNumberFormat="1" applyFont="1" applyAlignment="1">
      <alignment horizontal="center" vertical="center"/>
    </xf>
    <xf numFmtId="178" fontId="2" fillId="0" borderId="0" xfId="0" applyNumberFormat="1" applyFont="1" applyAlignment="1">
      <alignment horizontal="center" vertical="center" wrapText="1"/>
    </xf>
    <xf numFmtId="2" fontId="2" fillId="0" borderId="0" xfId="0" applyNumberFormat="1" applyFont="1" applyAlignment="1">
      <alignment horizontal="center" vertical="center" wrapText="1"/>
    </xf>
    <xf numFmtId="0" fontId="14" fillId="0" borderId="0" xfId="0" applyFont="1" applyAlignment="1">
      <alignment horizontal="center" vertical="center" wrapText="1"/>
    </xf>
    <xf numFmtId="0" fontId="0" fillId="0" borderId="40" xfId="0" applyBorder="1" applyAlignment="1">
      <alignment vertical="center"/>
    </xf>
    <xf numFmtId="0" fontId="0" fillId="0" borderId="41" xfId="0" applyBorder="1" applyAlignment="1">
      <alignment vertical="center"/>
    </xf>
    <xf numFmtId="0" fontId="6" fillId="0" borderId="0" xfId="0" applyFont="1" applyAlignment="1">
      <alignment vertical="center" wrapText="1"/>
    </xf>
    <xf numFmtId="0" fontId="2" fillId="4" borderId="0" xfId="0" applyFont="1" applyFill="1" applyAlignment="1">
      <alignment horizontal="center" vertical="center"/>
    </xf>
    <xf numFmtId="0" fontId="2" fillId="5" borderId="0" xfId="0" applyFont="1" applyFill="1" applyAlignment="1">
      <alignment horizontal="center" vertical="center"/>
    </xf>
    <xf numFmtId="10" fontId="0" fillId="0" borderId="0" xfId="0" applyNumberFormat="1" applyAlignment="1">
      <alignment horizontal="center" vertical="center"/>
    </xf>
    <xf numFmtId="9" fontId="2" fillId="0" borderId="0" xfId="0" applyNumberFormat="1" applyFont="1" applyAlignment="1">
      <alignment vertical="center"/>
    </xf>
    <xf numFmtId="10" fontId="2" fillId="0" borderId="0" xfId="0" applyNumberFormat="1" applyFont="1" applyAlignment="1">
      <alignment vertical="center"/>
    </xf>
    <xf numFmtId="0" fontId="15" fillId="0" borderId="0" xfId="0" applyFont="1" applyAlignment="1">
      <alignment horizontal="center" vertical="center"/>
    </xf>
    <xf numFmtId="0" fontId="15" fillId="4" borderId="0" xfId="0" applyFont="1" applyFill="1" applyAlignment="1">
      <alignment horizontal="center" vertical="center"/>
    </xf>
    <xf numFmtId="0" fontId="2" fillId="4" borderId="0" xfId="0" applyFont="1" applyFill="1" applyAlignment="1">
      <alignment vertical="center"/>
    </xf>
    <xf numFmtId="10" fontId="2" fillId="4" borderId="0" xfId="0" applyNumberFormat="1" applyFont="1" applyFill="1" applyAlignment="1">
      <alignment vertical="center"/>
    </xf>
    <xf numFmtId="0" fontId="15" fillId="5" borderId="0" xfId="0" applyFont="1" applyFill="1" applyAlignment="1">
      <alignment horizontal="center" vertical="center"/>
    </xf>
    <xf numFmtId="0" fontId="2" fillId="5" borderId="0" xfId="0" applyFont="1" applyFill="1" applyAlignment="1">
      <alignment vertical="center"/>
    </xf>
    <xf numFmtId="10" fontId="2" fillId="5" borderId="0" xfId="0" applyNumberFormat="1" applyFont="1" applyFill="1" applyAlignment="1">
      <alignment vertical="center"/>
    </xf>
    <xf numFmtId="10" fontId="1" fillId="0" borderId="0" xfId="0" applyNumberFormat="1" applyFont="1" applyAlignment="1">
      <alignment vertical="center"/>
    </xf>
    <xf numFmtId="0" fontId="16" fillId="0" borderId="0" xfId="0" applyNumberFormat="1" applyFont="1" applyFill="1" applyBorder="1" applyAlignment="1" applyProtection="1">
      <alignment horizontal="center" vertical="center"/>
    </xf>
    <xf numFmtId="0" fontId="17" fillId="0" borderId="0" xfId="0" applyNumberFormat="1" applyFont="1" applyFill="1" applyBorder="1" applyAlignment="1" applyProtection="1">
      <alignment horizontal="center" vertical="center" wrapText="1"/>
    </xf>
    <xf numFmtId="0" fontId="18" fillId="0" borderId="0" xfId="0" applyFont="1" applyAlignment="1">
      <alignment horizontal="center" vertical="center"/>
    </xf>
    <xf numFmtId="0" fontId="19" fillId="0" borderId="0" xfId="0" applyFont="1" applyAlignment="1">
      <alignment horizontal="center" vertical="center"/>
    </xf>
    <xf numFmtId="9" fontId="2" fillId="0" borderId="0" xfId="0" applyNumberFormat="1" applyFont="1" applyAlignment="1">
      <alignment horizontal="center" vertical="center"/>
    </xf>
    <xf numFmtId="0" fontId="20" fillId="0" borderId="0" xfId="0" applyFont="1" applyAlignment="1">
      <alignment horizontal="center" vertical="center"/>
    </xf>
    <xf numFmtId="9" fontId="19" fillId="0" borderId="0" xfId="0" applyNumberFormat="1" applyFont="1" applyAlignment="1">
      <alignment horizontal="center" vertical="center"/>
    </xf>
    <xf numFmtId="10" fontId="19" fillId="0" borderId="0" xfId="0" applyNumberFormat="1" applyFont="1" applyAlignment="1">
      <alignment horizontal="center" vertical="center"/>
    </xf>
    <xf numFmtId="0" fontId="21" fillId="0" borderId="0" xfId="0" applyFont="1" applyAlignment="1">
      <alignment horizontal="center" vertical="center"/>
    </xf>
    <xf numFmtId="179" fontId="21" fillId="0" borderId="0" xfId="0" applyNumberFormat="1" applyFont="1" applyAlignment="1">
      <alignment horizontal="center" vertical="center"/>
    </xf>
    <xf numFmtId="0" fontId="22" fillId="0" borderId="0" xfId="0" applyFont="1" applyAlignment="1">
      <alignment horizontal="center" vertical="center"/>
    </xf>
    <xf numFmtId="179" fontId="2" fillId="0" borderId="0" xfId="0" applyNumberFormat="1" applyFont="1" applyAlignment="1">
      <alignment horizontal="center" vertical="center"/>
    </xf>
    <xf numFmtId="179" fontId="0" fillId="0" borderId="0" xfId="0" applyNumberFormat="1" applyAlignment="1">
      <alignment vertical="center"/>
    </xf>
    <xf numFmtId="9" fontId="21" fillId="0" borderId="0" xfId="0" applyNumberFormat="1" applyFont="1" applyAlignment="1">
      <alignment horizontal="center" vertical="center"/>
    </xf>
    <xf numFmtId="0" fontId="22" fillId="0" borderId="0" xfId="0" applyFont="1" applyAlignment="1">
      <alignment vertical="center"/>
    </xf>
    <xf numFmtId="0" fontId="16" fillId="0" borderId="0" xfId="0" applyNumberFormat="1" applyFont="1" applyFill="1" applyBorder="1" applyAlignment="1" applyProtection="1">
      <alignment vertical="center"/>
    </xf>
    <xf numFmtId="0" fontId="23"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bgColor rgb="FFF76964"/>
        </patternFill>
      </fill>
    </dxf>
  </dxfs>
  <tableStyles count="0" defaultTableStyle="TableStyleMedium2" defaultPivotStyle="PivotStyleLight16"/>
  <colors>
    <mruColors>
      <color rgb="00F54A4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tyles" Target="styles.xml"/><Relationship Id="rId23" Type="http://schemas.openxmlformats.org/officeDocument/2006/relationships/sheetMetadata" Target="metadata.xml"/><Relationship Id="rId22" Type="http://schemas.openxmlformats.org/officeDocument/2006/relationships/sharedStrings" Target="sharedString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16" fmlaLink="$J$2" horiz="1" max="30" page="10" val="0"/>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38100</xdr:colOff>
      <xdr:row>2</xdr:row>
      <xdr:rowOff>38100</xdr:rowOff>
    </xdr:from>
    <xdr:to>
      <xdr:col>2</xdr:col>
      <xdr:colOff>-38100</xdr:colOff>
      <xdr:row>3</xdr:row>
      <xdr:rowOff>-38100</xdr:rowOff>
    </xdr:to>
    <xdr:pic>
      <xdr:nvPicPr>
        <xdr:cNvPr id="2" name="Picture 2" descr="nZCucF"/>
        <xdr:cNvPicPr/>
      </xdr:nvPicPr>
      <xdr:blipFill>
        <a:blip r:embed="rId1"/>
        <a:stretch>
          <a:fillRect/>
        </a:stretch>
      </xdr:blipFill>
      <xdr:spPr>
        <a:xfrm>
          <a:off x="1304925" y="557530"/>
          <a:ext cx="523875" cy="202565"/>
        </a:xfrm>
        <a:prstGeom prst="rect">
          <a:avLst/>
        </a:prstGeom>
      </xdr:spPr>
    </xdr:pic>
    <xdr:clientData fLocksWithSheet="0"/>
  </xdr:twoCellAnchor>
  <xdr:twoCellAnchor>
    <xdr:from>
      <xdr:col>1</xdr:col>
      <xdr:colOff>38100</xdr:colOff>
      <xdr:row>1</xdr:row>
      <xdr:rowOff>38100</xdr:rowOff>
    </xdr:from>
    <xdr:to>
      <xdr:col>2</xdr:col>
      <xdr:colOff>-38100</xdr:colOff>
      <xdr:row>2</xdr:row>
      <xdr:rowOff>-38100</xdr:rowOff>
    </xdr:to>
    <xdr:pic>
      <xdr:nvPicPr>
        <xdr:cNvPr id="3" name="Picture 3" descr="MReapr"/>
        <xdr:cNvPicPr/>
      </xdr:nvPicPr>
      <xdr:blipFill>
        <a:blip r:embed="rId2"/>
        <a:stretch>
          <a:fillRect/>
        </a:stretch>
      </xdr:blipFill>
      <xdr:spPr>
        <a:xfrm>
          <a:off x="1304925" y="278765"/>
          <a:ext cx="523875" cy="202565"/>
        </a:xfrm>
        <a:prstGeom prst="rect">
          <a:avLst/>
        </a:prstGeom>
      </xdr:spPr>
    </xdr:pic>
    <xdr:clientData fLocksWithSheet="0"/>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2</xdr:row>
          <xdr:rowOff>9525</xdr:rowOff>
        </xdr:from>
        <xdr:to>
          <xdr:col>9</xdr:col>
          <xdr:colOff>904875</xdr:colOff>
          <xdr:row>2</xdr:row>
          <xdr:rowOff>161925</xdr:rowOff>
        </xdr:to>
        <xdr:sp>
          <xdr:nvSpPr>
            <xdr:cNvPr id="2050" name="Scroll Bar 2" hidden="1">
              <a:extLst>
                <a:ext uri="{63B3BB69-23CF-44E3-9099-C40C66FF867C}">
                  <a14:compatExt spid="_x0000_s2050"/>
                </a:ext>
              </a:extLst>
            </xdr:cNvPr>
            <xdr:cNvSpPr/>
          </xdr:nvSpPr>
          <xdr:spPr>
            <a:xfrm>
              <a:off x="8534400" y="520065"/>
              <a:ext cx="1914525" cy="15240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0"/>
  <sheetViews>
    <sheetView zoomScale="280" zoomScaleNormal="280" workbookViewId="0">
      <selection activeCell="B24" sqref="B24"/>
    </sheetView>
  </sheetViews>
  <sheetFormatPr defaultColWidth="14" defaultRowHeight="12.75"/>
  <cols>
    <col min="2" max="2" width="44" customWidth="1"/>
    <col min="10" max="10" width="26" customWidth="1"/>
    <col min="11" max="11" width="37" customWidth="1"/>
  </cols>
  <sheetData>
    <row r="1" spans="1:11">
      <c r="A1" s="134" t="s">
        <v>0</v>
      </c>
      <c r="B1" s="134" t="s">
        <v>1</v>
      </c>
      <c r="J1" s="137"/>
      <c r="K1" s="137"/>
    </row>
    <row r="2" spans="1:11">
      <c r="A2" t="s">
        <v>2</v>
      </c>
      <c r="B2" s="134" t="s">
        <v>3</v>
      </c>
      <c r="J2" s="137" t="s">
        <v>4</v>
      </c>
      <c r="K2" s="137" t="s">
        <v>5</v>
      </c>
    </row>
    <row r="3" spans="1:11">
      <c r="A3" t="s">
        <v>6</v>
      </c>
      <c r="B3" s="134" t="s">
        <v>7</v>
      </c>
      <c r="J3" s="134" t="s">
        <v>8</v>
      </c>
      <c r="K3" s="134" t="s">
        <v>9</v>
      </c>
    </row>
    <row r="4" spans="1:11">
      <c r="A4" t="s">
        <v>10</v>
      </c>
      <c r="B4" s="134" t="s">
        <v>11</v>
      </c>
      <c r="J4" t="s">
        <v>12</v>
      </c>
      <c r="K4" s="134" t="s">
        <v>13</v>
      </c>
    </row>
    <row r="5" spans="10:11">
      <c r="J5" t="s">
        <v>14</v>
      </c>
      <c r="K5" s="134" t="s">
        <v>15</v>
      </c>
    </row>
    <row r="6" spans="10:11">
      <c r="J6" t="s">
        <v>16</v>
      </c>
      <c r="K6" s="134" t="s">
        <v>17</v>
      </c>
    </row>
    <row r="7" spans="10:11">
      <c r="J7" t="s">
        <v>18</v>
      </c>
      <c r="K7" s="134" t="s">
        <v>19</v>
      </c>
    </row>
    <row r="8" spans="10:11">
      <c r="J8" t="s">
        <v>20</v>
      </c>
      <c r="K8" s="134" t="s">
        <v>21</v>
      </c>
    </row>
    <row r="9" spans="10:10">
      <c r="J9" t="s">
        <v>22</v>
      </c>
    </row>
    <row r="10" spans="10:10">
      <c r="J10" t="s">
        <v>23</v>
      </c>
    </row>
  </sheetData>
  <hyperlinks>
    <hyperlink ref="A2" location="'翻译表'!A1" display="翻译表"/>
    <hyperlink ref="A3" location="'角色名与编号'!A1" display="角色名与编号"/>
    <hyperlink ref="A4" location="'角色60级属性表（三测）'!A1" display="角色属性表"/>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7"/>
  <sheetViews>
    <sheetView zoomScale="175" zoomScaleNormal="175" workbookViewId="0">
      <selection activeCell="C19" sqref="A19:C19"/>
    </sheetView>
  </sheetViews>
  <sheetFormatPr defaultColWidth="9.14285714285714" defaultRowHeight="12.75"/>
  <cols>
    <col min="1" max="1" width="17.7142857142857" customWidth="1"/>
    <col min="2" max="2" width="16.4285714285714" customWidth="1"/>
    <col min="3" max="3" width="24.2857142857143" customWidth="1"/>
    <col min="4" max="4" width="11" customWidth="1"/>
    <col min="6" max="6" width="12.2857142857143" customWidth="1"/>
    <col min="8" max="8" width="17.7142857142857" customWidth="1"/>
  </cols>
  <sheetData>
    <row r="1" spans="1:9">
      <c r="A1" s="36" t="s">
        <v>24</v>
      </c>
      <c r="B1" s="36" t="s">
        <v>25</v>
      </c>
      <c r="C1" s="36" t="s">
        <v>26</v>
      </c>
      <c r="D1" s="36" t="s">
        <v>27</v>
      </c>
      <c r="E1" s="36" t="s">
        <v>25</v>
      </c>
      <c r="I1" t="s">
        <v>28</v>
      </c>
    </row>
    <row r="2" ht="14.25" spans="1:9">
      <c r="A2" s="36" t="s">
        <v>29</v>
      </c>
      <c r="B2" s="36" t="s">
        <v>30</v>
      </c>
      <c r="C2" s="193"/>
      <c r="D2" s="36"/>
      <c r="E2" s="36"/>
      <c r="I2" s="193" t="s">
        <v>31</v>
      </c>
    </row>
    <row r="3" ht="14.25" spans="1:9">
      <c r="A3" s="36" t="s">
        <v>32</v>
      </c>
      <c r="B3" s="36" t="s">
        <v>33</v>
      </c>
      <c r="C3" s="193"/>
      <c r="D3" s="36"/>
      <c r="E3" s="36"/>
      <c r="I3" s="193" t="s">
        <v>34</v>
      </c>
    </row>
    <row r="4" spans="1:5">
      <c r="A4" s="36" t="s">
        <v>35</v>
      </c>
      <c r="B4" s="36" t="s">
        <v>36</v>
      </c>
      <c r="C4" s="36"/>
      <c r="D4" s="36"/>
      <c r="E4" s="36"/>
    </row>
    <row r="5" spans="1:5">
      <c r="A5" s="36" t="s">
        <v>37</v>
      </c>
      <c r="B5" t="s">
        <v>38</v>
      </c>
      <c r="C5" t="s">
        <v>38</v>
      </c>
      <c r="D5" s="36"/>
      <c r="E5" s="36"/>
    </row>
    <row r="6" spans="1:5">
      <c r="A6" s="36" t="s">
        <v>39</v>
      </c>
      <c r="B6" s="36" t="s">
        <v>40</v>
      </c>
      <c r="C6" s="36" t="s">
        <v>40</v>
      </c>
      <c r="D6" s="36"/>
      <c r="E6" s="36"/>
    </row>
    <row r="7" spans="1:5">
      <c r="A7" s="36" t="s">
        <v>41</v>
      </c>
      <c r="B7" s="36" t="s">
        <v>42</v>
      </c>
      <c r="C7" s="36" t="s">
        <v>42</v>
      </c>
      <c r="D7" s="36"/>
      <c r="E7" s="36"/>
    </row>
    <row r="8" spans="1:5">
      <c r="A8" s="36" t="s">
        <v>43</v>
      </c>
      <c r="B8" s="36" t="s">
        <v>44</v>
      </c>
      <c r="C8" s="36" t="s">
        <v>44</v>
      </c>
      <c r="D8" s="36"/>
      <c r="E8" s="36"/>
    </row>
    <row r="9" spans="1:5">
      <c r="A9" s="36" t="s">
        <v>45</v>
      </c>
      <c r="B9" s="36" t="s">
        <v>46</v>
      </c>
      <c r="C9" s="36" t="s">
        <v>46</v>
      </c>
      <c r="D9" s="36"/>
      <c r="E9" s="36"/>
    </row>
    <row r="10" spans="1:5">
      <c r="A10" s="36" t="s">
        <v>47</v>
      </c>
      <c r="B10" s="36" t="s">
        <v>48</v>
      </c>
      <c r="C10" s="36" t="s">
        <v>49</v>
      </c>
      <c r="D10" s="36"/>
      <c r="E10" s="36"/>
    </row>
    <row r="11" spans="1:5">
      <c r="A11" s="36" t="s">
        <v>50</v>
      </c>
      <c r="B11" s="36" t="s">
        <v>51</v>
      </c>
      <c r="C11" s="36" t="s">
        <v>52</v>
      </c>
      <c r="D11" s="36"/>
      <c r="E11" s="36"/>
    </row>
    <row r="12" spans="1:5">
      <c r="A12" s="36" t="s">
        <v>53</v>
      </c>
      <c r="B12" t="s">
        <v>54</v>
      </c>
      <c r="C12" s="36" t="s">
        <v>54</v>
      </c>
      <c r="D12" s="36" t="s">
        <v>55</v>
      </c>
      <c r="E12" s="36"/>
    </row>
    <row r="13" spans="1:5">
      <c r="A13" s="36" t="s">
        <v>56</v>
      </c>
      <c r="B13" s="36" t="s">
        <v>57</v>
      </c>
      <c r="C13" s="36" t="s">
        <v>57</v>
      </c>
      <c r="D13" s="36"/>
      <c r="E13" s="36"/>
    </row>
    <row r="14" spans="1:5">
      <c r="A14" s="36" t="s">
        <v>58</v>
      </c>
      <c r="B14" s="36" t="s">
        <v>59</v>
      </c>
      <c r="C14" s="36" t="s">
        <v>59</v>
      </c>
      <c r="D14" s="36"/>
      <c r="E14" s="36"/>
    </row>
    <row r="15" spans="1:5">
      <c r="A15" s="36" t="s">
        <v>60</v>
      </c>
      <c r="B15" s="36" t="s">
        <v>61</v>
      </c>
      <c r="C15" s="36" t="s">
        <v>61</v>
      </c>
      <c r="D15" s="36"/>
      <c r="E15" s="36"/>
    </row>
    <row r="16" spans="1:5">
      <c r="A16" s="36" t="s">
        <v>62</v>
      </c>
      <c r="B16" s="36" t="s">
        <v>63</v>
      </c>
      <c r="C16" s="36" t="s">
        <v>63</v>
      </c>
      <c r="D16" s="36"/>
      <c r="E16" s="36"/>
    </row>
    <row r="17" spans="1:5">
      <c r="A17" s="36" t="s">
        <v>64</v>
      </c>
      <c r="B17" s="36" t="s">
        <v>65</v>
      </c>
      <c r="C17" s="36" t="s">
        <v>65</v>
      </c>
      <c r="D17" s="36"/>
      <c r="E17" s="36"/>
    </row>
    <row r="18" ht="14.25" spans="1:5">
      <c r="A18" s="36" t="s">
        <v>66</v>
      </c>
      <c r="B18" s="193" t="s">
        <v>67</v>
      </c>
      <c r="C18" s="193" t="s">
        <v>67</v>
      </c>
      <c r="D18" s="36"/>
      <c r="E18" s="36"/>
    </row>
    <row r="19" spans="1:5">
      <c r="A19" s="36" t="s">
        <v>68</v>
      </c>
      <c r="B19" s="36" t="s">
        <v>69</v>
      </c>
      <c r="C19" s="36" t="s">
        <v>69</v>
      </c>
      <c r="D19" s="36"/>
      <c r="E19" s="36"/>
    </row>
    <row r="20" spans="1:5">
      <c r="A20" s="36" t="s">
        <v>70</v>
      </c>
      <c r="B20" s="36" t="s">
        <v>71</v>
      </c>
      <c r="C20" s="36" t="s">
        <v>71</v>
      </c>
      <c r="D20" s="36"/>
      <c r="E20" s="36"/>
    </row>
    <row r="21" spans="1:5">
      <c r="A21" s="36" t="s">
        <v>72</v>
      </c>
      <c r="B21" s="36" t="s">
        <v>73</v>
      </c>
      <c r="C21" s="36" t="s">
        <v>73</v>
      </c>
      <c r="D21" s="36"/>
      <c r="E21" s="36"/>
    </row>
    <row r="22" spans="1:5">
      <c r="A22" s="36" t="s">
        <v>74</v>
      </c>
      <c r="B22" s="36" t="s">
        <v>75</v>
      </c>
      <c r="C22" s="36" t="s">
        <v>75</v>
      </c>
      <c r="D22" s="36"/>
      <c r="E22" s="36"/>
    </row>
    <row r="23" spans="1:5">
      <c r="A23" s="36" t="s">
        <v>76</v>
      </c>
      <c r="B23" s="36" t="s">
        <v>77</v>
      </c>
      <c r="C23" s="36" t="s">
        <v>77</v>
      </c>
      <c r="E23" s="36"/>
    </row>
    <row r="24" spans="1:5">
      <c r="A24" s="36" t="s">
        <v>78</v>
      </c>
      <c r="B24" s="36" t="s">
        <v>79</v>
      </c>
      <c r="C24" s="36" t="s">
        <v>79</v>
      </c>
      <c r="D24" s="36"/>
      <c r="E24" s="36"/>
    </row>
    <row r="25" spans="1:5">
      <c r="A25" s="36" t="s">
        <v>80</v>
      </c>
      <c r="B25" s="36" t="s">
        <v>81</v>
      </c>
      <c r="C25" s="36" t="s">
        <v>81</v>
      </c>
      <c r="D25" s="36" t="s">
        <v>82</v>
      </c>
      <c r="E25" s="36"/>
    </row>
    <row r="26" spans="1:5">
      <c r="A26" s="36" t="s">
        <v>83</v>
      </c>
      <c r="B26" s="36" t="s">
        <v>84</v>
      </c>
      <c r="C26" s="36" t="s">
        <v>84</v>
      </c>
      <c r="D26" s="36"/>
      <c r="E26" s="36"/>
    </row>
    <row r="27" ht="14.25" spans="1:5">
      <c r="A27" s="36" t="s">
        <v>85</v>
      </c>
      <c r="B27" s="193" t="s">
        <v>86</v>
      </c>
      <c r="C27" s="193" t="s">
        <v>86</v>
      </c>
      <c r="D27" s="36"/>
      <c r="E27" s="36"/>
    </row>
    <row r="28" ht="14.25" spans="1:5">
      <c r="A28" s="36" t="s">
        <v>87</v>
      </c>
      <c r="B28" s="193" t="s">
        <v>88</v>
      </c>
      <c r="C28" s="193" t="s">
        <v>88</v>
      </c>
      <c r="D28" s="36"/>
      <c r="E28" s="36"/>
    </row>
    <row r="29" ht="14.25" spans="1:5">
      <c r="A29" s="36" t="s">
        <v>89</v>
      </c>
      <c r="B29" s="193" t="s">
        <v>90</v>
      </c>
      <c r="C29" s="193" t="s">
        <v>90</v>
      </c>
      <c r="D29" s="36"/>
      <c r="E29" s="36"/>
    </row>
    <row r="30" spans="1:5">
      <c r="A30" s="36" t="s">
        <v>91</v>
      </c>
      <c r="B30" s="36" t="s">
        <v>92</v>
      </c>
      <c r="C30" s="36" t="s">
        <v>93</v>
      </c>
      <c r="D30" s="36"/>
      <c r="E30" s="36"/>
    </row>
    <row r="31" ht="14.25" spans="1:5">
      <c r="A31" s="36" t="s">
        <v>94</v>
      </c>
      <c r="B31" s="194" t="s">
        <v>95</v>
      </c>
      <c r="C31" s="194" t="s">
        <v>95</v>
      </c>
      <c r="D31" s="36" t="s">
        <v>54</v>
      </c>
      <c r="E31" s="36"/>
    </row>
    <row r="32" spans="1:5">
      <c r="A32" s="36" t="s">
        <v>96</v>
      </c>
      <c r="B32" s="36" t="s">
        <v>97</v>
      </c>
      <c r="C32" s="36" t="s">
        <v>97</v>
      </c>
      <c r="D32" s="36"/>
      <c r="E32" s="36"/>
    </row>
    <row r="33" spans="1:5">
      <c r="A33" s="36" t="s">
        <v>98</v>
      </c>
      <c r="B33" s="195" t="s">
        <v>99</v>
      </c>
      <c r="C33" s="195" t="s">
        <v>99</v>
      </c>
      <c r="D33" s="36"/>
      <c r="E33" s="36"/>
    </row>
    <row r="34" spans="1:5">
      <c r="A34" s="36" t="s">
        <v>100</v>
      </c>
      <c r="B34" s="195" t="s">
        <v>101</v>
      </c>
      <c r="C34" s="195" t="s">
        <v>101</v>
      </c>
      <c r="D34" s="36"/>
      <c r="E34" s="36"/>
    </row>
    <row r="35" ht="14.25" spans="1:5">
      <c r="A35" s="36" t="s">
        <v>102</v>
      </c>
      <c r="B35" s="193" t="s">
        <v>103</v>
      </c>
      <c r="C35" s="193" t="s">
        <v>103</v>
      </c>
      <c r="D35" s="36"/>
      <c r="E35" s="36"/>
    </row>
    <row r="36" ht="14.25" spans="1:5">
      <c r="A36" s="36" t="s">
        <v>104</v>
      </c>
      <c r="B36" s="193" t="s">
        <v>105</v>
      </c>
      <c r="C36" s="193" t="s">
        <v>105</v>
      </c>
      <c r="D36" s="36"/>
      <c r="E36" s="36"/>
    </row>
    <row r="37" ht="14.25" spans="1:5">
      <c r="A37" s="36" t="s">
        <v>106</v>
      </c>
      <c r="B37" s="193" t="s">
        <v>107</v>
      </c>
      <c r="C37" s="193" t="s">
        <v>107</v>
      </c>
      <c r="D37" s="36"/>
      <c r="E37" s="36"/>
    </row>
    <row r="38" ht="14.25" spans="1:5">
      <c r="A38" s="36" t="s">
        <v>108</v>
      </c>
      <c r="B38" s="193" t="s">
        <v>109</v>
      </c>
      <c r="C38" s="193" t="s">
        <v>109</v>
      </c>
      <c r="D38" s="36"/>
      <c r="E38" s="36"/>
    </row>
    <row r="39" spans="1:5">
      <c r="A39" s="36" t="s">
        <v>110</v>
      </c>
      <c r="B39" s="36" t="s">
        <v>111</v>
      </c>
      <c r="C39" s="36" t="s">
        <v>111</v>
      </c>
      <c r="D39" s="36"/>
      <c r="E39" s="36"/>
    </row>
    <row r="40" spans="1:5">
      <c r="A40" s="36" t="s">
        <v>112</v>
      </c>
      <c r="B40" s="36" t="s">
        <v>113</v>
      </c>
      <c r="C40" s="36" t="s">
        <v>113</v>
      </c>
      <c r="D40" s="36"/>
      <c r="E40" s="36"/>
    </row>
    <row r="41" ht="14.25" spans="1:5">
      <c r="A41" s="36" t="s">
        <v>114</v>
      </c>
      <c r="B41" s="193" t="s">
        <v>115</v>
      </c>
      <c r="C41" s="193" t="s">
        <v>115</v>
      </c>
      <c r="D41" s="36" t="s">
        <v>116</v>
      </c>
      <c r="E41" s="36"/>
    </row>
    <row r="42" ht="14.25" spans="1:5">
      <c r="A42" s="36" t="s">
        <v>117</v>
      </c>
      <c r="B42" s="193" t="s">
        <v>118</v>
      </c>
      <c r="C42" s="193" t="s">
        <v>118</v>
      </c>
      <c r="D42" s="36"/>
      <c r="E42" s="36"/>
    </row>
    <row r="43" spans="1:5">
      <c r="A43" s="36" t="s">
        <v>119</v>
      </c>
      <c r="B43" s="36" t="s">
        <v>120</v>
      </c>
      <c r="C43" s="36" t="s">
        <v>120</v>
      </c>
      <c r="D43" s="36" t="s">
        <v>121</v>
      </c>
      <c r="E43" s="36"/>
    </row>
    <row r="44" spans="1:5">
      <c r="A44" s="36" t="s">
        <v>122</v>
      </c>
      <c r="B44" s="36" t="s">
        <v>123</v>
      </c>
      <c r="C44" s="36" t="s">
        <v>123</v>
      </c>
      <c r="D44" s="36"/>
      <c r="E44" s="36"/>
    </row>
    <row r="45" ht="14.25" spans="1:5">
      <c r="A45" s="36" t="s">
        <v>124</v>
      </c>
      <c r="B45" s="193" t="s">
        <v>125</v>
      </c>
      <c r="C45" s="193" t="s">
        <v>125</v>
      </c>
      <c r="D45" s="36"/>
      <c r="E45" s="36"/>
    </row>
    <row r="46" ht="14.25" spans="1:5">
      <c r="A46" s="36" t="s">
        <v>126</v>
      </c>
      <c r="B46" s="193" t="s">
        <v>127</v>
      </c>
      <c r="C46" s="193" t="s">
        <v>127</v>
      </c>
      <c r="D46" s="36"/>
      <c r="E46" s="36"/>
    </row>
    <row r="47" ht="14.25" spans="1:5">
      <c r="A47" s="36" t="s">
        <v>128</v>
      </c>
      <c r="B47" s="193" t="s">
        <v>129</v>
      </c>
      <c r="C47" s="193" t="s">
        <v>129</v>
      </c>
      <c r="D47" s="36"/>
      <c r="E47" s="36"/>
    </row>
    <row r="48" ht="14.25" spans="1:5">
      <c r="A48" s="36" t="s">
        <v>130</v>
      </c>
      <c r="B48" s="193" t="s">
        <v>131</v>
      </c>
      <c r="C48" s="193" t="s">
        <v>131</v>
      </c>
      <c r="D48" s="36"/>
      <c r="E48" s="36"/>
    </row>
    <row r="49" spans="1:5">
      <c r="A49" s="36" t="s">
        <v>132</v>
      </c>
      <c r="B49" s="36" t="s">
        <v>133</v>
      </c>
      <c r="C49" s="36" t="s">
        <v>133</v>
      </c>
      <c r="D49" s="36"/>
      <c r="E49" s="36"/>
    </row>
    <row r="50" spans="1:5">
      <c r="A50" s="36" t="s">
        <v>134</v>
      </c>
      <c r="B50" s="36" t="s">
        <v>135</v>
      </c>
      <c r="C50" s="36" t="s">
        <v>135</v>
      </c>
      <c r="D50" s="36"/>
      <c r="E50" s="36"/>
    </row>
    <row r="51" ht="14.25" spans="1:5">
      <c r="A51" s="36" t="s">
        <v>136</v>
      </c>
      <c r="B51" s="193" t="s">
        <v>137</v>
      </c>
      <c r="C51" s="193" t="s">
        <v>137</v>
      </c>
      <c r="D51" s="36"/>
      <c r="E51" s="36"/>
    </row>
    <row r="52" spans="1:5">
      <c r="A52" s="36" t="s">
        <v>138</v>
      </c>
      <c r="B52" s="36"/>
      <c r="C52" s="36"/>
      <c r="D52" s="36"/>
      <c r="E52" s="36"/>
    </row>
    <row r="53" spans="1:5">
      <c r="A53" s="36" t="s">
        <v>139</v>
      </c>
      <c r="B53" s="36"/>
      <c r="C53" s="36"/>
      <c r="D53" s="36"/>
      <c r="E53" s="36"/>
    </row>
    <row r="55" spans="1:1">
      <c r="A55" t="s">
        <v>140</v>
      </c>
    </row>
    <row r="56" spans="1:1">
      <c r="A56" t="s">
        <v>141</v>
      </c>
    </row>
    <row r="57" spans="1:1">
      <c r="A57" t="s">
        <v>142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302"/>
  <sheetViews>
    <sheetView zoomScale="265" zoomScaleNormal="265" workbookViewId="0">
      <pane ySplit="1" topLeftCell="A2" activePane="bottomLeft" state="frozen"/>
      <selection/>
      <selection pane="bottomLeft" activeCell="G14" sqref="G14:H17"/>
    </sheetView>
  </sheetViews>
  <sheetFormatPr defaultColWidth="14" defaultRowHeight="12.75"/>
  <cols>
    <col min="1" max="1" width="8" customWidth="1"/>
    <col min="2" max="2" width="29" customWidth="1"/>
    <col min="3" max="3" width="25" customWidth="1"/>
    <col min="4" max="4" width="15" customWidth="1"/>
    <col min="5" max="5" width="16" customWidth="1"/>
    <col min="6" max="6" width="33" customWidth="1"/>
    <col min="7" max="7" width="10" customWidth="1"/>
    <col min="8" max="8" width="17" customWidth="1"/>
    <col min="9" max="9" width="77" customWidth="1"/>
  </cols>
  <sheetData>
    <row r="1" spans="1:24">
      <c r="A1" t="s">
        <v>143</v>
      </c>
      <c r="B1" t="s">
        <v>144</v>
      </c>
      <c r="C1" t="s">
        <v>25</v>
      </c>
      <c r="D1" t="s">
        <v>145</v>
      </c>
      <c r="E1" t="s">
        <v>146</v>
      </c>
      <c r="F1" t="s">
        <v>147</v>
      </c>
      <c r="G1" t="s">
        <v>148</v>
      </c>
      <c r="H1" t="s">
        <v>149</v>
      </c>
      <c r="I1" t="s">
        <v>150</v>
      </c>
      <c r="J1" s="55"/>
      <c r="K1" s="55"/>
      <c r="L1" s="55"/>
      <c r="M1" s="55"/>
      <c r="N1" s="55"/>
      <c r="O1" s="55"/>
      <c r="P1" s="55"/>
      <c r="Q1" s="55"/>
      <c r="R1" s="55"/>
      <c r="S1" s="55"/>
      <c r="T1" s="55"/>
      <c r="U1" s="55"/>
      <c r="V1" s="55"/>
      <c r="W1" s="55"/>
      <c r="X1" s="55"/>
    </row>
    <row r="2" spans="2:24">
      <c r="B2" t="s">
        <v>151</v>
      </c>
      <c r="C2" t="s">
        <v>152</v>
      </c>
      <c r="D2" t="s">
        <v>153</v>
      </c>
      <c r="E2" t="s">
        <v>153</v>
      </c>
      <c r="F2" t="s">
        <v>154</v>
      </c>
      <c r="G2">
        <v>0</v>
      </c>
      <c r="I2" t="s">
        <v>155</v>
      </c>
      <c r="J2" s="55"/>
      <c r="K2" s="55"/>
      <c r="L2" s="55"/>
      <c r="M2" s="55"/>
      <c r="N2" s="55"/>
      <c r="O2" s="55"/>
      <c r="P2" s="55"/>
      <c r="Q2" s="55"/>
      <c r="R2" s="55"/>
      <c r="S2" s="55"/>
      <c r="T2" s="55"/>
      <c r="U2" s="55"/>
      <c r="V2" s="55"/>
      <c r="W2" s="55"/>
      <c r="X2" s="55"/>
    </row>
    <row r="3" spans="2:24">
      <c r="B3" t="s">
        <v>151</v>
      </c>
      <c r="C3" t="s">
        <v>156</v>
      </c>
      <c r="D3" t="s">
        <v>157</v>
      </c>
      <c r="E3" t="s">
        <v>157</v>
      </c>
      <c r="F3" t="s">
        <v>158</v>
      </c>
      <c r="G3">
        <v>0</v>
      </c>
      <c r="I3" t="s">
        <v>155</v>
      </c>
      <c r="J3" s="55"/>
      <c r="K3" s="55"/>
      <c r="L3" s="55"/>
      <c r="M3" s="55"/>
      <c r="N3" s="55"/>
      <c r="O3" s="55"/>
      <c r="P3" s="55"/>
      <c r="Q3" s="55"/>
      <c r="R3" s="55"/>
      <c r="S3" s="55"/>
      <c r="T3" s="55"/>
      <c r="U3" s="55"/>
      <c r="V3" s="55"/>
      <c r="W3" s="55"/>
      <c r="X3" s="55"/>
    </row>
    <row r="4" spans="2:24">
      <c r="B4" t="s">
        <v>159</v>
      </c>
      <c r="C4" t="s">
        <v>160</v>
      </c>
      <c r="F4" t="s">
        <v>161</v>
      </c>
      <c r="G4">
        <v>0</v>
      </c>
      <c r="J4" s="55"/>
      <c r="K4" s="55"/>
      <c r="L4" s="55"/>
      <c r="M4" s="55"/>
      <c r="N4" s="55"/>
      <c r="O4" s="55"/>
      <c r="P4" s="55"/>
      <c r="Q4" s="55"/>
      <c r="R4" s="55"/>
      <c r="S4" s="55"/>
      <c r="T4" s="55"/>
      <c r="U4" s="55"/>
      <c r="V4" s="55"/>
      <c r="W4" s="55"/>
      <c r="X4" s="55"/>
    </row>
    <row r="5" spans="2:24">
      <c r="B5" t="s">
        <v>159</v>
      </c>
      <c r="C5" t="s">
        <v>162</v>
      </c>
      <c r="F5" t="s">
        <v>163</v>
      </c>
      <c r="G5">
        <v>0</v>
      </c>
      <c r="J5" s="55"/>
      <c r="K5" s="55"/>
      <c r="L5" s="55"/>
      <c r="M5" s="55"/>
      <c r="N5" s="55"/>
      <c r="O5" s="55"/>
      <c r="P5" s="55"/>
      <c r="Q5" s="55"/>
      <c r="R5" s="55"/>
      <c r="S5" s="55"/>
      <c r="T5" s="55"/>
      <c r="U5" s="55"/>
      <c r="V5" s="55"/>
      <c r="W5" s="55"/>
      <c r="X5" s="55"/>
    </row>
    <row r="6" spans="2:24">
      <c r="B6" t="s">
        <v>159</v>
      </c>
      <c r="C6" t="s">
        <v>164</v>
      </c>
      <c r="F6" t="s">
        <v>165</v>
      </c>
      <c r="G6">
        <v>0</v>
      </c>
      <c r="J6" s="55"/>
      <c r="K6" s="55"/>
      <c r="L6" s="55"/>
      <c r="M6" s="55"/>
      <c r="N6" s="55"/>
      <c r="O6" s="55"/>
      <c r="P6" s="55"/>
      <c r="Q6" s="55"/>
      <c r="R6" s="55"/>
      <c r="S6" s="55"/>
      <c r="T6" s="55"/>
      <c r="U6" s="55"/>
      <c r="V6" s="55"/>
      <c r="W6" s="55"/>
      <c r="X6" s="55"/>
    </row>
    <row r="7" spans="2:24">
      <c r="B7" t="s">
        <v>159</v>
      </c>
      <c r="C7" t="s">
        <v>166</v>
      </c>
      <c r="F7" t="s">
        <v>167</v>
      </c>
      <c r="G7">
        <v>0</v>
      </c>
      <c r="J7" s="55"/>
      <c r="K7" s="55"/>
      <c r="L7" s="55"/>
      <c r="M7" s="55"/>
      <c r="N7" s="55"/>
      <c r="O7" s="55"/>
      <c r="P7" s="55"/>
      <c r="Q7" s="55"/>
      <c r="R7" s="55"/>
      <c r="S7" s="55"/>
      <c r="T7" s="55"/>
      <c r="U7" s="55"/>
      <c r="V7" s="55"/>
      <c r="W7" s="55"/>
      <c r="X7" s="55"/>
    </row>
    <row r="8" spans="2:24">
      <c r="B8" t="s">
        <v>159</v>
      </c>
      <c r="C8" t="s">
        <v>168</v>
      </c>
      <c r="F8" t="s">
        <v>169</v>
      </c>
      <c r="G8">
        <v>0</v>
      </c>
      <c r="J8" s="55"/>
      <c r="K8" s="55"/>
      <c r="L8" s="55"/>
      <c r="M8" s="55"/>
      <c r="N8" s="55"/>
      <c r="O8" s="55"/>
      <c r="P8" s="55"/>
      <c r="Q8" s="55"/>
      <c r="R8" s="55"/>
      <c r="S8" s="55"/>
      <c r="T8" s="55"/>
      <c r="U8" s="55"/>
      <c r="V8" s="55"/>
      <c r="W8" s="55"/>
      <c r="X8" s="55"/>
    </row>
    <row r="9" spans="2:24">
      <c r="B9" t="s">
        <v>159</v>
      </c>
      <c r="C9" t="s">
        <v>170</v>
      </c>
      <c r="F9" t="s">
        <v>171</v>
      </c>
      <c r="G9">
        <v>0</v>
      </c>
      <c r="J9" s="55"/>
      <c r="K9" s="55"/>
      <c r="L9" s="55"/>
      <c r="M9" s="55"/>
      <c r="N9" s="55"/>
      <c r="O9" s="55"/>
      <c r="P9" s="55"/>
      <c r="Q9" s="55"/>
      <c r="R9" s="55"/>
      <c r="S9" s="55"/>
      <c r="T9" s="55"/>
      <c r="U9" s="55"/>
      <c r="V9" s="55"/>
      <c r="W9" s="55"/>
      <c r="X9" s="55"/>
    </row>
    <row r="10" ht="21.95" customHeight="1" spans="2:24">
      <c r="B10" t="s">
        <v>151</v>
      </c>
      <c r="C10" t="s">
        <v>172</v>
      </c>
      <c r="D10" t="s">
        <v>173</v>
      </c>
      <c r="E10" t="s">
        <v>173</v>
      </c>
      <c r="F10" t="s">
        <v>174</v>
      </c>
      <c r="G10">
        <v>0</v>
      </c>
      <c r="J10" s="55"/>
      <c r="K10" s="55"/>
      <c r="L10" s="55"/>
      <c r="M10" s="55"/>
      <c r="N10" s="55"/>
      <c r="O10" s="55"/>
      <c r="P10" s="55"/>
      <c r="Q10" s="55"/>
      <c r="R10" s="55"/>
      <c r="S10" s="55"/>
      <c r="T10" s="55"/>
      <c r="U10" s="55"/>
      <c r="V10" s="55"/>
      <c r="W10" s="55"/>
      <c r="X10" s="55"/>
    </row>
    <row r="11" ht="21.95" customHeight="1" spans="2:24">
      <c r="B11" t="s">
        <v>151</v>
      </c>
      <c r="C11" t="s">
        <v>175</v>
      </c>
      <c r="D11" t="s">
        <v>176</v>
      </c>
      <c r="E11" t="s">
        <v>176</v>
      </c>
      <c r="F11" t="s">
        <v>177</v>
      </c>
      <c r="G11">
        <v>0</v>
      </c>
      <c r="J11" s="55"/>
      <c r="K11" s="55"/>
      <c r="L11" s="55"/>
      <c r="M11" s="55"/>
      <c r="N11" s="55"/>
      <c r="O11" s="55"/>
      <c r="P11" s="55"/>
      <c r="Q11" s="55"/>
      <c r="R11" s="55"/>
      <c r="S11" s="55"/>
      <c r="T11" s="55"/>
      <c r="U11" s="55"/>
      <c r="V11" s="55"/>
      <c r="W11" s="55"/>
      <c r="X11" s="55"/>
    </row>
    <row r="12" ht="21.95" customHeight="1" spans="2:24">
      <c r="B12" t="s">
        <v>151</v>
      </c>
      <c r="C12" t="s">
        <v>178</v>
      </c>
      <c r="D12" t="s">
        <v>179</v>
      </c>
      <c r="E12" t="s">
        <v>179</v>
      </c>
      <c r="F12" t="s">
        <v>180</v>
      </c>
      <c r="G12">
        <v>0</v>
      </c>
      <c r="J12" s="55"/>
      <c r="K12" s="55"/>
      <c r="L12" s="55"/>
      <c r="M12" s="55"/>
      <c r="N12" s="55"/>
      <c r="O12" s="55"/>
      <c r="P12" s="55"/>
      <c r="Q12" s="55"/>
      <c r="R12" s="55"/>
      <c r="S12" s="55"/>
      <c r="T12" s="55"/>
      <c r="U12" s="55"/>
      <c r="V12" s="55"/>
      <c r="W12" s="55"/>
      <c r="X12" s="55"/>
    </row>
    <row r="13" ht="21.95" customHeight="1" spans="2:24">
      <c r="B13" t="s">
        <v>151</v>
      </c>
      <c r="C13" t="s">
        <v>181</v>
      </c>
      <c r="D13" t="s">
        <v>182</v>
      </c>
      <c r="E13" t="s">
        <v>182</v>
      </c>
      <c r="G13">
        <v>0</v>
      </c>
      <c r="J13" s="55"/>
      <c r="K13" s="55"/>
      <c r="L13" s="55"/>
      <c r="M13" s="55"/>
      <c r="N13" s="55"/>
      <c r="O13" s="55"/>
      <c r="P13" s="55"/>
      <c r="Q13" s="55"/>
      <c r="R13" s="55"/>
      <c r="S13" s="55"/>
      <c r="T13" s="55"/>
      <c r="U13" s="55"/>
      <c r="V13" s="55"/>
      <c r="W13" s="55"/>
      <c r="X13" s="55"/>
    </row>
    <row r="14" ht="21.95" customHeight="1" spans="2:24">
      <c r="B14" t="s">
        <v>151</v>
      </c>
      <c r="C14" t="s">
        <v>183</v>
      </c>
      <c r="D14" t="s">
        <v>184</v>
      </c>
      <c r="E14" t="s">
        <v>184</v>
      </c>
      <c r="G14">
        <v>0</v>
      </c>
      <c r="J14" s="55"/>
      <c r="K14" s="55"/>
      <c r="L14" s="55"/>
      <c r="M14" s="55"/>
      <c r="N14" s="55"/>
      <c r="O14" s="55"/>
      <c r="P14" s="55"/>
      <c r="Q14" s="55"/>
      <c r="R14" s="55"/>
      <c r="S14" s="55"/>
      <c r="T14" s="55"/>
      <c r="U14" s="55"/>
      <c r="V14" s="55"/>
      <c r="W14" s="55"/>
      <c r="X14" s="55"/>
    </row>
    <row r="15" ht="21.95" customHeight="1" spans="2:24">
      <c r="B15" t="s">
        <v>151</v>
      </c>
      <c r="C15" t="s">
        <v>185</v>
      </c>
      <c r="D15" t="s">
        <v>186</v>
      </c>
      <c r="E15" t="s">
        <v>186</v>
      </c>
      <c r="G15">
        <v>0</v>
      </c>
      <c r="J15" s="55"/>
      <c r="K15" s="55"/>
      <c r="L15" s="55"/>
      <c r="M15" s="55"/>
      <c r="N15" s="55"/>
      <c r="O15" s="55"/>
      <c r="P15" s="55"/>
      <c r="Q15" s="55"/>
      <c r="R15" s="55"/>
      <c r="S15" s="55"/>
      <c r="T15" s="55"/>
      <c r="U15" s="55"/>
      <c r="V15" s="55"/>
      <c r="W15" s="55"/>
      <c r="X15" s="55"/>
    </row>
    <row r="16" ht="21.95" customHeight="1" spans="2:24">
      <c r="B16" t="s">
        <v>151</v>
      </c>
      <c r="C16" t="s">
        <v>187</v>
      </c>
      <c r="D16" t="s">
        <v>188</v>
      </c>
      <c r="E16" t="s">
        <v>188</v>
      </c>
      <c r="F16" t="s">
        <v>189</v>
      </c>
      <c r="G16">
        <v>0</v>
      </c>
      <c r="J16" s="55"/>
      <c r="K16" s="55"/>
      <c r="L16" s="55"/>
      <c r="M16" s="55"/>
      <c r="N16" s="55"/>
      <c r="O16" s="55"/>
      <c r="P16" s="55"/>
      <c r="Q16" s="55"/>
      <c r="R16" s="55"/>
      <c r="S16" s="55"/>
      <c r="T16" s="55"/>
      <c r="U16" s="55"/>
      <c r="V16" s="55"/>
      <c r="W16" s="55"/>
      <c r="X16" s="55"/>
    </row>
    <row r="17" ht="21.95" customHeight="1" spans="2:24">
      <c r="B17" t="s">
        <v>151</v>
      </c>
      <c r="C17" t="s">
        <v>190</v>
      </c>
      <c r="D17" t="s">
        <v>191</v>
      </c>
      <c r="E17" t="s">
        <v>191</v>
      </c>
      <c r="F17" t="s">
        <v>192</v>
      </c>
      <c r="G17">
        <v>0</v>
      </c>
      <c r="J17" s="55"/>
      <c r="K17" s="55"/>
      <c r="L17" s="55"/>
      <c r="M17" s="55"/>
      <c r="N17" s="55"/>
      <c r="O17" s="55"/>
      <c r="P17" s="55"/>
      <c r="Q17" s="55"/>
      <c r="R17" s="55"/>
      <c r="S17" s="55"/>
      <c r="T17" s="55"/>
      <c r="U17" s="55"/>
      <c r="V17" s="55"/>
      <c r="W17" s="55"/>
      <c r="X17" s="55"/>
    </row>
    <row r="18" ht="21.95" customHeight="1" spans="2:24">
      <c r="B18" t="s">
        <v>151</v>
      </c>
      <c r="C18" t="s">
        <v>193</v>
      </c>
      <c r="D18" t="s">
        <v>194</v>
      </c>
      <c r="E18" t="s">
        <v>194</v>
      </c>
      <c r="F18" t="s">
        <v>195</v>
      </c>
      <c r="G18">
        <v>0</v>
      </c>
      <c r="J18" s="55"/>
      <c r="K18" s="55"/>
      <c r="L18" s="55"/>
      <c r="M18" s="55"/>
      <c r="N18" s="55"/>
      <c r="O18" s="55"/>
      <c r="P18" s="55"/>
      <c r="Q18" s="55"/>
      <c r="R18" s="55"/>
      <c r="S18" s="55"/>
      <c r="T18" s="55"/>
      <c r="U18" s="55"/>
      <c r="V18" s="55"/>
      <c r="W18" s="55"/>
      <c r="X18" s="55"/>
    </row>
    <row r="19" ht="21.95" customHeight="1" spans="2:24">
      <c r="B19" t="s">
        <v>151</v>
      </c>
      <c r="C19" t="s">
        <v>196</v>
      </c>
      <c r="D19" t="s">
        <v>197</v>
      </c>
      <c r="E19" t="s">
        <v>197</v>
      </c>
      <c r="F19" t="s">
        <v>198</v>
      </c>
      <c r="G19">
        <v>0</v>
      </c>
      <c r="J19" s="55"/>
      <c r="K19" s="55"/>
      <c r="L19" s="55"/>
      <c r="M19" s="55"/>
      <c r="N19" s="55"/>
      <c r="O19" s="55"/>
      <c r="P19" s="55"/>
      <c r="Q19" s="55"/>
      <c r="R19" s="55"/>
      <c r="S19" s="55"/>
      <c r="T19" s="55"/>
      <c r="U19" s="55"/>
      <c r="V19" s="55"/>
      <c r="W19" s="55"/>
      <c r="X19" s="55"/>
    </row>
    <row r="20" ht="21.95" customHeight="1" spans="2:24">
      <c r="B20" t="s">
        <v>151</v>
      </c>
      <c r="C20" t="s">
        <v>199</v>
      </c>
      <c r="D20" t="s">
        <v>200</v>
      </c>
      <c r="E20" t="s">
        <v>200</v>
      </c>
      <c r="F20" t="s">
        <v>201</v>
      </c>
      <c r="G20">
        <v>0</v>
      </c>
      <c r="J20" s="55"/>
      <c r="K20" s="55"/>
      <c r="L20" s="55"/>
      <c r="M20" s="55"/>
      <c r="N20" s="55"/>
      <c r="O20" s="55"/>
      <c r="P20" s="55"/>
      <c r="Q20" s="55"/>
      <c r="R20" s="55"/>
      <c r="S20" s="55"/>
      <c r="T20" s="55"/>
      <c r="U20" s="55"/>
      <c r="V20" s="55"/>
      <c r="W20" s="55"/>
      <c r="X20" s="55"/>
    </row>
    <row r="21" ht="21.95" customHeight="1" spans="2:24">
      <c r="B21" t="s">
        <v>151</v>
      </c>
      <c r="C21" t="s">
        <v>202</v>
      </c>
      <c r="D21" t="s">
        <v>203</v>
      </c>
      <c r="E21" t="s">
        <v>203</v>
      </c>
      <c r="G21">
        <v>0</v>
      </c>
      <c r="J21" s="55"/>
      <c r="K21" s="55"/>
      <c r="L21" s="55"/>
      <c r="M21" s="55"/>
      <c r="N21" s="55"/>
      <c r="O21" s="55"/>
      <c r="P21" s="55"/>
      <c r="Q21" s="55"/>
      <c r="R21" s="55"/>
      <c r="S21" s="55"/>
      <c r="T21" s="55"/>
      <c r="U21" s="55"/>
      <c r="V21" s="55"/>
      <c r="W21" s="55"/>
      <c r="X21" s="55"/>
    </row>
    <row r="22" ht="21.95" customHeight="1" spans="2:24">
      <c r="B22" t="s">
        <v>151</v>
      </c>
      <c r="C22" t="s">
        <v>204</v>
      </c>
      <c r="D22" t="s">
        <v>205</v>
      </c>
      <c r="E22" t="s">
        <v>205</v>
      </c>
      <c r="G22">
        <v>0</v>
      </c>
      <c r="J22" s="55"/>
      <c r="K22" s="55"/>
      <c r="L22" s="55"/>
      <c r="M22" s="55"/>
      <c r="N22" s="55"/>
      <c r="O22" s="55"/>
      <c r="P22" s="55"/>
      <c r="Q22" s="55"/>
      <c r="R22" s="55"/>
      <c r="S22" s="55"/>
      <c r="T22" s="55"/>
      <c r="U22" s="55"/>
      <c r="V22" s="55"/>
      <c r="W22" s="55"/>
      <c r="X22" s="55"/>
    </row>
    <row r="23" ht="21.95" customHeight="1" spans="2:24">
      <c r="B23" t="s">
        <v>151</v>
      </c>
      <c r="C23" t="s">
        <v>206</v>
      </c>
      <c r="D23" t="s">
        <v>207</v>
      </c>
      <c r="E23" t="s">
        <v>207</v>
      </c>
      <c r="F23" t="s">
        <v>208</v>
      </c>
      <c r="G23">
        <v>0</v>
      </c>
      <c r="J23" s="55"/>
      <c r="K23" s="55"/>
      <c r="L23" s="55"/>
      <c r="M23" s="55"/>
      <c r="N23" s="55"/>
      <c r="O23" s="55"/>
      <c r="P23" s="55"/>
      <c r="Q23" s="55"/>
      <c r="R23" s="55"/>
      <c r="S23" s="55"/>
      <c r="T23" s="55"/>
      <c r="U23" s="55"/>
      <c r="V23" s="55"/>
      <c r="W23" s="55"/>
      <c r="X23" s="55"/>
    </row>
    <row r="24" ht="21.95" customHeight="1" spans="2:24">
      <c r="B24" t="s">
        <v>151</v>
      </c>
      <c r="C24" t="s">
        <v>209</v>
      </c>
      <c r="D24" t="s">
        <v>210</v>
      </c>
      <c r="E24" t="s">
        <v>210</v>
      </c>
      <c r="F24" t="s">
        <v>211</v>
      </c>
      <c r="G24">
        <v>0</v>
      </c>
      <c r="J24" s="55"/>
      <c r="K24" s="55"/>
      <c r="L24" s="55"/>
      <c r="M24" s="55"/>
      <c r="N24" s="55"/>
      <c r="O24" s="55"/>
      <c r="P24" s="55"/>
      <c r="Q24" s="55"/>
      <c r="R24" s="55"/>
      <c r="S24" s="55"/>
      <c r="T24" s="55"/>
      <c r="U24" s="55"/>
      <c r="V24" s="55"/>
      <c r="W24" s="55"/>
      <c r="X24" s="55"/>
    </row>
    <row r="25" ht="21.95" customHeight="1" spans="2:24">
      <c r="B25" t="s">
        <v>151</v>
      </c>
      <c r="C25" t="s">
        <v>212</v>
      </c>
      <c r="D25" t="s">
        <v>213</v>
      </c>
      <c r="E25" t="s">
        <v>213</v>
      </c>
      <c r="F25" t="s">
        <v>214</v>
      </c>
      <c r="G25">
        <v>0</v>
      </c>
      <c r="J25" s="55"/>
      <c r="K25" s="55"/>
      <c r="L25" s="55"/>
      <c r="M25" s="55"/>
      <c r="N25" s="55"/>
      <c r="O25" s="55"/>
      <c r="P25" s="55"/>
      <c r="Q25" s="55"/>
      <c r="R25" s="55"/>
      <c r="S25" s="55"/>
      <c r="T25" s="55"/>
      <c r="U25" s="55"/>
      <c r="V25" s="55"/>
      <c r="W25" s="55"/>
      <c r="X25" s="55"/>
    </row>
    <row r="26" ht="21.95" customHeight="1" spans="2:24">
      <c r="B26" t="s">
        <v>151</v>
      </c>
      <c r="C26" t="s">
        <v>215</v>
      </c>
      <c r="D26" t="s">
        <v>216</v>
      </c>
      <c r="E26" t="s">
        <v>216</v>
      </c>
      <c r="F26" t="s">
        <v>217</v>
      </c>
      <c r="G26">
        <v>0</v>
      </c>
      <c r="J26" s="55"/>
      <c r="K26" s="55"/>
      <c r="L26" s="55"/>
      <c r="M26" s="55"/>
      <c r="N26" s="55"/>
      <c r="O26" s="55"/>
      <c r="P26" s="55"/>
      <c r="Q26" s="55"/>
      <c r="R26" s="55"/>
      <c r="S26" s="55"/>
      <c r="T26" s="55"/>
      <c r="U26" s="55"/>
      <c r="V26" s="55"/>
      <c r="W26" s="55"/>
      <c r="X26" s="55"/>
    </row>
    <row r="27" ht="21.95" customHeight="1" spans="2:24">
      <c r="B27" t="s">
        <v>151</v>
      </c>
      <c r="C27" t="s">
        <v>218</v>
      </c>
      <c r="D27" t="s">
        <v>219</v>
      </c>
      <c r="E27" t="s">
        <v>219</v>
      </c>
      <c r="F27" t="s">
        <v>220</v>
      </c>
      <c r="G27">
        <v>0</v>
      </c>
      <c r="J27" s="55"/>
      <c r="K27" s="55"/>
      <c r="L27" s="55"/>
      <c r="M27" s="55"/>
      <c r="N27" s="55"/>
      <c r="O27" s="55"/>
      <c r="P27" s="55"/>
      <c r="Q27" s="55"/>
      <c r="R27" s="55"/>
      <c r="S27" s="55"/>
      <c r="T27" s="55"/>
      <c r="U27" s="55"/>
      <c r="V27" s="55"/>
      <c r="W27" s="55"/>
      <c r="X27" s="55"/>
    </row>
    <row r="28" ht="21.95" customHeight="1" spans="2:24">
      <c r="B28" t="s">
        <v>151</v>
      </c>
      <c r="C28" t="s">
        <v>221</v>
      </c>
      <c r="D28" t="s">
        <v>222</v>
      </c>
      <c r="E28" t="s">
        <v>222</v>
      </c>
      <c r="J28" s="55"/>
      <c r="K28" s="55"/>
      <c r="L28" s="55"/>
      <c r="M28" s="55"/>
      <c r="N28" s="55"/>
      <c r="O28" s="55"/>
      <c r="P28" s="55"/>
      <c r="Q28" s="55"/>
      <c r="R28" s="55"/>
      <c r="S28" s="55"/>
      <c r="T28" s="55"/>
      <c r="U28" s="55"/>
      <c r="V28" s="55"/>
      <c r="W28" s="55"/>
      <c r="X28" s="55"/>
    </row>
    <row r="29" ht="21.95" customHeight="1" spans="2:24">
      <c r="B29" t="s">
        <v>151</v>
      </c>
      <c r="C29" t="s">
        <v>223</v>
      </c>
      <c r="D29" t="s">
        <v>224</v>
      </c>
      <c r="E29" t="s">
        <v>224</v>
      </c>
      <c r="F29" t="s">
        <v>225</v>
      </c>
      <c r="G29">
        <v>0</v>
      </c>
      <c r="J29" s="55"/>
      <c r="K29" s="55"/>
      <c r="L29" s="55"/>
      <c r="M29" s="55"/>
      <c r="N29" s="55"/>
      <c r="O29" s="55"/>
      <c r="P29" s="55"/>
      <c r="Q29" s="55"/>
      <c r="R29" s="55"/>
      <c r="S29" s="55"/>
      <c r="T29" s="55"/>
      <c r="U29" s="55"/>
      <c r="V29" s="55"/>
      <c r="W29" s="55"/>
      <c r="X29" s="55"/>
    </row>
    <row r="30" ht="21.95" customHeight="1" spans="2:24">
      <c r="B30" t="s">
        <v>151</v>
      </c>
      <c r="C30" t="s">
        <v>226</v>
      </c>
      <c r="D30" t="s">
        <v>227</v>
      </c>
      <c r="E30" t="s">
        <v>227</v>
      </c>
      <c r="F30" t="s">
        <v>228</v>
      </c>
      <c r="G30">
        <v>0</v>
      </c>
      <c r="J30" s="55"/>
      <c r="K30" s="55"/>
      <c r="L30" s="55"/>
      <c r="M30" s="55"/>
      <c r="N30" s="55"/>
      <c r="O30" s="55"/>
      <c r="P30" s="55"/>
      <c r="Q30" s="55"/>
      <c r="R30" s="55"/>
      <c r="S30" s="55"/>
      <c r="T30" s="55"/>
      <c r="U30" s="55"/>
      <c r="V30" s="55"/>
      <c r="W30" s="55"/>
      <c r="X30" s="55"/>
    </row>
    <row r="31" ht="21.95" customHeight="1" spans="2:24">
      <c r="B31" t="s">
        <v>151</v>
      </c>
      <c r="C31" t="s">
        <v>229</v>
      </c>
      <c r="D31" t="s">
        <v>230</v>
      </c>
      <c r="E31" t="s">
        <v>230</v>
      </c>
      <c r="G31">
        <v>0</v>
      </c>
      <c r="J31" s="55"/>
      <c r="K31" s="55"/>
      <c r="L31" s="55"/>
      <c r="M31" s="55"/>
      <c r="N31" s="55"/>
      <c r="O31" s="55"/>
      <c r="P31" s="55"/>
      <c r="Q31" s="55"/>
      <c r="R31" s="55"/>
      <c r="S31" s="55"/>
      <c r="T31" s="55"/>
      <c r="U31" s="55"/>
      <c r="V31" s="55"/>
      <c r="W31" s="55"/>
      <c r="X31" s="55"/>
    </row>
    <row r="32" ht="21.95" customHeight="1" spans="2:24">
      <c r="B32" t="s">
        <v>151</v>
      </c>
      <c r="C32" t="s">
        <v>231</v>
      </c>
      <c r="D32" t="s">
        <v>232</v>
      </c>
      <c r="E32" t="s">
        <v>232</v>
      </c>
      <c r="G32">
        <v>0</v>
      </c>
      <c r="J32" s="55"/>
      <c r="K32" s="55"/>
      <c r="L32" s="55"/>
      <c r="M32" s="55"/>
      <c r="N32" s="55"/>
      <c r="O32" s="55"/>
      <c r="P32" s="55"/>
      <c r="Q32" s="55"/>
      <c r="R32" s="55"/>
      <c r="S32" s="55"/>
      <c r="T32" s="55"/>
      <c r="U32" s="55"/>
      <c r="V32" s="55"/>
      <c r="W32" s="55"/>
      <c r="X32" s="55"/>
    </row>
    <row r="33" ht="21.95" customHeight="1" spans="2:24">
      <c r="B33" t="s">
        <v>151</v>
      </c>
      <c r="C33" t="s">
        <v>233</v>
      </c>
      <c r="D33" t="s">
        <v>234</v>
      </c>
      <c r="E33" t="s">
        <v>234</v>
      </c>
      <c r="G33">
        <v>0</v>
      </c>
      <c r="J33" s="55"/>
      <c r="K33" s="55"/>
      <c r="L33" s="55"/>
      <c r="M33" s="55"/>
      <c r="N33" s="55"/>
      <c r="O33" s="55"/>
      <c r="P33" s="55"/>
      <c r="Q33" s="55"/>
      <c r="R33" s="55"/>
      <c r="S33" s="55"/>
      <c r="T33" s="55"/>
      <c r="U33" s="55"/>
      <c r="V33" s="55"/>
      <c r="W33" s="55"/>
      <c r="X33" s="55"/>
    </row>
    <row r="34" ht="21.95" customHeight="1" spans="2:24">
      <c r="B34" t="s">
        <v>151</v>
      </c>
      <c r="C34" t="s">
        <v>235</v>
      </c>
      <c r="D34" t="s">
        <v>236</v>
      </c>
      <c r="E34" t="s">
        <v>236</v>
      </c>
      <c r="G34">
        <v>0</v>
      </c>
      <c r="J34" s="55"/>
      <c r="K34" s="55"/>
      <c r="L34" s="55"/>
      <c r="M34" s="55"/>
      <c r="N34" s="55"/>
      <c r="O34" s="55"/>
      <c r="P34" s="55"/>
      <c r="Q34" s="55"/>
      <c r="R34" s="55"/>
      <c r="S34" s="55"/>
      <c r="T34" s="55"/>
      <c r="U34" s="55"/>
      <c r="V34" s="55"/>
      <c r="W34" s="55"/>
      <c r="X34" s="55"/>
    </row>
    <row r="35" ht="21.95" customHeight="1" spans="2:24">
      <c r="B35" t="s">
        <v>151</v>
      </c>
      <c r="C35" t="s">
        <v>237</v>
      </c>
      <c r="D35" t="s">
        <v>238</v>
      </c>
      <c r="E35" t="s">
        <v>238</v>
      </c>
      <c r="G35">
        <v>0</v>
      </c>
      <c r="J35" s="55"/>
      <c r="K35" s="55"/>
      <c r="L35" s="55"/>
      <c r="M35" s="55"/>
      <c r="N35" s="55"/>
      <c r="O35" s="55"/>
      <c r="P35" s="55"/>
      <c r="Q35" s="55"/>
      <c r="R35" s="55"/>
      <c r="S35" s="55"/>
      <c r="T35" s="55"/>
      <c r="U35" s="55"/>
      <c r="V35" s="55"/>
      <c r="W35" s="55"/>
      <c r="X35" s="55"/>
    </row>
    <row r="36" ht="21.95" customHeight="1" spans="2:24">
      <c r="B36" t="s">
        <v>239</v>
      </c>
      <c r="C36" t="s">
        <v>240</v>
      </c>
      <c r="D36" t="s">
        <v>241</v>
      </c>
      <c r="E36" t="s">
        <v>241</v>
      </c>
      <c r="G36">
        <v>0</v>
      </c>
      <c r="I36" t="s">
        <v>242</v>
      </c>
      <c r="J36" s="55"/>
      <c r="K36" s="55"/>
      <c r="L36" s="55"/>
      <c r="M36" s="55"/>
      <c r="N36" s="55"/>
      <c r="O36" s="55"/>
      <c r="P36" s="55"/>
      <c r="Q36" s="55"/>
      <c r="R36" s="55"/>
      <c r="S36" s="55"/>
      <c r="T36" s="55"/>
      <c r="U36" s="55"/>
      <c r="V36" s="55"/>
      <c r="W36" s="55"/>
      <c r="X36" s="55"/>
    </row>
    <row r="37" spans="2:24">
      <c r="B37" t="s">
        <v>239</v>
      </c>
      <c r="C37" t="s">
        <v>243</v>
      </c>
      <c r="D37" t="s">
        <v>244</v>
      </c>
      <c r="E37" t="s">
        <v>244</v>
      </c>
      <c r="F37" t="s">
        <v>245</v>
      </c>
      <c r="G37">
        <v>0</v>
      </c>
      <c r="J37" s="55"/>
      <c r="K37" s="55"/>
      <c r="L37" s="55"/>
      <c r="M37" s="55"/>
      <c r="N37" s="55"/>
      <c r="O37" s="55"/>
      <c r="P37" s="55"/>
      <c r="Q37" s="55"/>
      <c r="R37" s="55"/>
      <c r="S37" s="55"/>
      <c r="T37" s="55"/>
      <c r="U37" s="55"/>
      <c r="V37" s="55"/>
      <c r="W37" s="55"/>
      <c r="X37" s="55"/>
    </row>
    <row r="38" ht="21.95" customHeight="1" spans="2:24">
      <c r="B38" t="s">
        <v>239</v>
      </c>
      <c r="C38" t="s">
        <v>246</v>
      </c>
      <c r="D38" t="s">
        <v>247</v>
      </c>
      <c r="E38" t="s">
        <v>247</v>
      </c>
      <c r="G38">
        <v>0</v>
      </c>
      <c r="J38" s="55"/>
      <c r="K38" s="55"/>
      <c r="L38" s="55"/>
      <c r="M38" s="55"/>
      <c r="N38" s="55"/>
      <c r="O38" s="55"/>
      <c r="P38" s="55"/>
      <c r="Q38" s="55"/>
      <c r="R38" s="55"/>
      <c r="S38" s="55"/>
      <c r="T38" s="55"/>
      <c r="U38" s="55"/>
      <c r="V38" s="55"/>
      <c r="W38" s="55"/>
      <c r="X38" s="55"/>
    </row>
    <row r="39" spans="2:24">
      <c r="B39" t="s">
        <v>239</v>
      </c>
      <c r="C39" t="s">
        <v>248</v>
      </c>
      <c r="D39" t="s">
        <v>249</v>
      </c>
      <c r="E39" t="s">
        <v>249</v>
      </c>
      <c r="F39" t="s">
        <v>250</v>
      </c>
      <c r="G39">
        <v>0</v>
      </c>
      <c r="J39" s="55"/>
      <c r="K39" s="55"/>
      <c r="L39" s="55"/>
      <c r="M39" s="55"/>
      <c r="N39" s="55"/>
      <c r="O39" s="55"/>
      <c r="P39" s="55"/>
      <c r="Q39" s="55"/>
      <c r="R39" s="55"/>
      <c r="S39" s="55"/>
      <c r="T39" s="55"/>
      <c r="U39" s="55"/>
      <c r="V39" s="55"/>
      <c r="W39" s="55"/>
      <c r="X39" s="55"/>
    </row>
    <row r="40" spans="2:24">
      <c r="B40" t="s">
        <v>239</v>
      </c>
      <c r="C40" t="s">
        <v>251</v>
      </c>
      <c r="D40" t="s">
        <v>252</v>
      </c>
      <c r="E40" t="s">
        <v>252</v>
      </c>
      <c r="F40" t="s">
        <v>253</v>
      </c>
      <c r="G40">
        <v>0</v>
      </c>
      <c r="J40" s="55"/>
      <c r="K40" s="55"/>
      <c r="L40" s="55"/>
      <c r="M40" s="55"/>
      <c r="N40" s="55"/>
      <c r="O40" s="55"/>
      <c r="P40" s="55"/>
      <c r="Q40" s="55"/>
      <c r="R40" s="55"/>
      <c r="S40" s="55"/>
      <c r="T40" s="55"/>
      <c r="U40" s="55"/>
      <c r="V40" s="55"/>
      <c r="W40" s="55"/>
      <c r="X40" s="55"/>
    </row>
    <row r="41" ht="21.95" customHeight="1" spans="2:24">
      <c r="B41" t="s">
        <v>239</v>
      </c>
      <c r="C41" t="s">
        <v>254</v>
      </c>
      <c r="D41" t="s">
        <v>255</v>
      </c>
      <c r="E41" t="s">
        <v>255</v>
      </c>
      <c r="G41">
        <v>0</v>
      </c>
      <c r="J41" s="55"/>
      <c r="K41" s="55"/>
      <c r="L41" s="55"/>
      <c r="M41" s="55"/>
      <c r="N41" s="55"/>
      <c r="O41" s="55"/>
      <c r="P41" s="55"/>
      <c r="Q41" s="55"/>
      <c r="R41" s="55"/>
      <c r="S41" s="55"/>
      <c r="T41" s="55"/>
      <c r="U41" s="55"/>
      <c r="V41" s="55"/>
      <c r="W41" s="55"/>
      <c r="X41" s="55"/>
    </row>
    <row r="42" ht="21.95" customHeight="1" spans="2:24">
      <c r="B42" t="s">
        <v>239</v>
      </c>
      <c r="C42" t="s">
        <v>256</v>
      </c>
      <c r="D42" t="s">
        <v>257</v>
      </c>
      <c r="E42" t="s">
        <v>257</v>
      </c>
      <c r="G42">
        <v>0</v>
      </c>
      <c r="J42" s="55"/>
      <c r="K42" s="55"/>
      <c r="L42" s="55"/>
      <c r="M42" s="55"/>
      <c r="N42" s="55"/>
      <c r="O42" s="55"/>
      <c r="P42" s="55"/>
      <c r="Q42" s="55"/>
      <c r="R42" s="55"/>
      <c r="S42" s="55"/>
      <c r="T42" s="55"/>
      <c r="U42" s="55"/>
      <c r="V42" s="55"/>
      <c r="W42" s="55"/>
      <c r="X42" s="55"/>
    </row>
    <row r="43" spans="2:24">
      <c r="B43" t="s">
        <v>239</v>
      </c>
      <c r="C43" t="s">
        <v>258</v>
      </c>
      <c r="D43" t="s">
        <v>259</v>
      </c>
      <c r="E43" t="s">
        <v>259</v>
      </c>
      <c r="F43" t="s">
        <v>260</v>
      </c>
      <c r="G43">
        <v>0</v>
      </c>
      <c r="J43" s="55"/>
      <c r="K43" s="55"/>
      <c r="L43" s="55"/>
      <c r="M43" s="55"/>
      <c r="N43" s="55"/>
      <c r="O43" s="55"/>
      <c r="P43" s="55"/>
      <c r="Q43" s="55"/>
      <c r="R43" s="55"/>
      <c r="S43" s="55"/>
      <c r="T43" s="55"/>
      <c r="U43" s="55"/>
      <c r="V43" s="55"/>
      <c r="W43" s="55"/>
      <c r="X43" s="55"/>
    </row>
    <row r="44" spans="2:24">
      <c r="B44" t="s">
        <v>239</v>
      </c>
      <c r="C44" t="s">
        <v>261</v>
      </c>
      <c r="D44" t="s">
        <v>262</v>
      </c>
      <c r="E44" t="s">
        <v>262</v>
      </c>
      <c r="F44" t="s">
        <v>263</v>
      </c>
      <c r="G44">
        <v>0</v>
      </c>
      <c r="J44" s="55"/>
      <c r="K44" s="55"/>
      <c r="L44" s="55"/>
      <c r="M44" s="55"/>
      <c r="N44" s="55"/>
      <c r="O44" s="55"/>
      <c r="P44" s="55"/>
      <c r="Q44" s="55"/>
      <c r="R44" s="55"/>
      <c r="S44" s="55"/>
      <c r="T44" s="55"/>
      <c r="U44" s="55"/>
      <c r="V44" s="55"/>
      <c r="W44" s="55"/>
      <c r="X44" s="55"/>
    </row>
    <row r="45" ht="21.95" customHeight="1" spans="2:24">
      <c r="B45" t="s">
        <v>239</v>
      </c>
      <c r="C45" t="s">
        <v>264</v>
      </c>
      <c r="D45" t="s">
        <v>265</v>
      </c>
      <c r="E45" t="s">
        <v>265</v>
      </c>
      <c r="G45">
        <v>0</v>
      </c>
      <c r="J45" s="55"/>
      <c r="K45" s="55"/>
      <c r="L45" s="55"/>
      <c r="M45" s="55"/>
      <c r="N45" s="55"/>
      <c r="O45" s="55"/>
      <c r="P45" s="55"/>
      <c r="Q45" s="55"/>
      <c r="R45" s="55"/>
      <c r="S45" s="55"/>
      <c r="T45" s="55"/>
      <c r="U45" s="55"/>
      <c r="V45" s="55"/>
      <c r="W45" s="55"/>
      <c r="X45" s="55"/>
    </row>
    <row r="46" ht="21.95" customHeight="1" spans="2:24">
      <c r="B46" t="s">
        <v>239</v>
      </c>
      <c r="C46" t="s">
        <v>266</v>
      </c>
      <c r="D46" t="s">
        <v>267</v>
      </c>
      <c r="E46" t="s">
        <v>267</v>
      </c>
      <c r="G46">
        <v>0</v>
      </c>
      <c r="J46" s="55"/>
      <c r="K46" s="55"/>
      <c r="L46" s="55"/>
      <c r="M46" s="55"/>
      <c r="N46" s="55"/>
      <c r="O46" s="55"/>
      <c r="P46" s="55"/>
      <c r="Q46" s="55"/>
      <c r="R46" s="55"/>
      <c r="S46" s="55"/>
      <c r="T46" s="55"/>
      <c r="U46" s="55"/>
      <c r="V46" s="55"/>
      <c r="W46" s="55"/>
      <c r="X46" s="55"/>
    </row>
    <row r="47" spans="2:24">
      <c r="B47" t="s">
        <v>239</v>
      </c>
      <c r="C47" t="s">
        <v>268</v>
      </c>
      <c r="D47" t="s">
        <v>269</v>
      </c>
      <c r="E47" t="s">
        <v>269</v>
      </c>
      <c r="F47" t="s">
        <v>270</v>
      </c>
      <c r="G47">
        <v>0</v>
      </c>
      <c r="J47" s="55"/>
      <c r="K47" s="55"/>
      <c r="L47" s="55"/>
      <c r="M47" s="55"/>
      <c r="N47" s="55"/>
      <c r="O47" s="55"/>
      <c r="P47" s="55"/>
      <c r="Q47" s="55"/>
      <c r="R47" s="55"/>
      <c r="S47" s="55"/>
      <c r="T47" s="55"/>
      <c r="U47" s="55"/>
      <c r="V47" s="55"/>
      <c r="W47" s="55"/>
      <c r="X47" s="55"/>
    </row>
    <row r="48" spans="2:24">
      <c r="B48" t="s">
        <v>239</v>
      </c>
      <c r="C48" t="s">
        <v>271</v>
      </c>
      <c r="D48" t="s">
        <v>272</v>
      </c>
      <c r="E48" t="s">
        <v>273</v>
      </c>
      <c r="F48" t="s">
        <v>274</v>
      </c>
      <c r="G48">
        <v>0</v>
      </c>
      <c r="I48" t="s">
        <v>275</v>
      </c>
      <c r="J48" s="55"/>
      <c r="K48" s="55"/>
      <c r="L48" s="55"/>
      <c r="M48" s="55"/>
      <c r="N48" s="55"/>
      <c r="O48" s="55"/>
      <c r="P48" s="55"/>
      <c r="Q48" s="55"/>
      <c r="R48" s="55"/>
      <c r="S48" s="55"/>
      <c r="T48" s="55"/>
      <c r="U48" s="55"/>
      <c r="V48" s="55"/>
      <c r="W48" s="55"/>
      <c r="X48" s="55"/>
    </row>
    <row r="49" ht="21.95" customHeight="1" spans="2:24">
      <c r="B49" t="s">
        <v>239</v>
      </c>
      <c r="C49" t="s">
        <v>276</v>
      </c>
      <c r="D49" t="s">
        <v>277</v>
      </c>
      <c r="E49" t="s">
        <v>277</v>
      </c>
      <c r="G49">
        <v>0</v>
      </c>
      <c r="I49" t="s">
        <v>278</v>
      </c>
      <c r="J49" s="55"/>
      <c r="K49" s="55"/>
      <c r="L49" s="55"/>
      <c r="M49" s="55"/>
      <c r="N49" s="55"/>
      <c r="O49" s="55"/>
      <c r="P49" s="55"/>
      <c r="Q49" s="55"/>
      <c r="R49" s="55"/>
      <c r="S49" s="55"/>
      <c r="T49" s="55"/>
      <c r="U49" s="55"/>
      <c r="V49" s="55"/>
      <c r="W49" s="55"/>
      <c r="X49" s="55"/>
    </row>
    <row r="50" ht="21.95" customHeight="1" spans="2:24">
      <c r="B50" t="s">
        <v>239</v>
      </c>
      <c r="C50" t="s">
        <v>279</v>
      </c>
      <c r="D50" t="s">
        <v>280</v>
      </c>
      <c r="E50" t="s">
        <v>280</v>
      </c>
      <c r="G50">
        <v>0</v>
      </c>
      <c r="J50" s="55"/>
      <c r="K50" s="55"/>
      <c r="L50" s="55"/>
      <c r="M50" s="55"/>
      <c r="N50" s="55"/>
      <c r="O50" s="55"/>
      <c r="P50" s="55"/>
      <c r="Q50" s="55"/>
      <c r="R50" s="55"/>
      <c r="S50" s="55"/>
      <c r="T50" s="55"/>
      <c r="U50" s="55"/>
      <c r="V50" s="55"/>
      <c r="W50" s="55"/>
      <c r="X50" s="55"/>
    </row>
    <row r="51" ht="21.95" customHeight="1" spans="2:24">
      <c r="B51" t="s">
        <v>239</v>
      </c>
      <c r="C51" t="s">
        <v>281</v>
      </c>
      <c r="D51" t="s">
        <v>282</v>
      </c>
      <c r="E51" t="s">
        <v>282</v>
      </c>
      <c r="G51">
        <v>0</v>
      </c>
      <c r="J51" s="55"/>
      <c r="K51" s="55"/>
      <c r="L51" s="55"/>
      <c r="M51" s="55"/>
      <c r="N51" s="55"/>
      <c r="O51" s="55"/>
      <c r="P51" s="55"/>
      <c r="Q51" s="55"/>
      <c r="R51" s="55"/>
      <c r="S51" s="55"/>
      <c r="T51" s="55"/>
      <c r="U51" s="55"/>
      <c r="V51" s="55"/>
      <c r="W51" s="55"/>
      <c r="X51" s="55"/>
    </row>
    <row r="52" spans="2:24">
      <c r="B52" t="s">
        <v>239</v>
      </c>
      <c r="C52" t="s">
        <v>283</v>
      </c>
      <c r="D52" t="s">
        <v>284</v>
      </c>
      <c r="E52" t="s">
        <v>284</v>
      </c>
      <c r="F52" t="s">
        <v>285</v>
      </c>
      <c r="G52">
        <v>0</v>
      </c>
      <c r="J52" s="55"/>
      <c r="K52" s="55"/>
      <c r="L52" s="55"/>
      <c r="M52" s="55"/>
      <c r="N52" s="55"/>
      <c r="O52" s="55"/>
      <c r="P52" s="55"/>
      <c r="Q52" s="55"/>
      <c r="R52" s="55"/>
      <c r="S52" s="55"/>
      <c r="T52" s="55"/>
      <c r="U52" s="55"/>
      <c r="V52" s="55"/>
      <c r="W52" s="55"/>
      <c r="X52" s="55"/>
    </row>
    <row r="53" ht="21.95" customHeight="1" spans="2:24">
      <c r="B53" t="s">
        <v>239</v>
      </c>
      <c r="C53" t="s">
        <v>286</v>
      </c>
      <c r="D53" t="s">
        <v>287</v>
      </c>
      <c r="E53" t="s">
        <v>287</v>
      </c>
      <c r="G53">
        <v>0</v>
      </c>
      <c r="I53" t="s">
        <v>288</v>
      </c>
      <c r="J53" s="55"/>
      <c r="K53" s="55"/>
      <c r="L53" s="55"/>
      <c r="M53" s="55"/>
      <c r="N53" s="55"/>
      <c r="O53" s="55"/>
      <c r="P53" s="55"/>
      <c r="Q53" s="55"/>
      <c r="R53" s="55"/>
      <c r="S53" s="55"/>
      <c r="T53" s="55"/>
      <c r="U53" s="55"/>
      <c r="V53" s="55"/>
      <c r="W53" s="55"/>
      <c r="X53" s="55"/>
    </row>
    <row r="54" ht="21.95" customHeight="1" spans="2:24">
      <c r="B54" t="s">
        <v>239</v>
      </c>
      <c r="C54" t="s">
        <v>289</v>
      </c>
      <c r="D54" t="s">
        <v>290</v>
      </c>
      <c r="E54" t="s">
        <v>290</v>
      </c>
      <c r="G54">
        <v>0</v>
      </c>
      <c r="I54" t="s">
        <v>291</v>
      </c>
      <c r="J54" s="55"/>
      <c r="K54" s="55"/>
      <c r="L54" s="55"/>
      <c r="M54" s="55"/>
      <c r="N54" s="55"/>
      <c r="O54" s="55"/>
      <c r="P54" s="55"/>
      <c r="Q54" s="55"/>
      <c r="R54" s="55"/>
      <c r="S54" s="55"/>
      <c r="T54" s="55"/>
      <c r="U54" s="55"/>
      <c r="V54" s="55"/>
      <c r="W54" s="55"/>
      <c r="X54" s="55"/>
    </row>
    <row r="55" spans="2:24">
      <c r="B55" t="s">
        <v>239</v>
      </c>
      <c r="C55" t="s">
        <v>292</v>
      </c>
      <c r="D55" t="s">
        <v>293</v>
      </c>
      <c r="E55" t="s">
        <v>293</v>
      </c>
      <c r="F55" t="s">
        <v>294</v>
      </c>
      <c r="G55">
        <v>0</v>
      </c>
      <c r="J55" s="55"/>
      <c r="K55" s="55"/>
      <c r="L55" s="55"/>
      <c r="M55" s="55"/>
      <c r="N55" s="55"/>
      <c r="O55" s="55"/>
      <c r="P55" s="55"/>
      <c r="Q55" s="55"/>
      <c r="R55" s="55"/>
      <c r="S55" s="55"/>
      <c r="T55" s="55"/>
      <c r="U55" s="55"/>
      <c r="V55" s="55"/>
      <c r="W55" s="55"/>
      <c r="X55" s="55"/>
    </row>
    <row r="56" ht="21" customHeight="1" spans="2:24">
      <c r="B56" t="s">
        <v>239</v>
      </c>
      <c r="C56" t="s">
        <v>295</v>
      </c>
      <c r="D56" t="s">
        <v>296</v>
      </c>
      <c r="E56" t="s">
        <v>296</v>
      </c>
      <c r="G56">
        <v>0</v>
      </c>
      <c r="J56" s="55"/>
      <c r="K56" s="55"/>
      <c r="L56" s="55"/>
      <c r="M56" s="55"/>
      <c r="N56" s="55"/>
      <c r="O56" s="55"/>
      <c r="P56" s="55"/>
      <c r="Q56" s="55"/>
      <c r="R56" s="55"/>
      <c r="S56" s="55"/>
      <c r="T56" s="55"/>
      <c r="U56" s="55"/>
      <c r="V56" s="55"/>
      <c r="W56" s="55"/>
      <c r="X56" s="55"/>
    </row>
    <row r="57" ht="21" customHeight="1" spans="2:24">
      <c r="B57" t="s">
        <v>239</v>
      </c>
      <c r="C57" t="s">
        <v>297</v>
      </c>
      <c r="D57" t="s">
        <v>298</v>
      </c>
      <c r="E57" t="s">
        <v>298</v>
      </c>
      <c r="G57">
        <v>0</v>
      </c>
      <c r="J57" s="55"/>
      <c r="K57" s="55"/>
      <c r="L57" s="55"/>
      <c r="M57" s="55"/>
      <c r="N57" s="55"/>
      <c r="O57" s="55"/>
      <c r="P57" s="55"/>
      <c r="Q57" s="55"/>
      <c r="R57" s="55"/>
      <c r="S57" s="55"/>
      <c r="T57" s="55"/>
      <c r="U57" s="55"/>
      <c r="V57" s="55"/>
      <c r="W57" s="55"/>
      <c r="X57" s="55"/>
    </row>
    <row r="58" ht="21" customHeight="1" spans="2:24">
      <c r="B58" t="s">
        <v>239</v>
      </c>
      <c r="C58" t="s">
        <v>299</v>
      </c>
      <c r="D58" t="s">
        <v>300</v>
      </c>
      <c r="E58" t="s">
        <v>300</v>
      </c>
      <c r="F58" t="s">
        <v>301</v>
      </c>
      <c r="G58">
        <v>0</v>
      </c>
      <c r="J58" s="55"/>
      <c r="K58" s="55"/>
      <c r="L58" s="55"/>
      <c r="M58" s="55"/>
      <c r="N58" s="55"/>
      <c r="O58" s="55"/>
      <c r="P58" s="55"/>
      <c r="Q58" s="55"/>
      <c r="R58" s="55"/>
      <c r="S58" s="55"/>
      <c r="T58" s="55"/>
      <c r="U58" s="55"/>
      <c r="V58" s="55"/>
      <c r="W58" s="55"/>
      <c r="X58" s="55"/>
    </row>
    <row r="59" ht="21.95" customHeight="1" spans="2:24">
      <c r="B59" t="s">
        <v>239</v>
      </c>
      <c r="C59" t="s">
        <v>302</v>
      </c>
      <c r="D59" t="s">
        <v>303</v>
      </c>
      <c r="E59" t="s">
        <v>303</v>
      </c>
      <c r="G59">
        <v>0</v>
      </c>
      <c r="J59" s="55"/>
      <c r="K59" s="55"/>
      <c r="L59" s="55"/>
      <c r="M59" s="55"/>
      <c r="N59" s="55"/>
      <c r="O59" s="55"/>
      <c r="P59" s="55"/>
      <c r="Q59" s="55"/>
      <c r="R59" s="55"/>
      <c r="S59" s="55"/>
      <c r="T59" s="55"/>
      <c r="U59" s="55"/>
      <c r="V59" s="55"/>
      <c r="W59" s="55"/>
      <c r="X59" s="55"/>
    </row>
    <row r="60" ht="21.95" customHeight="1" spans="2:24">
      <c r="B60" t="s">
        <v>239</v>
      </c>
      <c r="C60" t="s">
        <v>304</v>
      </c>
      <c r="D60" t="s">
        <v>305</v>
      </c>
      <c r="E60" t="s">
        <v>305</v>
      </c>
      <c r="G60">
        <v>0</v>
      </c>
      <c r="J60" s="55"/>
      <c r="K60" s="55"/>
      <c r="L60" s="55"/>
      <c r="M60" s="55"/>
      <c r="N60" s="55"/>
      <c r="O60" s="55"/>
      <c r="P60" s="55"/>
      <c r="Q60" s="55"/>
      <c r="R60" s="55"/>
      <c r="S60" s="55"/>
      <c r="T60" s="55"/>
      <c r="U60" s="55"/>
      <c r="V60" s="55"/>
      <c r="W60" s="55"/>
      <c r="X60" s="55"/>
    </row>
    <row r="61" spans="2:24">
      <c r="B61" t="s">
        <v>239</v>
      </c>
      <c r="C61" t="s">
        <v>306</v>
      </c>
      <c r="D61" t="s">
        <v>307</v>
      </c>
      <c r="E61" t="s">
        <v>307</v>
      </c>
      <c r="F61" t="s">
        <v>308</v>
      </c>
      <c r="G61">
        <v>0</v>
      </c>
      <c r="J61" s="55"/>
      <c r="K61" s="55"/>
      <c r="L61" s="55"/>
      <c r="M61" s="55"/>
      <c r="N61" s="55"/>
      <c r="O61" s="55"/>
      <c r="P61" s="55"/>
      <c r="Q61" s="55"/>
      <c r="R61" s="55"/>
      <c r="S61" s="55"/>
      <c r="T61" s="55"/>
      <c r="U61" s="55"/>
      <c r="V61" s="55"/>
      <c r="W61" s="55"/>
      <c r="X61" s="55"/>
    </row>
    <row r="62" spans="2:24">
      <c r="B62" t="s">
        <v>239</v>
      </c>
      <c r="C62" t="s">
        <v>309</v>
      </c>
      <c r="D62" t="s">
        <v>310</v>
      </c>
      <c r="E62" t="s">
        <v>310</v>
      </c>
      <c r="F62" t="s">
        <v>311</v>
      </c>
      <c r="G62">
        <v>0</v>
      </c>
      <c r="J62" s="55"/>
      <c r="K62" s="55"/>
      <c r="L62" s="55"/>
      <c r="M62" s="55"/>
      <c r="N62" s="55"/>
      <c r="O62" s="55"/>
      <c r="P62" s="55"/>
      <c r="Q62" s="55"/>
      <c r="R62" s="55"/>
      <c r="S62" s="55"/>
      <c r="T62" s="55"/>
      <c r="U62" s="55"/>
      <c r="V62" s="55"/>
      <c r="W62" s="55"/>
      <c r="X62" s="55"/>
    </row>
    <row r="63" spans="2:24">
      <c r="B63" t="s">
        <v>239</v>
      </c>
      <c r="C63" t="s">
        <v>312</v>
      </c>
      <c r="D63" t="s">
        <v>313</v>
      </c>
      <c r="E63" t="s">
        <v>313</v>
      </c>
      <c r="F63" t="s">
        <v>314</v>
      </c>
      <c r="G63">
        <v>0</v>
      </c>
      <c r="J63" s="55"/>
      <c r="K63" s="55"/>
      <c r="L63" s="55"/>
      <c r="M63" s="55"/>
      <c r="N63" s="55"/>
      <c r="O63" s="55"/>
      <c r="P63" s="55"/>
      <c r="Q63" s="55"/>
      <c r="R63" s="55"/>
      <c r="S63" s="55"/>
      <c r="T63" s="55"/>
      <c r="U63" s="55"/>
      <c r="V63" s="55"/>
      <c r="W63" s="55"/>
      <c r="X63" s="55"/>
    </row>
    <row r="64" ht="21.95" customHeight="1" spans="2:24">
      <c r="B64" t="s">
        <v>239</v>
      </c>
      <c r="C64" t="s">
        <v>315</v>
      </c>
      <c r="D64" t="s">
        <v>316</v>
      </c>
      <c r="E64" t="s">
        <v>316</v>
      </c>
      <c r="F64" t="s">
        <v>317</v>
      </c>
      <c r="G64">
        <v>0</v>
      </c>
      <c r="I64" t="s">
        <v>318</v>
      </c>
      <c r="J64" s="55"/>
      <c r="K64" s="55"/>
      <c r="L64" s="55"/>
      <c r="M64" s="55"/>
      <c r="N64" s="55"/>
      <c r="O64" s="55"/>
      <c r="P64" s="55"/>
      <c r="Q64" s="55"/>
      <c r="R64" s="55"/>
      <c r="S64" s="55"/>
      <c r="T64" s="55"/>
      <c r="U64" s="55"/>
      <c r="V64" s="55"/>
      <c r="W64" s="55"/>
      <c r="X64" s="55"/>
    </row>
    <row r="65" ht="21.95" customHeight="1" spans="2:24">
      <c r="B65" t="s">
        <v>239</v>
      </c>
      <c r="C65" t="s">
        <v>319</v>
      </c>
      <c r="D65" t="s">
        <v>320</v>
      </c>
      <c r="E65" t="s">
        <v>320</v>
      </c>
      <c r="F65" t="s">
        <v>321</v>
      </c>
      <c r="G65">
        <v>0</v>
      </c>
      <c r="I65" t="s">
        <v>318</v>
      </c>
      <c r="J65" s="55"/>
      <c r="K65" s="55"/>
      <c r="L65" s="55"/>
      <c r="M65" s="55"/>
      <c r="N65" s="55"/>
      <c r="O65" s="55"/>
      <c r="P65" s="55"/>
      <c r="Q65" s="55"/>
      <c r="R65" s="55"/>
      <c r="S65" s="55"/>
      <c r="T65" s="55"/>
      <c r="U65" s="55"/>
      <c r="V65" s="55"/>
      <c r="W65" s="55"/>
      <c r="X65" s="55"/>
    </row>
    <row r="66" ht="21.95" customHeight="1" spans="2:24">
      <c r="B66" t="s">
        <v>239</v>
      </c>
      <c r="C66" t="s">
        <v>322</v>
      </c>
      <c r="D66" t="s">
        <v>323</v>
      </c>
      <c r="E66" t="s">
        <v>323</v>
      </c>
      <c r="G66">
        <v>0</v>
      </c>
      <c r="I66" t="s">
        <v>324</v>
      </c>
      <c r="J66" s="55"/>
      <c r="K66" s="55"/>
      <c r="L66" s="55"/>
      <c r="M66" s="55"/>
      <c r="N66" s="55"/>
      <c r="O66" s="55"/>
      <c r="P66" s="55"/>
      <c r="Q66" s="55"/>
      <c r="R66" s="55"/>
      <c r="S66" s="55"/>
      <c r="T66" s="55"/>
      <c r="U66" s="55"/>
      <c r="V66" s="55"/>
      <c r="W66" s="55"/>
      <c r="X66" s="55"/>
    </row>
    <row r="67" ht="21.95" customHeight="1" spans="2:24">
      <c r="B67" t="s">
        <v>239</v>
      </c>
      <c r="C67" t="s">
        <v>325</v>
      </c>
      <c r="D67" t="s">
        <v>326</v>
      </c>
      <c r="E67" t="s">
        <v>326</v>
      </c>
      <c r="G67">
        <v>0</v>
      </c>
      <c r="I67" t="s">
        <v>327</v>
      </c>
      <c r="J67" s="55"/>
      <c r="K67" s="55"/>
      <c r="L67" s="55"/>
      <c r="M67" s="55"/>
      <c r="N67" s="55"/>
      <c r="O67" s="55"/>
      <c r="P67" s="55"/>
      <c r="Q67" s="55"/>
      <c r="R67" s="55"/>
      <c r="S67" s="55"/>
      <c r="T67" s="55"/>
      <c r="U67" s="55"/>
      <c r="V67" s="55"/>
      <c r="W67" s="55"/>
      <c r="X67" s="55"/>
    </row>
    <row r="68" ht="21.95" customHeight="1" spans="2:24">
      <c r="B68" t="s">
        <v>239</v>
      </c>
      <c r="C68" t="s">
        <v>328</v>
      </c>
      <c r="D68" t="s">
        <v>329</v>
      </c>
      <c r="E68" t="s">
        <v>329</v>
      </c>
      <c r="G68">
        <v>0</v>
      </c>
      <c r="I68" t="s">
        <v>327</v>
      </c>
      <c r="J68" s="55"/>
      <c r="K68" s="55"/>
      <c r="L68" s="55"/>
      <c r="M68" s="55"/>
      <c r="N68" s="55"/>
      <c r="O68" s="55"/>
      <c r="P68" s="55"/>
      <c r="Q68" s="55"/>
      <c r="R68" s="55"/>
      <c r="S68" s="55"/>
      <c r="T68" s="55"/>
      <c r="U68" s="55"/>
      <c r="V68" s="55"/>
      <c r="W68" s="55"/>
      <c r="X68" s="55"/>
    </row>
    <row r="69" ht="21.95" customHeight="1" spans="2:24">
      <c r="B69" t="s">
        <v>239</v>
      </c>
      <c r="C69" t="s">
        <v>330</v>
      </c>
      <c r="D69" t="s">
        <v>331</v>
      </c>
      <c r="E69" t="s">
        <v>331</v>
      </c>
      <c r="G69">
        <v>0</v>
      </c>
      <c r="I69" t="s">
        <v>324</v>
      </c>
      <c r="J69" s="55"/>
      <c r="K69" s="55"/>
      <c r="L69" s="55"/>
      <c r="M69" s="55"/>
      <c r="N69" s="55"/>
      <c r="O69" s="55"/>
      <c r="P69" s="55"/>
      <c r="Q69" s="55"/>
      <c r="R69" s="55"/>
      <c r="S69" s="55"/>
      <c r="T69" s="55"/>
      <c r="U69" s="55"/>
      <c r="V69" s="55"/>
      <c r="W69" s="55"/>
      <c r="X69" s="55"/>
    </row>
    <row r="70" ht="21.95" customHeight="1" spans="2:24">
      <c r="B70" t="s">
        <v>239</v>
      </c>
      <c r="C70" t="s">
        <v>332</v>
      </c>
      <c r="D70" t="s">
        <v>333</v>
      </c>
      <c r="E70" t="s">
        <v>333</v>
      </c>
      <c r="G70">
        <v>0</v>
      </c>
      <c r="I70" t="s">
        <v>324</v>
      </c>
      <c r="J70" s="55"/>
      <c r="K70" s="55"/>
      <c r="L70" s="55"/>
      <c r="M70" s="55"/>
      <c r="N70" s="55"/>
      <c r="O70" s="55"/>
      <c r="P70" s="55"/>
      <c r="Q70" s="55"/>
      <c r="R70" s="55"/>
      <c r="S70" s="55"/>
      <c r="T70" s="55"/>
      <c r="U70" s="55"/>
      <c r="V70" s="55"/>
      <c r="W70" s="55"/>
      <c r="X70" s="55"/>
    </row>
    <row r="71" ht="21.95" customHeight="1" spans="2:24">
      <c r="B71" t="s">
        <v>239</v>
      </c>
      <c r="C71" t="s">
        <v>334</v>
      </c>
      <c r="D71" t="s">
        <v>335</v>
      </c>
      <c r="E71" t="s">
        <v>335</v>
      </c>
      <c r="G71">
        <v>0</v>
      </c>
      <c r="I71" t="s">
        <v>324</v>
      </c>
      <c r="J71" s="55"/>
      <c r="K71" s="55"/>
      <c r="L71" s="55"/>
      <c r="M71" s="55"/>
      <c r="N71" s="55"/>
      <c r="O71" s="55"/>
      <c r="P71" s="55"/>
      <c r="Q71" s="55"/>
      <c r="R71" s="55"/>
      <c r="S71" s="55"/>
      <c r="T71" s="55"/>
      <c r="U71" s="55"/>
      <c r="V71" s="55"/>
      <c r="W71" s="55"/>
      <c r="X71" s="55"/>
    </row>
    <row r="72" ht="21.95" customHeight="1" spans="2:24">
      <c r="B72" t="s">
        <v>239</v>
      </c>
      <c r="C72" t="s">
        <v>336</v>
      </c>
      <c r="D72" t="s">
        <v>337</v>
      </c>
      <c r="E72" t="s">
        <v>337</v>
      </c>
      <c r="G72">
        <v>0</v>
      </c>
      <c r="I72" t="s">
        <v>324</v>
      </c>
      <c r="J72" s="55"/>
      <c r="K72" s="55"/>
      <c r="L72" s="55"/>
      <c r="M72" s="55"/>
      <c r="N72" s="55"/>
      <c r="O72" s="55"/>
      <c r="P72" s="55"/>
      <c r="Q72" s="55"/>
      <c r="R72" s="55"/>
      <c r="S72" s="55"/>
      <c r="T72" s="55"/>
      <c r="U72" s="55"/>
      <c r="V72" s="55"/>
      <c r="W72" s="55"/>
      <c r="X72" s="55"/>
    </row>
    <row r="73" ht="21.95" customHeight="1" spans="2:24">
      <c r="B73" t="s">
        <v>239</v>
      </c>
      <c r="C73" t="s">
        <v>338</v>
      </c>
      <c r="D73" t="s">
        <v>339</v>
      </c>
      <c r="E73" t="s">
        <v>339</v>
      </c>
      <c r="G73">
        <v>0</v>
      </c>
      <c r="J73" s="55"/>
      <c r="K73" s="55"/>
      <c r="L73" s="55"/>
      <c r="M73" s="55"/>
      <c r="N73" s="55"/>
      <c r="O73" s="55"/>
      <c r="P73" s="55"/>
      <c r="Q73" s="55"/>
      <c r="R73" s="55"/>
      <c r="S73" s="55"/>
      <c r="T73" s="55"/>
      <c r="U73" s="55"/>
      <c r="V73" s="55"/>
      <c r="W73" s="55"/>
      <c r="X73" s="55"/>
    </row>
    <row r="74" spans="2:24">
      <c r="B74" t="s">
        <v>239</v>
      </c>
      <c r="C74" t="s">
        <v>340</v>
      </c>
      <c r="D74" t="s">
        <v>341</v>
      </c>
      <c r="E74" t="s">
        <v>341</v>
      </c>
      <c r="F74" t="s">
        <v>342</v>
      </c>
      <c r="G74">
        <v>0</v>
      </c>
      <c r="I74" t="s">
        <v>343</v>
      </c>
      <c r="J74" s="55"/>
      <c r="K74" s="55"/>
      <c r="L74" s="55"/>
      <c r="M74" s="55"/>
      <c r="N74" s="55"/>
      <c r="O74" s="55"/>
      <c r="P74" s="55"/>
      <c r="Q74" s="55"/>
      <c r="R74" s="55"/>
      <c r="S74" s="55"/>
      <c r="T74" s="55"/>
      <c r="U74" s="55"/>
      <c r="V74" s="55"/>
      <c r="W74" s="55"/>
      <c r="X74" s="55"/>
    </row>
    <row r="75" spans="2:24">
      <c r="B75" t="s">
        <v>151</v>
      </c>
      <c r="C75" t="s">
        <v>344</v>
      </c>
      <c r="E75" t="s">
        <v>345</v>
      </c>
      <c r="F75" t="s">
        <v>346</v>
      </c>
      <c r="G75">
        <v>0</v>
      </c>
      <c r="I75" t="s">
        <v>347</v>
      </c>
      <c r="J75" s="55"/>
      <c r="K75" s="55"/>
      <c r="L75" s="55"/>
      <c r="M75" s="55"/>
      <c r="N75" s="55"/>
      <c r="O75" s="55"/>
      <c r="P75" s="55"/>
      <c r="Q75" s="55"/>
      <c r="R75" s="55"/>
      <c r="S75" s="55"/>
      <c r="T75" s="55"/>
      <c r="U75" s="55"/>
      <c r="V75" s="55"/>
      <c r="W75" s="55"/>
      <c r="X75" s="55"/>
    </row>
    <row r="76" spans="2:24">
      <c r="B76" t="s">
        <v>151</v>
      </c>
      <c r="C76" t="s">
        <v>348</v>
      </c>
      <c r="D76" t="s">
        <v>349</v>
      </c>
      <c r="E76" t="s">
        <v>350</v>
      </c>
      <c r="G76">
        <v>0</v>
      </c>
      <c r="I76" t="s">
        <v>351</v>
      </c>
      <c r="J76" s="55"/>
      <c r="K76" s="55"/>
      <c r="L76" s="55"/>
      <c r="M76" s="55"/>
      <c r="N76" s="55"/>
      <c r="O76" s="55"/>
      <c r="P76" s="55"/>
      <c r="Q76" s="55"/>
      <c r="R76" s="55"/>
      <c r="S76" s="55"/>
      <c r="T76" s="55"/>
      <c r="U76" s="55"/>
      <c r="V76" s="55"/>
      <c r="W76" s="55"/>
      <c r="X76" s="55"/>
    </row>
    <row r="77" ht="21.95" customHeight="1" spans="2:24">
      <c r="B77" t="s">
        <v>239</v>
      </c>
      <c r="C77" t="s">
        <v>352</v>
      </c>
      <c r="D77" t="s">
        <v>353</v>
      </c>
      <c r="E77" t="s">
        <v>353</v>
      </c>
      <c r="G77">
        <v>0</v>
      </c>
      <c r="J77" s="55"/>
      <c r="K77" s="55"/>
      <c r="L77" s="55"/>
      <c r="M77" s="55"/>
      <c r="N77" s="55"/>
      <c r="O77" s="55"/>
      <c r="P77" s="55"/>
      <c r="Q77" s="55"/>
      <c r="R77" s="55"/>
      <c r="S77" s="55"/>
      <c r="T77" s="55"/>
      <c r="U77" s="55"/>
      <c r="V77" s="55"/>
      <c r="W77" s="55"/>
      <c r="X77" s="55"/>
    </row>
    <row r="78" ht="21.95" customHeight="1" spans="2:24">
      <c r="B78" t="s">
        <v>239</v>
      </c>
      <c r="C78" t="s">
        <v>354</v>
      </c>
      <c r="D78" t="s">
        <v>355</v>
      </c>
      <c r="E78" t="s">
        <v>355</v>
      </c>
      <c r="G78">
        <v>0</v>
      </c>
      <c r="J78" s="55"/>
      <c r="K78" s="55"/>
      <c r="L78" s="55"/>
      <c r="M78" s="55"/>
      <c r="N78" s="55"/>
      <c r="O78" s="55"/>
      <c r="P78" s="55"/>
      <c r="Q78" s="55"/>
      <c r="R78" s="55"/>
      <c r="S78" s="55"/>
      <c r="T78" s="55"/>
      <c r="U78" s="55"/>
      <c r="V78" s="55"/>
      <c r="W78" s="55"/>
      <c r="X78" s="55"/>
    </row>
    <row r="79" ht="21.95" customHeight="1" spans="2:24">
      <c r="B79" t="s">
        <v>239</v>
      </c>
      <c r="C79" t="s">
        <v>356</v>
      </c>
      <c r="D79" t="s">
        <v>357</v>
      </c>
      <c r="E79" t="s">
        <v>357</v>
      </c>
      <c r="G79">
        <v>0</v>
      </c>
      <c r="J79" s="55"/>
      <c r="K79" s="55"/>
      <c r="L79" s="55"/>
      <c r="M79" s="55"/>
      <c r="N79" s="55"/>
      <c r="O79" s="55"/>
      <c r="P79" s="55"/>
      <c r="Q79" s="55"/>
      <c r="R79" s="55"/>
      <c r="S79" s="55"/>
      <c r="T79" s="55"/>
      <c r="U79" s="55"/>
      <c r="V79" s="55"/>
      <c r="W79" s="55"/>
      <c r="X79" s="55"/>
    </row>
    <row r="80" ht="21.95" customHeight="1" spans="2:24">
      <c r="B80" t="s">
        <v>239</v>
      </c>
      <c r="C80" t="s">
        <v>358</v>
      </c>
      <c r="D80" t="s">
        <v>359</v>
      </c>
      <c r="E80" t="s">
        <v>359</v>
      </c>
      <c r="G80">
        <v>0</v>
      </c>
      <c r="J80" s="55"/>
      <c r="K80" s="55"/>
      <c r="L80" s="55"/>
      <c r="M80" s="55"/>
      <c r="N80" s="55"/>
      <c r="O80" s="55"/>
      <c r="P80" s="55"/>
      <c r="Q80" s="55"/>
      <c r="R80" s="55"/>
      <c r="S80" s="55"/>
      <c r="T80" s="55"/>
      <c r="U80" s="55"/>
      <c r="V80" s="55"/>
      <c r="W80" s="55"/>
      <c r="X80" s="55"/>
    </row>
    <row r="81" ht="21.95" customHeight="1" spans="2:24">
      <c r="B81" t="s">
        <v>239</v>
      </c>
      <c r="C81" t="s">
        <v>360</v>
      </c>
      <c r="D81" t="s">
        <v>361</v>
      </c>
      <c r="E81" t="s">
        <v>361</v>
      </c>
      <c r="G81">
        <v>0</v>
      </c>
      <c r="J81" s="55"/>
      <c r="K81" s="55"/>
      <c r="L81" s="55"/>
      <c r="M81" s="55"/>
      <c r="N81" s="55"/>
      <c r="O81" s="55"/>
      <c r="P81" s="55"/>
      <c r="Q81" s="55"/>
      <c r="R81" s="55"/>
      <c r="S81" s="55"/>
      <c r="T81" s="55"/>
      <c r="U81" s="55"/>
      <c r="V81" s="55"/>
      <c r="W81" s="55"/>
      <c r="X81" s="55"/>
    </row>
    <row r="82" ht="21.95" customHeight="1" spans="2:24">
      <c r="B82" t="s">
        <v>239</v>
      </c>
      <c r="C82" t="s">
        <v>362</v>
      </c>
      <c r="D82" t="s">
        <v>363</v>
      </c>
      <c r="E82" t="s">
        <v>363</v>
      </c>
      <c r="G82">
        <v>0</v>
      </c>
      <c r="J82" s="55"/>
      <c r="K82" s="55"/>
      <c r="L82" s="55"/>
      <c r="M82" s="55"/>
      <c r="N82" s="55"/>
      <c r="O82" s="55"/>
      <c r="P82" s="55"/>
      <c r="Q82" s="55"/>
      <c r="R82" s="55"/>
      <c r="S82" s="55"/>
      <c r="T82" s="55"/>
      <c r="U82" s="55"/>
      <c r="V82" s="55"/>
      <c r="W82" s="55"/>
      <c r="X82" s="55"/>
    </row>
    <row r="83" ht="21.95" customHeight="1" spans="2:24">
      <c r="B83" t="s">
        <v>239</v>
      </c>
      <c r="C83" t="s">
        <v>364</v>
      </c>
      <c r="D83" t="s">
        <v>365</v>
      </c>
      <c r="E83" t="s">
        <v>366</v>
      </c>
      <c r="G83">
        <v>0</v>
      </c>
      <c r="I83" t="s">
        <v>367</v>
      </c>
      <c r="J83" s="55"/>
      <c r="K83" s="55"/>
      <c r="L83" s="55"/>
      <c r="M83" s="55"/>
      <c r="N83" s="55"/>
      <c r="O83" s="55"/>
      <c r="P83" s="55"/>
      <c r="Q83" s="55"/>
      <c r="R83" s="55"/>
      <c r="S83" s="55"/>
      <c r="T83" s="55"/>
      <c r="U83" s="55"/>
      <c r="V83" s="55"/>
      <c r="W83" s="55"/>
      <c r="X83" s="55"/>
    </row>
    <row r="84" ht="21.95" customHeight="1" spans="2:24">
      <c r="B84" t="s">
        <v>239</v>
      </c>
      <c r="C84" t="s">
        <v>368</v>
      </c>
      <c r="D84" t="s">
        <v>369</v>
      </c>
      <c r="E84" t="s">
        <v>370</v>
      </c>
      <c r="G84">
        <v>0</v>
      </c>
      <c r="I84" t="s">
        <v>371</v>
      </c>
      <c r="J84" s="55"/>
      <c r="K84" s="55"/>
      <c r="L84" s="55"/>
      <c r="M84" s="55"/>
      <c r="N84" s="55"/>
      <c r="O84" s="55"/>
      <c r="P84" s="55"/>
      <c r="Q84" s="55"/>
      <c r="R84" s="55"/>
      <c r="S84" s="55"/>
      <c r="T84" s="55"/>
      <c r="U84" s="55"/>
      <c r="V84" s="55"/>
      <c r="W84" s="55"/>
      <c r="X84" s="55"/>
    </row>
    <row r="85" ht="21.95" customHeight="1" spans="2:24">
      <c r="B85" t="s">
        <v>239</v>
      </c>
      <c r="C85" t="s">
        <v>372</v>
      </c>
      <c r="D85" t="s">
        <v>373</v>
      </c>
      <c r="E85" t="s">
        <v>374</v>
      </c>
      <c r="G85">
        <v>0</v>
      </c>
      <c r="I85" t="s">
        <v>375</v>
      </c>
      <c r="J85" s="55"/>
      <c r="K85" s="55"/>
      <c r="L85" s="55"/>
      <c r="M85" s="55"/>
      <c r="N85" s="55"/>
      <c r="O85" s="55"/>
      <c r="P85" s="55"/>
      <c r="Q85" s="55"/>
      <c r="R85" s="55"/>
      <c r="S85" s="55"/>
      <c r="T85" s="55"/>
      <c r="U85" s="55"/>
      <c r="V85" s="55"/>
      <c r="W85" s="55"/>
      <c r="X85" s="55"/>
    </row>
    <row r="86" spans="2:24">
      <c r="B86" t="s">
        <v>151</v>
      </c>
      <c r="C86" t="s">
        <v>376</v>
      </c>
      <c r="D86" t="s">
        <v>377</v>
      </c>
      <c r="E86" t="s">
        <v>378</v>
      </c>
      <c r="G86">
        <v>0</v>
      </c>
      <c r="I86" t="s">
        <v>379</v>
      </c>
      <c r="J86" s="55"/>
      <c r="K86" s="55"/>
      <c r="L86" s="55"/>
      <c r="M86" s="55"/>
      <c r="N86" s="55"/>
      <c r="O86" s="55"/>
      <c r="P86" s="55"/>
      <c r="Q86" s="55"/>
      <c r="R86" s="55"/>
      <c r="S86" s="55"/>
      <c r="T86" s="55"/>
      <c r="U86" s="55"/>
      <c r="V86" s="55"/>
      <c r="W86" s="55"/>
      <c r="X86" s="55"/>
    </row>
    <row r="87" ht="21.95" customHeight="1" spans="2:24">
      <c r="B87" t="s">
        <v>239</v>
      </c>
      <c r="C87" t="s">
        <v>380</v>
      </c>
      <c r="D87" t="s">
        <v>381</v>
      </c>
      <c r="E87" t="s">
        <v>381</v>
      </c>
      <c r="G87">
        <v>0</v>
      </c>
      <c r="J87" s="55"/>
      <c r="K87" s="55"/>
      <c r="L87" s="55"/>
      <c r="M87" s="55"/>
      <c r="N87" s="55"/>
      <c r="O87" s="55"/>
      <c r="P87" s="55"/>
      <c r="Q87" s="55"/>
      <c r="R87" s="55"/>
      <c r="S87" s="55"/>
      <c r="T87" s="55"/>
      <c r="U87" s="55"/>
      <c r="V87" s="55"/>
      <c r="W87" s="55"/>
      <c r="X87" s="55"/>
    </row>
    <row r="88" ht="21.95" customHeight="1" spans="2:24">
      <c r="B88" t="s">
        <v>239</v>
      </c>
      <c r="C88" t="s">
        <v>382</v>
      </c>
      <c r="D88" t="s">
        <v>383</v>
      </c>
      <c r="E88" t="s">
        <v>383</v>
      </c>
      <c r="G88">
        <v>0</v>
      </c>
      <c r="J88" s="55"/>
      <c r="K88" s="55"/>
      <c r="L88" s="55"/>
      <c r="M88" s="55"/>
      <c r="N88" s="55"/>
      <c r="O88" s="55"/>
      <c r="P88" s="55"/>
      <c r="Q88" s="55"/>
      <c r="R88" s="55"/>
      <c r="S88" s="55"/>
      <c r="T88" s="55"/>
      <c r="U88" s="55"/>
      <c r="V88" s="55"/>
      <c r="W88" s="55"/>
      <c r="X88" s="55"/>
    </row>
    <row r="89" ht="21.95" customHeight="1" spans="2:24">
      <c r="B89" t="s">
        <v>239</v>
      </c>
      <c r="C89" t="s">
        <v>384</v>
      </c>
      <c r="D89" t="s">
        <v>385</v>
      </c>
      <c r="E89" t="s">
        <v>385</v>
      </c>
      <c r="G89">
        <v>0</v>
      </c>
      <c r="J89" s="55"/>
      <c r="K89" s="55"/>
      <c r="L89" s="55"/>
      <c r="M89" s="55"/>
      <c r="N89" s="55"/>
      <c r="O89" s="55"/>
      <c r="P89" s="55"/>
      <c r="Q89" s="55"/>
      <c r="R89" s="55"/>
      <c r="S89" s="55"/>
      <c r="T89" s="55"/>
      <c r="U89" s="55"/>
      <c r="V89" s="55"/>
      <c r="W89" s="55"/>
      <c r="X89" s="55"/>
    </row>
    <row r="90" ht="21.95" customHeight="1" spans="2:24">
      <c r="B90" t="s">
        <v>239</v>
      </c>
      <c r="C90" t="s">
        <v>386</v>
      </c>
      <c r="D90" t="s">
        <v>387</v>
      </c>
      <c r="E90" t="s">
        <v>387</v>
      </c>
      <c r="G90">
        <v>0</v>
      </c>
      <c r="J90" s="55"/>
      <c r="K90" s="55"/>
      <c r="L90" s="55"/>
      <c r="M90" s="55"/>
      <c r="N90" s="55"/>
      <c r="O90" s="55"/>
      <c r="P90" s="55"/>
      <c r="Q90" s="55"/>
      <c r="R90" s="55"/>
      <c r="S90" s="55"/>
      <c r="T90" s="55"/>
      <c r="U90" s="55"/>
      <c r="V90" s="55"/>
      <c r="W90" s="55"/>
      <c r="X90" s="55"/>
    </row>
    <row r="91" ht="21.95" customHeight="1" spans="2:24">
      <c r="B91" t="s">
        <v>239</v>
      </c>
      <c r="C91" t="s">
        <v>388</v>
      </c>
      <c r="D91" t="s">
        <v>389</v>
      </c>
      <c r="E91" t="s">
        <v>389</v>
      </c>
      <c r="G91">
        <v>0</v>
      </c>
      <c r="J91" s="55"/>
      <c r="K91" s="55"/>
      <c r="L91" s="55"/>
      <c r="M91" s="55"/>
      <c r="N91" s="55"/>
      <c r="O91" s="55"/>
      <c r="P91" s="55"/>
      <c r="Q91" s="55"/>
      <c r="R91" s="55"/>
      <c r="S91" s="55"/>
      <c r="T91" s="55"/>
      <c r="U91" s="55"/>
      <c r="V91" s="55"/>
      <c r="W91" s="55"/>
      <c r="X91" s="55"/>
    </row>
    <row r="92" ht="21.95" customHeight="1" spans="2:24">
      <c r="B92" t="s">
        <v>239</v>
      </c>
      <c r="C92" t="s">
        <v>390</v>
      </c>
      <c r="D92" t="s">
        <v>391</v>
      </c>
      <c r="E92" t="s">
        <v>391</v>
      </c>
      <c r="G92">
        <v>0</v>
      </c>
      <c r="J92" s="55"/>
      <c r="K92" s="55"/>
      <c r="L92" s="55"/>
      <c r="M92" s="55"/>
      <c r="N92" s="55"/>
      <c r="O92" s="55"/>
      <c r="P92" s="55"/>
      <c r="Q92" s="55"/>
      <c r="R92" s="55"/>
      <c r="S92" s="55"/>
      <c r="T92" s="55"/>
      <c r="U92" s="55"/>
      <c r="V92" s="55"/>
      <c r="W92" s="55"/>
      <c r="X92" s="55"/>
    </row>
    <row r="93" ht="21.95" customHeight="1" spans="2:24">
      <c r="B93" t="s">
        <v>239</v>
      </c>
      <c r="C93" t="s">
        <v>392</v>
      </c>
      <c r="D93" t="s">
        <v>393</v>
      </c>
      <c r="E93" t="s">
        <v>394</v>
      </c>
      <c r="G93">
        <v>0</v>
      </c>
      <c r="I93" t="s">
        <v>395</v>
      </c>
      <c r="J93" s="55"/>
      <c r="K93" s="55"/>
      <c r="L93" s="55"/>
      <c r="M93" s="55"/>
      <c r="N93" s="55"/>
      <c r="O93" s="55"/>
      <c r="P93" s="55"/>
      <c r="Q93" s="55"/>
      <c r="R93" s="55"/>
      <c r="S93" s="55"/>
      <c r="T93" s="55"/>
      <c r="U93" s="55"/>
      <c r="V93" s="55"/>
      <c r="W93" s="55"/>
      <c r="X93" s="55"/>
    </row>
    <row r="94" ht="21.95" customHeight="1" spans="2:24">
      <c r="B94" t="s">
        <v>239</v>
      </c>
      <c r="C94" t="s">
        <v>396</v>
      </c>
      <c r="D94" t="s">
        <v>397</v>
      </c>
      <c r="E94" t="s">
        <v>397</v>
      </c>
      <c r="G94">
        <v>0</v>
      </c>
      <c r="J94" s="55"/>
      <c r="K94" s="55"/>
      <c r="L94" s="55"/>
      <c r="M94" s="55"/>
      <c r="N94" s="55"/>
      <c r="O94" s="55"/>
      <c r="P94" s="55"/>
      <c r="Q94" s="55"/>
      <c r="R94" s="55"/>
      <c r="S94" s="55"/>
      <c r="T94" s="55"/>
      <c r="U94" s="55"/>
      <c r="V94" s="55"/>
      <c r="W94" s="55"/>
      <c r="X94" s="55"/>
    </row>
    <row r="95" ht="21.95" customHeight="1" spans="2:24">
      <c r="B95" t="s">
        <v>239</v>
      </c>
      <c r="C95" t="s">
        <v>398</v>
      </c>
      <c r="D95" t="s">
        <v>399</v>
      </c>
      <c r="E95" t="s">
        <v>399</v>
      </c>
      <c r="G95">
        <v>0</v>
      </c>
      <c r="J95" s="55"/>
      <c r="K95" s="55"/>
      <c r="L95" s="55"/>
      <c r="M95" s="55"/>
      <c r="N95" s="55"/>
      <c r="O95" s="55"/>
      <c r="P95" s="55"/>
      <c r="Q95" s="55"/>
      <c r="R95" s="55"/>
      <c r="S95" s="55"/>
      <c r="T95" s="55"/>
      <c r="U95" s="55"/>
      <c r="V95" s="55"/>
      <c r="W95" s="55"/>
      <c r="X95" s="55"/>
    </row>
    <row r="96" ht="21.95" customHeight="1" spans="2:24">
      <c r="B96" t="s">
        <v>239</v>
      </c>
      <c r="C96" t="s">
        <v>400</v>
      </c>
      <c r="D96" t="s">
        <v>401</v>
      </c>
      <c r="E96" t="s">
        <v>402</v>
      </c>
      <c r="G96">
        <v>0</v>
      </c>
      <c r="I96" t="s">
        <v>403</v>
      </c>
      <c r="J96" s="55"/>
      <c r="K96" s="55"/>
      <c r="L96" s="55"/>
      <c r="M96" s="55"/>
      <c r="N96" s="55"/>
      <c r="O96" s="55"/>
      <c r="P96" s="55"/>
      <c r="Q96" s="55"/>
      <c r="R96" s="55"/>
      <c r="S96" s="55"/>
      <c r="T96" s="55"/>
      <c r="U96" s="55"/>
      <c r="V96" s="55"/>
      <c r="W96" s="55"/>
      <c r="X96" s="55"/>
    </row>
    <row r="97" ht="21.95" customHeight="1" spans="2:24">
      <c r="B97" t="s">
        <v>239</v>
      </c>
      <c r="C97" t="s">
        <v>404</v>
      </c>
      <c r="D97" t="s">
        <v>405</v>
      </c>
      <c r="E97" t="s">
        <v>405</v>
      </c>
      <c r="G97">
        <v>0</v>
      </c>
      <c r="J97" s="55"/>
      <c r="K97" s="55"/>
      <c r="L97" s="55"/>
      <c r="M97" s="55"/>
      <c r="N97" s="55"/>
      <c r="O97" s="55"/>
      <c r="P97" s="55"/>
      <c r="Q97" s="55"/>
      <c r="R97" s="55"/>
      <c r="S97" s="55"/>
      <c r="T97" s="55"/>
      <c r="U97" s="55"/>
      <c r="V97" s="55"/>
      <c r="W97" s="55"/>
      <c r="X97" s="55"/>
    </row>
    <row r="98" ht="21.95" customHeight="1" spans="2:24">
      <c r="B98" t="s">
        <v>239</v>
      </c>
      <c r="C98" t="s">
        <v>406</v>
      </c>
      <c r="D98" t="s">
        <v>407</v>
      </c>
      <c r="E98" t="s">
        <v>407</v>
      </c>
      <c r="G98">
        <v>0</v>
      </c>
      <c r="J98" s="55"/>
      <c r="K98" s="55"/>
      <c r="L98" s="55"/>
      <c r="M98" s="55"/>
      <c r="N98" s="55"/>
      <c r="O98" s="55"/>
      <c r="P98" s="55"/>
      <c r="Q98" s="55"/>
      <c r="R98" s="55"/>
      <c r="S98" s="55"/>
      <c r="T98" s="55"/>
      <c r="U98" s="55"/>
      <c r="V98" s="55"/>
      <c r="W98" s="55"/>
      <c r="X98" s="55"/>
    </row>
    <row r="99" spans="2:24">
      <c r="B99" t="s">
        <v>159</v>
      </c>
      <c r="C99" t="s">
        <v>408</v>
      </c>
      <c r="D99" t="s">
        <v>409</v>
      </c>
      <c r="E99" t="s">
        <v>410</v>
      </c>
      <c r="F99" t="s">
        <v>410</v>
      </c>
      <c r="G99">
        <v>0</v>
      </c>
      <c r="I99" t="s">
        <v>411</v>
      </c>
      <c r="J99" s="55"/>
      <c r="K99" s="55"/>
      <c r="L99" s="55"/>
      <c r="M99" s="55"/>
      <c r="N99" s="55"/>
      <c r="O99" s="55"/>
      <c r="P99" s="55"/>
      <c r="Q99" s="55"/>
      <c r="R99" s="55"/>
      <c r="S99" s="55"/>
      <c r="T99" s="55"/>
      <c r="U99" s="55"/>
      <c r="V99" s="55"/>
      <c r="W99" s="55"/>
      <c r="X99" s="55"/>
    </row>
    <row r="100" ht="21.95" customHeight="1" spans="2:24">
      <c r="B100" t="s">
        <v>239</v>
      </c>
      <c r="C100" t="s">
        <v>412</v>
      </c>
      <c r="D100" t="s">
        <v>413</v>
      </c>
      <c r="E100" t="s">
        <v>413</v>
      </c>
      <c r="G100">
        <v>0</v>
      </c>
      <c r="I100" t="s">
        <v>414</v>
      </c>
      <c r="J100" s="55"/>
      <c r="K100" s="55"/>
      <c r="L100" s="55"/>
      <c r="M100" s="55"/>
      <c r="N100" s="55"/>
      <c r="O100" s="55"/>
      <c r="P100" s="55"/>
      <c r="Q100" s="55"/>
      <c r="R100" s="55"/>
      <c r="S100" s="55"/>
      <c r="T100" s="55"/>
      <c r="U100" s="55"/>
      <c r="V100" s="55"/>
      <c r="W100" s="55"/>
      <c r="X100" s="55"/>
    </row>
    <row r="101" ht="21.95" customHeight="1" spans="2:24">
      <c r="B101" t="s">
        <v>151</v>
      </c>
      <c r="C101" t="s">
        <v>415</v>
      </c>
      <c r="D101" t="s">
        <v>416</v>
      </c>
      <c r="E101" t="s">
        <v>416</v>
      </c>
      <c r="F101" t="s">
        <v>417</v>
      </c>
      <c r="G101">
        <v>0</v>
      </c>
      <c r="I101" t="s">
        <v>418</v>
      </c>
      <c r="J101" s="55"/>
      <c r="K101" s="55"/>
      <c r="L101" s="55"/>
      <c r="M101" s="55"/>
      <c r="N101" s="55"/>
      <c r="O101" s="55"/>
      <c r="P101" s="55"/>
      <c r="Q101" s="55"/>
      <c r="R101" s="55"/>
      <c r="S101" s="55"/>
      <c r="T101" s="55"/>
      <c r="U101" s="55"/>
      <c r="V101" s="55"/>
      <c r="W101" s="55"/>
      <c r="X101" s="55"/>
    </row>
    <row r="102" spans="2:24">
      <c r="B102" t="s">
        <v>151</v>
      </c>
      <c r="C102" t="s">
        <v>419</v>
      </c>
      <c r="D102" t="s">
        <v>420</v>
      </c>
      <c r="E102" t="s">
        <v>421</v>
      </c>
      <c r="F102" t="s">
        <v>422</v>
      </c>
      <c r="G102">
        <v>0</v>
      </c>
      <c r="I102" t="s">
        <v>423</v>
      </c>
      <c r="J102" s="55"/>
      <c r="K102" s="55"/>
      <c r="L102" s="55"/>
      <c r="M102" s="55"/>
      <c r="N102" s="55"/>
      <c r="O102" s="55"/>
      <c r="P102" s="55"/>
      <c r="Q102" s="55"/>
      <c r="R102" s="55"/>
      <c r="S102" s="55"/>
      <c r="T102" s="55"/>
      <c r="U102" s="55"/>
      <c r="V102" s="55"/>
      <c r="W102" s="55"/>
      <c r="X102" s="55"/>
    </row>
    <row r="103" ht="21.95" customHeight="1" spans="2:24">
      <c r="B103" t="s">
        <v>239</v>
      </c>
      <c r="C103" t="s">
        <v>424</v>
      </c>
      <c r="D103" t="s">
        <v>425</v>
      </c>
      <c r="E103" t="s">
        <v>425</v>
      </c>
      <c r="G103">
        <v>0</v>
      </c>
      <c r="J103" s="55"/>
      <c r="K103" s="55"/>
      <c r="L103" s="55"/>
      <c r="M103" s="55"/>
      <c r="N103" s="55"/>
      <c r="O103" s="55"/>
      <c r="P103" s="55"/>
      <c r="Q103" s="55"/>
      <c r="R103" s="55"/>
      <c r="S103" s="55"/>
      <c r="T103" s="55"/>
      <c r="U103" s="55"/>
      <c r="V103" s="55"/>
      <c r="W103" s="55"/>
      <c r="X103" s="55"/>
    </row>
    <row r="104" ht="21.95" customHeight="1" spans="2:24">
      <c r="B104" t="s">
        <v>239</v>
      </c>
      <c r="C104" t="s">
        <v>426</v>
      </c>
      <c r="D104" t="s">
        <v>427</v>
      </c>
      <c r="E104" t="s">
        <v>427</v>
      </c>
      <c r="G104">
        <v>0</v>
      </c>
      <c r="J104" s="55"/>
      <c r="K104" s="55"/>
      <c r="L104" s="55"/>
      <c r="M104" s="55"/>
      <c r="N104" s="55"/>
      <c r="O104" s="55"/>
      <c r="P104" s="55"/>
      <c r="Q104" s="55"/>
      <c r="R104" s="55"/>
      <c r="S104" s="55"/>
      <c r="T104" s="55"/>
      <c r="U104" s="55"/>
      <c r="V104" s="55"/>
      <c r="W104" s="55"/>
      <c r="X104" s="55"/>
    </row>
    <row r="105" ht="21.95" customHeight="1" spans="2:24">
      <c r="B105" t="s">
        <v>239</v>
      </c>
      <c r="C105" t="s">
        <v>428</v>
      </c>
      <c r="D105" t="s">
        <v>429</v>
      </c>
      <c r="E105" t="s">
        <v>429</v>
      </c>
      <c r="G105">
        <v>0</v>
      </c>
      <c r="J105" s="55"/>
      <c r="K105" s="55"/>
      <c r="L105" s="55"/>
      <c r="M105" s="55"/>
      <c r="N105" s="55"/>
      <c r="O105" s="55"/>
      <c r="P105" s="55"/>
      <c r="Q105" s="55"/>
      <c r="R105" s="55"/>
      <c r="S105" s="55"/>
      <c r="T105" s="55"/>
      <c r="U105" s="55"/>
      <c r="V105" s="55"/>
      <c r="W105" s="55"/>
      <c r="X105" s="55"/>
    </row>
    <row r="106" ht="21.95" customHeight="1" spans="2:24">
      <c r="B106" t="s">
        <v>239</v>
      </c>
      <c r="C106" t="s">
        <v>430</v>
      </c>
      <c r="D106" t="s">
        <v>431</v>
      </c>
      <c r="E106" t="s">
        <v>432</v>
      </c>
      <c r="G106">
        <v>0</v>
      </c>
      <c r="I106" t="s">
        <v>433</v>
      </c>
      <c r="J106" s="55"/>
      <c r="K106" s="55"/>
      <c r="L106" s="55"/>
      <c r="M106" s="55"/>
      <c r="N106" s="55"/>
      <c r="O106" s="55"/>
      <c r="P106" s="55"/>
      <c r="Q106" s="55"/>
      <c r="R106" s="55"/>
      <c r="S106" s="55"/>
      <c r="T106" s="55"/>
      <c r="U106" s="55"/>
      <c r="V106" s="55"/>
      <c r="W106" s="55"/>
      <c r="X106" s="55"/>
    </row>
    <row r="107" ht="21.95" customHeight="1" spans="2:24">
      <c r="B107" t="s">
        <v>239</v>
      </c>
      <c r="C107" t="s">
        <v>434</v>
      </c>
      <c r="D107" t="s">
        <v>435</v>
      </c>
      <c r="E107" t="s">
        <v>435</v>
      </c>
      <c r="G107">
        <v>0</v>
      </c>
      <c r="J107" s="55"/>
      <c r="K107" s="55"/>
      <c r="L107" s="55"/>
      <c r="M107" s="55"/>
      <c r="N107" s="55"/>
      <c r="O107" s="55"/>
      <c r="P107" s="55"/>
      <c r="Q107" s="55"/>
      <c r="R107" s="55"/>
      <c r="S107" s="55"/>
      <c r="T107" s="55"/>
      <c r="U107" s="55"/>
      <c r="V107" s="55"/>
      <c r="W107" s="55"/>
      <c r="X107" s="55"/>
    </row>
    <row r="108" ht="21.95" customHeight="1" spans="2:24">
      <c r="B108" t="s">
        <v>239</v>
      </c>
      <c r="C108" t="s">
        <v>436</v>
      </c>
      <c r="D108" t="s">
        <v>437</v>
      </c>
      <c r="E108" t="s">
        <v>437</v>
      </c>
      <c r="G108">
        <v>0</v>
      </c>
      <c r="J108" s="55"/>
      <c r="K108" s="55"/>
      <c r="L108" s="55"/>
      <c r="M108" s="55"/>
      <c r="N108" s="55"/>
      <c r="O108" s="55"/>
      <c r="P108" s="55"/>
      <c r="Q108" s="55"/>
      <c r="R108" s="55"/>
      <c r="S108" s="55"/>
      <c r="T108" s="55"/>
      <c r="U108" s="55"/>
      <c r="V108" s="55"/>
      <c r="W108" s="55"/>
      <c r="X108" s="55"/>
    </row>
    <row r="109" ht="21.95" customHeight="1" spans="2:24">
      <c r="B109" t="s">
        <v>239</v>
      </c>
      <c r="C109" t="s">
        <v>438</v>
      </c>
      <c r="D109" t="s">
        <v>439</v>
      </c>
      <c r="E109" t="s">
        <v>439</v>
      </c>
      <c r="F109" t="s">
        <v>440</v>
      </c>
      <c r="G109">
        <v>0</v>
      </c>
      <c r="J109" s="55"/>
      <c r="K109" s="55"/>
      <c r="L109" s="55"/>
      <c r="M109" s="55"/>
      <c r="N109" s="55"/>
      <c r="O109" s="55"/>
      <c r="P109" s="55"/>
      <c r="Q109" s="55"/>
      <c r="R109" s="55"/>
      <c r="S109" s="55"/>
      <c r="T109" s="55"/>
      <c r="U109" s="55"/>
      <c r="V109" s="55"/>
      <c r="W109" s="55"/>
      <c r="X109" s="55"/>
    </row>
    <row r="110" ht="21.95" customHeight="1" spans="2:24">
      <c r="B110" t="s">
        <v>239</v>
      </c>
      <c r="C110" t="s">
        <v>441</v>
      </c>
      <c r="D110" t="s">
        <v>442</v>
      </c>
      <c r="E110" t="s">
        <v>442</v>
      </c>
      <c r="F110" t="s">
        <v>443</v>
      </c>
      <c r="G110">
        <v>0</v>
      </c>
      <c r="J110" s="55"/>
      <c r="K110" s="55"/>
      <c r="L110" s="55"/>
      <c r="M110" s="55"/>
      <c r="N110" s="55"/>
      <c r="O110" s="55"/>
      <c r="P110" s="55"/>
      <c r="Q110" s="55"/>
      <c r="R110" s="55"/>
      <c r="S110" s="55"/>
      <c r="T110" s="55"/>
      <c r="U110" s="55"/>
      <c r="V110" s="55"/>
      <c r="W110" s="55"/>
      <c r="X110" s="55"/>
    </row>
    <row r="111" ht="21.95" customHeight="1" spans="2:24">
      <c r="B111" t="s">
        <v>239</v>
      </c>
      <c r="C111" t="s">
        <v>444</v>
      </c>
      <c r="D111" t="s">
        <v>445</v>
      </c>
      <c r="E111" t="s">
        <v>445</v>
      </c>
      <c r="F111" t="s">
        <v>446</v>
      </c>
      <c r="G111">
        <v>0</v>
      </c>
      <c r="J111" s="55"/>
      <c r="K111" s="55"/>
      <c r="L111" s="55"/>
      <c r="M111" s="55"/>
      <c r="N111" s="55"/>
      <c r="O111" s="55"/>
      <c r="P111" s="55"/>
      <c r="Q111" s="55"/>
      <c r="R111" s="55"/>
      <c r="S111" s="55"/>
      <c r="T111" s="55"/>
      <c r="U111" s="55"/>
      <c r="V111" s="55"/>
      <c r="W111" s="55"/>
      <c r="X111" s="55"/>
    </row>
    <row r="112" ht="21.95" customHeight="1" spans="2:24">
      <c r="B112" t="s">
        <v>239</v>
      </c>
      <c r="C112" t="s">
        <v>447</v>
      </c>
      <c r="D112" t="s">
        <v>448</v>
      </c>
      <c r="E112" t="s">
        <v>448</v>
      </c>
      <c r="F112" t="s">
        <v>449</v>
      </c>
      <c r="G112">
        <v>0</v>
      </c>
      <c r="J112" s="55"/>
      <c r="K112" s="55"/>
      <c r="L112" s="55"/>
      <c r="M112" s="55"/>
      <c r="N112" s="55"/>
      <c r="O112" s="55"/>
      <c r="P112" s="55"/>
      <c r="Q112" s="55"/>
      <c r="R112" s="55"/>
      <c r="S112" s="55"/>
      <c r="T112" s="55"/>
      <c r="U112" s="55"/>
      <c r="V112" s="55"/>
      <c r="W112" s="55"/>
      <c r="X112" s="55"/>
    </row>
    <row r="113" ht="21.95" customHeight="1" spans="2:24">
      <c r="B113" t="s">
        <v>239</v>
      </c>
      <c r="C113" t="s">
        <v>450</v>
      </c>
      <c r="D113" t="s">
        <v>451</v>
      </c>
      <c r="E113" t="s">
        <v>451</v>
      </c>
      <c r="G113">
        <v>0</v>
      </c>
      <c r="J113" s="55"/>
      <c r="K113" s="55"/>
      <c r="L113" s="55"/>
      <c r="M113" s="55"/>
      <c r="N113" s="55"/>
      <c r="O113" s="55"/>
      <c r="P113" s="55"/>
      <c r="Q113" s="55"/>
      <c r="R113" s="55"/>
      <c r="S113" s="55"/>
      <c r="T113" s="55"/>
      <c r="U113" s="55"/>
      <c r="V113" s="55"/>
      <c r="W113" s="55"/>
      <c r="X113" s="55"/>
    </row>
    <row r="114" ht="21.95" customHeight="1" spans="2:24">
      <c r="B114" t="s">
        <v>239</v>
      </c>
      <c r="C114" t="s">
        <v>452</v>
      </c>
      <c r="D114" t="s">
        <v>453</v>
      </c>
      <c r="E114" t="s">
        <v>453</v>
      </c>
      <c r="G114">
        <v>0</v>
      </c>
      <c r="J114" s="55"/>
      <c r="K114" s="55"/>
      <c r="L114" s="55"/>
      <c r="M114" s="55"/>
      <c r="N114" s="55"/>
      <c r="O114" s="55"/>
      <c r="P114" s="55"/>
      <c r="Q114" s="55"/>
      <c r="R114" s="55"/>
      <c r="S114" s="55"/>
      <c r="T114" s="55"/>
      <c r="U114" s="55"/>
      <c r="V114" s="55"/>
      <c r="W114" s="55"/>
      <c r="X114" s="55"/>
    </row>
    <row r="115" ht="21.95" customHeight="1" spans="2:24">
      <c r="B115" t="s">
        <v>239</v>
      </c>
      <c r="C115" t="s">
        <v>454</v>
      </c>
      <c r="D115" t="s">
        <v>455</v>
      </c>
      <c r="E115" t="s">
        <v>455</v>
      </c>
      <c r="F115" t="s">
        <v>456</v>
      </c>
      <c r="G115">
        <v>0</v>
      </c>
      <c r="J115" s="55"/>
      <c r="K115" s="55"/>
      <c r="L115" s="55"/>
      <c r="M115" s="55"/>
      <c r="N115" s="55"/>
      <c r="O115" s="55"/>
      <c r="P115" s="55"/>
      <c r="Q115" s="55"/>
      <c r="R115" s="55"/>
      <c r="S115" s="55"/>
      <c r="T115" s="55"/>
      <c r="U115" s="55"/>
      <c r="V115" s="55"/>
      <c r="W115" s="55"/>
      <c r="X115" s="55"/>
    </row>
    <row r="116" ht="21.95" customHeight="1" spans="2:24">
      <c r="B116" t="s">
        <v>239</v>
      </c>
      <c r="C116" t="s">
        <v>457</v>
      </c>
      <c r="D116" t="s">
        <v>458</v>
      </c>
      <c r="E116" t="s">
        <v>458</v>
      </c>
      <c r="G116">
        <v>0</v>
      </c>
      <c r="J116" s="55"/>
      <c r="K116" s="55"/>
      <c r="L116" s="55"/>
      <c r="M116" s="55"/>
      <c r="N116" s="55"/>
      <c r="O116" s="55"/>
      <c r="P116" s="55"/>
      <c r="Q116" s="55"/>
      <c r="R116" s="55"/>
      <c r="S116" s="55"/>
      <c r="T116" s="55"/>
      <c r="U116" s="55"/>
      <c r="V116" s="55"/>
      <c r="W116" s="55"/>
      <c r="X116" s="55"/>
    </row>
    <row r="117" ht="21.95" customHeight="1" spans="2:24">
      <c r="B117" t="s">
        <v>239</v>
      </c>
      <c r="C117" t="s">
        <v>459</v>
      </c>
      <c r="D117" t="s">
        <v>460</v>
      </c>
      <c r="E117" t="s">
        <v>460</v>
      </c>
      <c r="F117" t="s">
        <v>461</v>
      </c>
      <c r="G117">
        <v>0</v>
      </c>
      <c r="J117" s="55"/>
      <c r="K117" s="55"/>
      <c r="L117" s="55"/>
      <c r="M117" s="55"/>
      <c r="N117" s="55"/>
      <c r="O117" s="55"/>
      <c r="P117" s="55"/>
      <c r="Q117" s="55"/>
      <c r="R117" s="55"/>
      <c r="S117" s="55"/>
      <c r="T117" s="55"/>
      <c r="U117" s="55"/>
      <c r="V117" s="55"/>
      <c r="W117" s="55"/>
      <c r="X117" s="55"/>
    </row>
    <row r="118" ht="21.95" customHeight="1" spans="2:24">
      <c r="B118" t="s">
        <v>239</v>
      </c>
      <c r="C118" t="s">
        <v>462</v>
      </c>
      <c r="D118" t="s">
        <v>463</v>
      </c>
      <c r="E118" t="s">
        <v>463</v>
      </c>
      <c r="G118">
        <v>0</v>
      </c>
      <c r="J118" s="55"/>
      <c r="K118" s="55"/>
      <c r="L118" s="55"/>
      <c r="M118" s="55"/>
      <c r="N118" s="55"/>
      <c r="O118" s="55"/>
      <c r="P118" s="55"/>
      <c r="Q118" s="55"/>
      <c r="R118" s="55"/>
      <c r="S118" s="55"/>
      <c r="T118" s="55"/>
      <c r="U118" s="55"/>
      <c r="V118" s="55"/>
      <c r="W118" s="55"/>
      <c r="X118" s="55"/>
    </row>
    <row r="119" ht="21.95" customHeight="1" spans="2:24">
      <c r="B119" t="s">
        <v>239</v>
      </c>
      <c r="C119" t="s">
        <v>464</v>
      </c>
      <c r="D119" t="s">
        <v>465</v>
      </c>
      <c r="E119" t="s">
        <v>465</v>
      </c>
      <c r="F119" t="s">
        <v>466</v>
      </c>
      <c r="G119">
        <v>0</v>
      </c>
      <c r="J119" s="55"/>
      <c r="K119" s="55"/>
      <c r="L119" s="55"/>
      <c r="M119" s="55"/>
      <c r="N119" s="55"/>
      <c r="O119" s="55"/>
      <c r="P119" s="55"/>
      <c r="Q119" s="55"/>
      <c r="R119" s="55"/>
      <c r="S119" s="55"/>
      <c r="T119" s="55"/>
      <c r="U119" s="55"/>
      <c r="V119" s="55"/>
      <c r="W119" s="55"/>
      <c r="X119" s="55"/>
    </row>
    <row r="120" ht="21.95" customHeight="1" spans="2:24">
      <c r="B120" t="s">
        <v>239</v>
      </c>
      <c r="C120" t="s">
        <v>467</v>
      </c>
      <c r="D120" t="s">
        <v>468</v>
      </c>
      <c r="E120" t="s">
        <v>468</v>
      </c>
      <c r="G120">
        <v>0</v>
      </c>
      <c r="J120" s="55"/>
      <c r="K120" s="55"/>
      <c r="L120" s="55"/>
      <c r="M120" s="55"/>
      <c r="N120" s="55"/>
      <c r="O120" s="55"/>
      <c r="P120" s="55"/>
      <c r="Q120" s="55"/>
      <c r="R120" s="55"/>
      <c r="S120" s="55"/>
      <c r="T120" s="55"/>
      <c r="U120" s="55"/>
      <c r="V120" s="55"/>
      <c r="W120" s="55"/>
      <c r="X120" s="55"/>
    </row>
    <row r="121" spans="2:24">
      <c r="B121" t="s">
        <v>159</v>
      </c>
      <c r="C121" t="s">
        <v>469</v>
      </c>
      <c r="D121" t="s">
        <v>470</v>
      </c>
      <c r="E121" t="s">
        <v>471</v>
      </c>
      <c r="F121" t="s">
        <v>472</v>
      </c>
      <c r="G121">
        <v>0</v>
      </c>
      <c r="I121" t="s">
        <v>473</v>
      </c>
      <c r="J121" s="55"/>
      <c r="K121" s="55"/>
      <c r="L121" s="55"/>
      <c r="M121" s="55"/>
      <c r="N121" s="55"/>
      <c r="O121" s="55"/>
      <c r="P121" s="55"/>
      <c r="Q121" s="55"/>
      <c r="R121" s="55"/>
      <c r="S121" s="55"/>
      <c r="T121" s="55"/>
      <c r="U121" s="55"/>
      <c r="V121" s="55"/>
      <c r="W121" s="55"/>
      <c r="X121" s="55"/>
    </row>
    <row r="122" ht="21.95" customHeight="1" spans="2:24">
      <c r="B122" t="s">
        <v>239</v>
      </c>
      <c r="C122" t="s">
        <v>474</v>
      </c>
      <c r="D122" t="s">
        <v>475</v>
      </c>
      <c r="E122" t="s">
        <v>475</v>
      </c>
      <c r="G122">
        <v>0</v>
      </c>
      <c r="J122" s="55"/>
      <c r="K122" s="55"/>
      <c r="L122" s="55"/>
      <c r="M122" s="55"/>
      <c r="N122" s="55"/>
      <c r="O122" s="55"/>
      <c r="P122" s="55"/>
      <c r="Q122" s="55"/>
      <c r="R122" s="55"/>
      <c r="S122" s="55"/>
      <c r="T122" s="55"/>
      <c r="U122" s="55"/>
      <c r="V122" s="55"/>
      <c r="W122" s="55"/>
      <c r="X122" s="55"/>
    </row>
    <row r="123" ht="21.95" customHeight="1" spans="2:24">
      <c r="B123" t="s">
        <v>239</v>
      </c>
      <c r="C123" t="s">
        <v>476</v>
      </c>
      <c r="D123" t="s">
        <v>477</v>
      </c>
      <c r="E123" t="s">
        <v>477</v>
      </c>
      <c r="G123">
        <v>0</v>
      </c>
      <c r="J123" s="55"/>
      <c r="K123" s="55"/>
      <c r="L123" s="55"/>
      <c r="M123" s="55"/>
      <c r="N123" s="55"/>
      <c r="O123" s="55"/>
      <c r="P123" s="55"/>
      <c r="Q123" s="55"/>
      <c r="R123" s="55"/>
      <c r="S123" s="55"/>
      <c r="T123" s="55"/>
      <c r="U123" s="55"/>
      <c r="V123" s="55"/>
      <c r="W123" s="55"/>
      <c r="X123" s="55"/>
    </row>
    <row r="124" ht="21.95" customHeight="1" spans="2:24">
      <c r="B124" t="s">
        <v>239</v>
      </c>
      <c r="C124" t="s">
        <v>478</v>
      </c>
      <c r="D124" t="s">
        <v>479</v>
      </c>
      <c r="E124" t="s">
        <v>479</v>
      </c>
      <c r="G124">
        <v>0</v>
      </c>
      <c r="J124" s="55"/>
      <c r="K124" s="55"/>
      <c r="L124" s="55"/>
      <c r="M124" s="55"/>
      <c r="N124" s="55"/>
      <c r="O124" s="55"/>
      <c r="P124" s="55"/>
      <c r="Q124" s="55"/>
      <c r="R124" s="55"/>
      <c r="S124" s="55"/>
      <c r="T124" s="55"/>
      <c r="U124" s="55"/>
      <c r="V124" s="55"/>
      <c r="W124" s="55"/>
      <c r="X124" s="55"/>
    </row>
    <row r="125" spans="2:24">
      <c r="B125" t="s">
        <v>159</v>
      </c>
      <c r="C125" t="s">
        <v>480</v>
      </c>
      <c r="D125" t="s">
        <v>481</v>
      </c>
      <c r="E125" t="s">
        <v>481</v>
      </c>
      <c r="F125" t="s">
        <v>481</v>
      </c>
      <c r="G125">
        <v>0</v>
      </c>
      <c r="I125" t="s">
        <v>482</v>
      </c>
      <c r="J125" s="55"/>
      <c r="K125" s="55"/>
      <c r="L125" s="55"/>
      <c r="M125" s="55"/>
      <c r="N125" s="55"/>
      <c r="O125" s="55"/>
      <c r="P125" s="55"/>
      <c r="Q125" s="55"/>
      <c r="R125" s="55"/>
      <c r="S125" s="55"/>
      <c r="T125" s="55"/>
      <c r="U125" s="55"/>
      <c r="V125" s="55"/>
      <c r="W125" s="55"/>
      <c r="X125" s="55"/>
    </row>
    <row r="126" ht="21.95" customHeight="1" spans="3:24">
      <c r="C126" t="s">
        <v>483</v>
      </c>
      <c r="D126" t="s">
        <v>484</v>
      </c>
      <c r="E126" t="s">
        <v>484</v>
      </c>
      <c r="G126">
        <v>0</v>
      </c>
      <c r="J126" s="55"/>
      <c r="K126" s="55"/>
      <c r="L126" s="55"/>
      <c r="M126" s="55"/>
      <c r="N126" s="55"/>
      <c r="O126" s="55"/>
      <c r="P126" s="55"/>
      <c r="Q126" s="55"/>
      <c r="R126" s="55"/>
      <c r="S126" s="55"/>
      <c r="T126" s="55"/>
      <c r="U126" s="55"/>
      <c r="V126" s="55"/>
      <c r="W126" s="55"/>
      <c r="X126" s="55"/>
    </row>
    <row r="127" spans="3:24">
      <c r="C127" t="s">
        <v>485</v>
      </c>
      <c r="D127" t="s">
        <v>486</v>
      </c>
      <c r="E127" t="s">
        <v>486</v>
      </c>
      <c r="G127">
        <v>0</v>
      </c>
      <c r="J127" s="55"/>
      <c r="K127" s="55"/>
      <c r="L127" s="55"/>
      <c r="M127" s="55"/>
      <c r="N127" s="55"/>
      <c r="O127" s="55"/>
      <c r="P127" s="55"/>
      <c r="Q127" s="55"/>
      <c r="R127" s="55"/>
      <c r="S127" s="55"/>
      <c r="T127" s="55"/>
      <c r="U127" s="55"/>
      <c r="V127" s="55"/>
      <c r="W127" s="55"/>
      <c r="X127" s="55"/>
    </row>
    <row r="128" ht="21.95" customHeight="1" spans="3:24">
      <c r="C128" t="s">
        <v>487</v>
      </c>
      <c r="D128" t="s">
        <v>488</v>
      </c>
      <c r="E128" t="s">
        <v>488</v>
      </c>
      <c r="G128">
        <v>0</v>
      </c>
      <c r="J128" s="55"/>
      <c r="K128" s="55"/>
      <c r="L128" s="55"/>
      <c r="M128" s="55"/>
      <c r="N128" s="55"/>
      <c r="O128" s="55"/>
      <c r="P128" s="55"/>
      <c r="Q128" s="55"/>
      <c r="R128" s="55"/>
      <c r="S128" s="55"/>
      <c r="T128" s="55"/>
      <c r="U128" s="55"/>
      <c r="V128" s="55"/>
      <c r="W128" s="55"/>
      <c r="X128" s="55"/>
    </row>
    <row r="129" ht="21.95" customHeight="1" spans="2:24">
      <c r="B129" t="s">
        <v>239</v>
      </c>
      <c r="C129" t="s">
        <v>489</v>
      </c>
      <c r="D129" t="s">
        <v>490</v>
      </c>
      <c r="E129" t="s">
        <v>490</v>
      </c>
      <c r="G129">
        <v>0</v>
      </c>
      <c r="J129" s="55"/>
      <c r="K129" s="55"/>
      <c r="L129" s="55"/>
      <c r="M129" s="55"/>
      <c r="N129" s="55"/>
      <c r="O129" s="55"/>
      <c r="P129" s="55"/>
      <c r="Q129" s="55"/>
      <c r="R129" s="55"/>
      <c r="S129" s="55"/>
      <c r="T129" s="55"/>
      <c r="U129" s="55"/>
      <c r="V129" s="55"/>
      <c r="W129" s="55"/>
      <c r="X129" s="55"/>
    </row>
    <row r="130" ht="21.95" customHeight="1" spans="2:24">
      <c r="B130" t="s">
        <v>159</v>
      </c>
      <c r="C130" t="s">
        <v>491</v>
      </c>
      <c r="D130" t="s">
        <v>492</v>
      </c>
      <c r="E130" t="s">
        <v>493</v>
      </c>
      <c r="F130" t="s">
        <v>494</v>
      </c>
      <c r="G130">
        <v>0</v>
      </c>
      <c r="I130" t="s">
        <v>495</v>
      </c>
      <c r="J130" s="55"/>
      <c r="K130" s="55"/>
      <c r="L130" s="55"/>
      <c r="M130" s="55"/>
      <c r="N130" s="55"/>
      <c r="O130" s="55"/>
      <c r="P130" s="55"/>
      <c r="Q130" s="55"/>
      <c r="R130" s="55"/>
      <c r="S130" s="55"/>
      <c r="T130" s="55"/>
      <c r="U130" s="55"/>
      <c r="V130" s="55"/>
      <c r="W130" s="55"/>
      <c r="X130" s="55"/>
    </row>
    <row r="131" spans="2:24">
      <c r="B131" t="s">
        <v>239</v>
      </c>
      <c r="C131" t="s">
        <v>496</v>
      </c>
      <c r="D131" t="s">
        <v>497</v>
      </c>
      <c r="E131" t="s">
        <v>497</v>
      </c>
      <c r="G131">
        <v>0</v>
      </c>
      <c r="J131" s="55"/>
      <c r="K131" s="55"/>
      <c r="L131" s="55"/>
      <c r="M131" s="55"/>
      <c r="N131" s="55"/>
      <c r="O131" s="55"/>
      <c r="P131" s="55"/>
      <c r="Q131" s="55"/>
      <c r="R131" s="55"/>
      <c r="S131" s="55"/>
      <c r="T131" s="55"/>
      <c r="U131" s="55"/>
      <c r="V131" s="55"/>
      <c r="W131" s="55"/>
      <c r="X131" s="55"/>
    </row>
    <row r="132" spans="2:24">
      <c r="B132" t="s">
        <v>151</v>
      </c>
      <c r="C132" t="s">
        <v>498</v>
      </c>
      <c r="D132" t="s">
        <v>499</v>
      </c>
      <c r="E132" t="s">
        <v>499</v>
      </c>
      <c r="G132">
        <v>0</v>
      </c>
      <c r="I132" t="s">
        <v>500</v>
      </c>
      <c r="J132" s="55"/>
      <c r="K132" s="55"/>
      <c r="L132" s="55"/>
      <c r="M132" s="55"/>
      <c r="N132" s="55"/>
      <c r="O132" s="55"/>
      <c r="P132" s="55"/>
      <c r="Q132" s="55"/>
      <c r="R132" s="55"/>
      <c r="S132" s="55"/>
      <c r="T132" s="55"/>
      <c r="U132" s="55"/>
      <c r="V132" s="55"/>
      <c r="W132" s="55"/>
      <c r="X132" s="55"/>
    </row>
    <row r="133" ht="21.95" customHeight="1" spans="2:24">
      <c r="B133" t="s">
        <v>151</v>
      </c>
      <c r="C133" t="s">
        <v>501</v>
      </c>
      <c r="D133" t="s">
        <v>502</v>
      </c>
      <c r="E133" t="s">
        <v>502</v>
      </c>
      <c r="G133">
        <v>0</v>
      </c>
      <c r="I133" t="s">
        <v>503</v>
      </c>
      <c r="J133" s="55"/>
      <c r="K133" s="55"/>
      <c r="L133" s="55"/>
      <c r="M133" s="55"/>
      <c r="N133" s="55"/>
      <c r="O133" s="55"/>
      <c r="P133" s="55"/>
      <c r="Q133" s="55"/>
      <c r="R133" s="55"/>
      <c r="S133" s="55"/>
      <c r="T133" s="55"/>
      <c r="U133" s="55"/>
      <c r="V133" s="55"/>
      <c r="W133" s="55"/>
      <c r="X133" s="55"/>
    </row>
    <row r="134" ht="21.95" customHeight="1" spans="2:24">
      <c r="B134" t="s">
        <v>159</v>
      </c>
      <c r="C134" t="s">
        <v>504</v>
      </c>
      <c r="D134" t="s">
        <v>505</v>
      </c>
      <c r="E134" t="s">
        <v>506</v>
      </c>
      <c r="F134" t="s">
        <v>506</v>
      </c>
      <c r="G134">
        <v>0</v>
      </c>
      <c r="I134" t="s">
        <v>507</v>
      </c>
      <c r="J134" s="55"/>
      <c r="K134" s="55"/>
      <c r="L134" s="55"/>
      <c r="M134" s="55"/>
      <c r="N134" s="55"/>
      <c r="O134" s="55"/>
      <c r="P134" s="55"/>
      <c r="Q134" s="55"/>
      <c r="R134" s="55"/>
      <c r="S134" s="55"/>
      <c r="T134" s="55"/>
      <c r="U134" s="55"/>
      <c r="V134" s="55"/>
      <c r="W134" s="55"/>
      <c r="X134" s="55"/>
    </row>
    <row r="135" ht="21.95" customHeight="1" spans="2:24">
      <c r="B135" t="s">
        <v>159</v>
      </c>
      <c r="C135" t="s">
        <v>508</v>
      </c>
      <c r="D135" t="s">
        <v>509</v>
      </c>
      <c r="E135" t="s">
        <v>510</v>
      </c>
      <c r="F135" t="s">
        <v>510</v>
      </c>
      <c r="G135">
        <v>0</v>
      </c>
      <c r="I135" t="s">
        <v>511</v>
      </c>
      <c r="J135" s="55"/>
      <c r="K135" s="55"/>
      <c r="L135" s="55"/>
      <c r="M135" s="55"/>
      <c r="N135" s="55"/>
      <c r="O135" s="55"/>
      <c r="P135" s="55"/>
      <c r="Q135" s="55"/>
      <c r="R135" s="55"/>
      <c r="S135" s="55"/>
      <c r="T135" s="55"/>
      <c r="U135" s="55"/>
      <c r="V135" s="55"/>
      <c r="W135" s="55"/>
      <c r="X135" s="55"/>
    </row>
    <row r="136" spans="2:24">
      <c r="B136" t="s">
        <v>159</v>
      </c>
      <c r="C136" t="s">
        <v>512</v>
      </c>
      <c r="D136" t="s">
        <v>513</v>
      </c>
      <c r="E136" t="s">
        <v>514</v>
      </c>
      <c r="G136">
        <v>0</v>
      </c>
      <c r="J136" s="55"/>
      <c r="K136" s="55"/>
      <c r="L136" s="55"/>
      <c r="M136" s="55"/>
      <c r="N136" s="55"/>
      <c r="O136" s="55"/>
      <c r="P136" s="55"/>
      <c r="Q136" s="55"/>
      <c r="R136" s="55"/>
      <c r="S136" s="55"/>
      <c r="T136" s="55"/>
      <c r="U136" s="55"/>
      <c r="V136" s="55"/>
      <c r="W136" s="55"/>
      <c r="X136" s="55"/>
    </row>
    <row r="137" spans="2:24">
      <c r="B137" t="s">
        <v>159</v>
      </c>
      <c r="C137" t="s">
        <v>515</v>
      </c>
      <c r="D137" t="s">
        <v>516</v>
      </c>
      <c r="E137" t="s">
        <v>517</v>
      </c>
      <c r="G137">
        <v>0</v>
      </c>
      <c r="J137" s="55"/>
      <c r="K137" s="55"/>
      <c r="L137" s="55"/>
      <c r="M137" s="55"/>
      <c r="N137" s="55"/>
      <c r="O137" s="55"/>
      <c r="P137" s="55"/>
      <c r="Q137" s="55"/>
      <c r="R137" s="55"/>
      <c r="S137" s="55"/>
      <c r="T137" s="55"/>
      <c r="U137" s="55"/>
      <c r="V137" s="55"/>
      <c r="W137" s="55"/>
      <c r="X137" s="55"/>
    </row>
    <row r="138" spans="2:24">
      <c r="B138" t="s">
        <v>159</v>
      </c>
      <c r="C138" t="s">
        <v>518</v>
      </c>
      <c r="D138" t="s">
        <v>519</v>
      </c>
      <c r="E138" t="s">
        <v>520</v>
      </c>
      <c r="G138">
        <v>0</v>
      </c>
      <c r="J138" s="55"/>
      <c r="K138" s="55"/>
      <c r="L138" s="55"/>
      <c r="M138" s="55"/>
      <c r="N138" s="55"/>
      <c r="O138" s="55"/>
      <c r="P138" s="55"/>
      <c r="Q138" s="55"/>
      <c r="R138" s="55"/>
      <c r="S138" s="55"/>
      <c r="T138" s="55"/>
      <c r="U138" s="55"/>
      <c r="V138" s="55"/>
      <c r="W138" s="55"/>
      <c r="X138" s="55"/>
    </row>
    <row r="139" spans="2:24">
      <c r="B139" t="s">
        <v>159</v>
      </c>
      <c r="C139" t="s">
        <v>521</v>
      </c>
      <c r="D139" t="s">
        <v>522</v>
      </c>
      <c r="E139" t="s">
        <v>523</v>
      </c>
      <c r="F139" t="s">
        <v>523</v>
      </c>
      <c r="G139">
        <v>0</v>
      </c>
      <c r="I139" t="s">
        <v>524</v>
      </c>
      <c r="J139" s="55"/>
      <c r="K139" s="55"/>
      <c r="L139" s="55"/>
      <c r="M139" s="55"/>
      <c r="N139" s="55"/>
      <c r="O139" s="55"/>
      <c r="P139" s="55"/>
      <c r="Q139" s="55"/>
      <c r="R139" s="55"/>
      <c r="S139" s="55"/>
      <c r="T139" s="55"/>
      <c r="U139" s="55"/>
      <c r="V139" s="55"/>
      <c r="W139" s="55"/>
      <c r="X139" s="55"/>
    </row>
    <row r="140" spans="2:24">
      <c r="B140" t="s">
        <v>159</v>
      </c>
      <c r="C140" t="s">
        <v>525</v>
      </c>
      <c r="D140" t="s">
        <v>526</v>
      </c>
      <c r="E140" t="s">
        <v>526</v>
      </c>
      <c r="J140" s="55"/>
      <c r="K140" s="55"/>
      <c r="L140" s="55"/>
      <c r="M140" s="55"/>
      <c r="N140" s="55"/>
      <c r="O140" s="55"/>
      <c r="P140" s="55"/>
      <c r="Q140" s="55"/>
      <c r="R140" s="55"/>
      <c r="S140" s="55"/>
      <c r="T140" s="55"/>
      <c r="U140" s="55"/>
      <c r="V140" s="55"/>
      <c r="W140" s="55"/>
      <c r="X140" s="55"/>
    </row>
    <row r="141" spans="2:24">
      <c r="B141" t="s">
        <v>159</v>
      </c>
      <c r="J141" s="55"/>
      <c r="K141" s="55"/>
      <c r="L141" s="55"/>
      <c r="M141" s="55"/>
      <c r="N141" s="55"/>
      <c r="O141" s="55"/>
      <c r="P141" s="55"/>
      <c r="Q141" s="55"/>
      <c r="R141" s="55"/>
      <c r="S141" s="55"/>
      <c r="T141" s="55"/>
      <c r="U141" s="55"/>
      <c r="V141" s="55"/>
      <c r="W141" s="55"/>
      <c r="X141" s="55"/>
    </row>
    <row r="142" spans="2:24">
      <c r="B142" t="s">
        <v>159</v>
      </c>
      <c r="J142" s="55"/>
      <c r="K142" s="55"/>
      <c r="L142" s="55"/>
      <c r="M142" s="55"/>
      <c r="N142" s="55"/>
      <c r="O142" s="55"/>
      <c r="P142" s="55"/>
      <c r="Q142" s="55"/>
      <c r="R142" s="55"/>
      <c r="S142" s="55"/>
      <c r="T142" s="55"/>
      <c r="U142" s="55"/>
      <c r="V142" s="55"/>
      <c r="W142" s="55"/>
      <c r="X142" s="55"/>
    </row>
    <row r="143" spans="2:24">
      <c r="B143" t="s">
        <v>159</v>
      </c>
      <c r="J143" s="55"/>
      <c r="K143" s="55"/>
      <c r="L143" s="55"/>
      <c r="M143" s="55"/>
      <c r="N143" s="55"/>
      <c r="O143" s="55"/>
      <c r="P143" s="55"/>
      <c r="Q143" s="55"/>
      <c r="R143" s="55"/>
      <c r="S143" s="55"/>
      <c r="T143" s="55"/>
      <c r="U143" s="55"/>
      <c r="V143" s="55"/>
      <c r="W143" s="55"/>
      <c r="X143" s="55"/>
    </row>
    <row r="144" spans="2:24">
      <c r="B144" t="s">
        <v>159</v>
      </c>
      <c r="J144" s="55"/>
      <c r="K144" s="55"/>
      <c r="L144" s="55"/>
      <c r="M144" s="55"/>
      <c r="N144" s="55"/>
      <c r="O144" s="55"/>
      <c r="P144" s="55"/>
      <c r="Q144" s="55"/>
      <c r="R144" s="55"/>
      <c r="S144" s="55"/>
      <c r="T144" s="55"/>
      <c r="U144" s="55"/>
      <c r="V144" s="55"/>
      <c r="W144" s="55"/>
      <c r="X144" s="55"/>
    </row>
    <row r="145" spans="2:24">
      <c r="B145" t="s">
        <v>159</v>
      </c>
      <c r="J145" s="55"/>
      <c r="K145" s="55"/>
      <c r="L145" s="55"/>
      <c r="M145" s="55"/>
      <c r="N145" s="55"/>
      <c r="O145" s="55"/>
      <c r="P145" s="55"/>
      <c r="Q145" s="55"/>
      <c r="R145" s="55"/>
      <c r="S145" s="55"/>
      <c r="T145" s="55"/>
      <c r="U145" s="55"/>
      <c r="V145" s="55"/>
      <c r="W145" s="55"/>
      <c r="X145" s="55"/>
    </row>
    <row r="146" spans="2:24">
      <c r="B146" t="s">
        <v>159</v>
      </c>
      <c r="J146" s="55"/>
      <c r="K146" s="55"/>
      <c r="L146" s="55"/>
      <c r="M146" s="55"/>
      <c r="N146" s="55"/>
      <c r="O146" s="55"/>
      <c r="P146" s="55"/>
      <c r="Q146" s="55"/>
      <c r="R146" s="55"/>
      <c r="S146" s="55"/>
      <c r="T146" s="55"/>
      <c r="U146" s="55"/>
      <c r="V146" s="55"/>
      <c r="W146" s="55"/>
      <c r="X146" s="55"/>
    </row>
    <row r="147" spans="2:24">
      <c r="B147" t="s">
        <v>159</v>
      </c>
      <c r="J147" s="55"/>
      <c r="K147" s="55"/>
      <c r="L147" s="55"/>
      <c r="M147" s="55"/>
      <c r="N147" s="55"/>
      <c r="O147" s="55"/>
      <c r="P147" s="55"/>
      <c r="Q147" s="55"/>
      <c r="R147" s="55"/>
      <c r="S147" s="55"/>
      <c r="T147" s="55"/>
      <c r="U147" s="55"/>
      <c r="V147" s="55"/>
      <c r="W147" s="55"/>
      <c r="X147" s="55"/>
    </row>
    <row r="148" spans="2:24">
      <c r="B148" t="s">
        <v>159</v>
      </c>
      <c r="J148" s="55"/>
      <c r="K148" s="55"/>
      <c r="L148" s="55"/>
      <c r="M148" s="55"/>
      <c r="N148" s="55"/>
      <c r="O148" s="55"/>
      <c r="P148" s="55"/>
      <c r="Q148" s="55"/>
      <c r="R148" s="55"/>
      <c r="S148" s="55"/>
      <c r="T148" s="55"/>
      <c r="U148" s="55"/>
      <c r="V148" s="55"/>
      <c r="W148" s="55"/>
      <c r="X148" s="55"/>
    </row>
    <row r="149" spans="2:24">
      <c r="B149" t="s">
        <v>159</v>
      </c>
      <c r="J149" s="55"/>
      <c r="K149" s="55"/>
      <c r="L149" s="55"/>
      <c r="M149" s="55"/>
      <c r="N149" s="55"/>
      <c r="O149" s="55"/>
      <c r="P149" s="55"/>
      <c r="Q149" s="55"/>
      <c r="R149" s="55"/>
      <c r="S149" s="55"/>
      <c r="T149" s="55"/>
      <c r="U149" s="55"/>
      <c r="V149" s="55"/>
      <c r="W149" s="55"/>
      <c r="X149" s="55"/>
    </row>
    <row r="150" spans="2:24">
      <c r="B150" t="s">
        <v>159</v>
      </c>
      <c r="J150" s="55"/>
      <c r="K150" s="55"/>
      <c r="L150" s="55"/>
      <c r="M150" s="55"/>
      <c r="N150" s="55"/>
      <c r="O150" s="55"/>
      <c r="P150" s="55"/>
      <c r="Q150" s="55"/>
      <c r="R150" s="55"/>
      <c r="S150" s="55"/>
      <c r="T150" s="55"/>
      <c r="U150" s="55"/>
      <c r="V150" s="55"/>
      <c r="W150" s="55"/>
      <c r="X150" s="55"/>
    </row>
    <row r="151" spans="2:24">
      <c r="B151" t="s">
        <v>159</v>
      </c>
      <c r="J151" s="55"/>
      <c r="K151" s="55"/>
      <c r="L151" s="55"/>
      <c r="M151" s="55"/>
      <c r="N151" s="55"/>
      <c r="O151" s="55"/>
      <c r="P151" s="55"/>
      <c r="Q151" s="55"/>
      <c r="R151" s="55"/>
      <c r="S151" s="55"/>
      <c r="T151" s="55"/>
      <c r="U151" s="55"/>
      <c r="V151" s="55"/>
      <c r="W151" s="55"/>
      <c r="X151" s="55"/>
    </row>
    <row r="152" spans="2:24">
      <c r="B152" t="s">
        <v>159</v>
      </c>
      <c r="J152" s="55"/>
      <c r="K152" s="55"/>
      <c r="L152" s="55"/>
      <c r="M152" s="55"/>
      <c r="N152" s="55"/>
      <c r="O152" s="55"/>
      <c r="P152" s="55"/>
      <c r="Q152" s="55"/>
      <c r="R152" s="55"/>
      <c r="S152" s="55"/>
      <c r="T152" s="55"/>
      <c r="U152" s="55"/>
      <c r="V152" s="55"/>
      <c r="W152" s="55"/>
      <c r="X152" s="55"/>
    </row>
    <row r="153" spans="2:24">
      <c r="B153" t="s">
        <v>159</v>
      </c>
      <c r="J153" s="55"/>
      <c r="K153" s="55"/>
      <c r="L153" s="55"/>
      <c r="M153" s="55"/>
      <c r="N153" s="55"/>
      <c r="O153" s="55"/>
      <c r="P153" s="55"/>
      <c r="Q153" s="55"/>
      <c r="R153" s="55"/>
      <c r="S153" s="55"/>
      <c r="T153" s="55"/>
      <c r="U153" s="55"/>
      <c r="V153" s="55"/>
      <c r="W153" s="55"/>
      <c r="X153" s="55"/>
    </row>
    <row r="154" spans="2:24">
      <c r="B154" t="s">
        <v>159</v>
      </c>
      <c r="J154" s="55"/>
      <c r="K154" s="55"/>
      <c r="L154" s="55"/>
      <c r="M154" s="55"/>
      <c r="N154" s="55"/>
      <c r="O154" s="55"/>
      <c r="P154" s="55"/>
      <c r="Q154" s="55"/>
      <c r="R154" s="55"/>
      <c r="S154" s="55"/>
      <c r="T154" s="55"/>
      <c r="U154" s="55"/>
      <c r="V154" s="55"/>
      <c r="W154" s="55"/>
      <c r="X154" s="55"/>
    </row>
    <row r="155" spans="2:24">
      <c r="B155" t="s">
        <v>159</v>
      </c>
      <c r="J155" s="55"/>
      <c r="K155" s="55"/>
      <c r="L155" s="55"/>
      <c r="M155" s="55"/>
      <c r="N155" s="55"/>
      <c r="O155" s="55"/>
      <c r="P155" s="55"/>
      <c r="Q155" s="55"/>
      <c r="R155" s="55"/>
      <c r="S155" s="55"/>
      <c r="T155" s="55"/>
      <c r="U155" s="55"/>
      <c r="V155" s="55"/>
      <c r="W155" s="55"/>
      <c r="X155" s="55"/>
    </row>
    <row r="156" spans="2:24">
      <c r="B156" t="s">
        <v>159</v>
      </c>
      <c r="J156" s="55"/>
      <c r="K156" s="55"/>
      <c r="L156" s="55"/>
      <c r="M156" s="55"/>
      <c r="N156" s="55"/>
      <c r="O156" s="55"/>
      <c r="P156" s="55"/>
      <c r="Q156" s="55"/>
      <c r="R156" s="55"/>
      <c r="S156" s="55"/>
      <c r="T156" s="55"/>
      <c r="U156" s="55"/>
      <c r="V156" s="55"/>
      <c r="W156" s="55"/>
      <c r="X156" s="55"/>
    </row>
    <row r="157" spans="2:24">
      <c r="B157" t="s">
        <v>159</v>
      </c>
      <c r="J157" s="55"/>
      <c r="K157" s="55"/>
      <c r="L157" s="55"/>
      <c r="M157" s="55"/>
      <c r="N157" s="55"/>
      <c r="O157" s="55"/>
      <c r="P157" s="55"/>
      <c r="Q157" s="55"/>
      <c r="R157" s="55"/>
      <c r="S157" s="55"/>
      <c r="T157" s="55"/>
      <c r="U157" s="55"/>
      <c r="V157" s="55"/>
      <c r="W157" s="55"/>
      <c r="X157" s="55"/>
    </row>
    <row r="158" spans="2:24">
      <c r="B158" t="s">
        <v>159</v>
      </c>
      <c r="J158" s="55"/>
      <c r="K158" s="55"/>
      <c r="L158" s="55"/>
      <c r="M158" s="55"/>
      <c r="N158" s="55"/>
      <c r="O158" s="55"/>
      <c r="P158" s="55"/>
      <c r="Q158" s="55"/>
      <c r="R158" s="55"/>
      <c r="S158" s="55"/>
      <c r="T158" s="55"/>
      <c r="U158" s="55"/>
      <c r="V158" s="55"/>
      <c r="W158" s="55"/>
      <c r="X158" s="55"/>
    </row>
    <row r="159" spans="2:24">
      <c r="B159" t="s">
        <v>159</v>
      </c>
      <c r="J159" s="55"/>
      <c r="K159" s="55"/>
      <c r="L159" s="55"/>
      <c r="M159" s="55"/>
      <c r="N159" s="55"/>
      <c r="O159" s="55"/>
      <c r="P159" s="55"/>
      <c r="Q159" s="55"/>
      <c r="R159" s="55"/>
      <c r="S159" s="55"/>
      <c r="T159" s="55"/>
      <c r="U159" s="55"/>
      <c r="V159" s="55"/>
      <c r="W159" s="55"/>
      <c r="X159" s="55"/>
    </row>
    <row r="160" spans="2:24">
      <c r="B160" t="s">
        <v>159</v>
      </c>
      <c r="J160" s="55"/>
      <c r="K160" s="55"/>
      <c r="L160" s="55"/>
      <c r="M160" s="55"/>
      <c r="N160" s="55"/>
      <c r="O160" s="55"/>
      <c r="P160" s="55"/>
      <c r="Q160" s="55"/>
      <c r="R160" s="55"/>
      <c r="S160" s="55"/>
      <c r="T160" s="55"/>
      <c r="U160" s="55"/>
      <c r="V160" s="55"/>
      <c r="W160" s="55"/>
      <c r="X160" s="55"/>
    </row>
    <row r="161" spans="2:24">
      <c r="B161" t="s">
        <v>159</v>
      </c>
      <c r="J161" s="55"/>
      <c r="K161" s="55"/>
      <c r="L161" s="55"/>
      <c r="M161" s="55"/>
      <c r="N161" s="55"/>
      <c r="O161" s="55"/>
      <c r="P161" s="55"/>
      <c r="Q161" s="55"/>
      <c r="R161" s="55"/>
      <c r="S161" s="55"/>
      <c r="T161" s="55"/>
      <c r="U161" s="55"/>
      <c r="V161" s="55"/>
      <c r="W161" s="55"/>
      <c r="X161" s="55"/>
    </row>
    <row r="162" spans="2:24">
      <c r="B162" t="s">
        <v>159</v>
      </c>
      <c r="J162" s="55"/>
      <c r="K162" s="55"/>
      <c r="L162" s="55"/>
      <c r="M162" s="55"/>
      <c r="N162" s="55"/>
      <c r="O162" s="55"/>
      <c r="P162" s="55"/>
      <c r="Q162" s="55"/>
      <c r="R162" s="55"/>
      <c r="S162" s="55"/>
      <c r="T162" s="55"/>
      <c r="U162" s="55"/>
      <c r="V162" s="55"/>
      <c r="W162" s="55"/>
      <c r="X162" s="55"/>
    </row>
    <row r="163" spans="2:24">
      <c r="B163" t="s">
        <v>159</v>
      </c>
      <c r="J163" s="55"/>
      <c r="K163" s="55"/>
      <c r="L163" s="55"/>
      <c r="M163" s="55"/>
      <c r="N163" s="55"/>
      <c r="O163" s="55"/>
      <c r="P163" s="55"/>
      <c r="Q163" s="55"/>
      <c r="R163" s="55"/>
      <c r="S163" s="55"/>
      <c r="T163" s="55"/>
      <c r="U163" s="55"/>
      <c r="V163" s="55"/>
      <c r="W163" s="55"/>
      <c r="X163" s="55"/>
    </row>
    <row r="164" spans="2:24">
      <c r="B164" t="s">
        <v>159</v>
      </c>
      <c r="J164" s="55"/>
      <c r="K164" s="55"/>
      <c r="L164" s="55"/>
      <c r="M164" s="55"/>
      <c r="N164" s="55"/>
      <c r="O164" s="55"/>
      <c r="P164" s="55"/>
      <c r="Q164" s="55"/>
      <c r="R164" s="55"/>
      <c r="S164" s="55"/>
      <c r="T164" s="55"/>
      <c r="U164" s="55"/>
      <c r="V164" s="55"/>
      <c r="W164" s="55"/>
      <c r="X164" s="55"/>
    </row>
    <row r="165" spans="2:24">
      <c r="B165" t="s">
        <v>159</v>
      </c>
      <c r="J165" s="55"/>
      <c r="K165" s="55"/>
      <c r="L165" s="55"/>
      <c r="M165" s="55"/>
      <c r="N165" s="55"/>
      <c r="O165" s="55"/>
      <c r="P165" s="55"/>
      <c r="Q165" s="55"/>
      <c r="R165" s="55"/>
      <c r="S165" s="55"/>
      <c r="T165" s="55"/>
      <c r="U165" s="55"/>
      <c r="V165" s="55"/>
      <c r="W165" s="55"/>
      <c r="X165" s="55"/>
    </row>
    <row r="166" spans="2:24">
      <c r="B166" t="s">
        <v>159</v>
      </c>
      <c r="J166" s="55"/>
      <c r="K166" s="55"/>
      <c r="L166" s="55"/>
      <c r="M166" s="55"/>
      <c r="N166" s="55"/>
      <c r="O166" s="55"/>
      <c r="P166" s="55"/>
      <c r="Q166" s="55"/>
      <c r="R166" s="55"/>
      <c r="S166" s="55"/>
      <c r="T166" s="55"/>
      <c r="U166" s="55"/>
      <c r="V166" s="55"/>
      <c r="W166" s="55"/>
      <c r="X166" s="55"/>
    </row>
    <row r="167" spans="2:24">
      <c r="B167" t="s">
        <v>159</v>
      </c>
      <c r="J167" s="55"/>
      <c r="K167" s="55"/>
      <c r="L167" s="55"/>
      <c r="M167" s="55"/>
      <c r="N167" s="55"/>
      <c r="O167" s="55"/>
      <c r="P167" s="55"/>
      <c r="Q167" s="55"/>
      <c r="R167" s="55"/>
      <c r="S167" s="55"/>
      <c r="T167" s="55"/>
      <c r="U167" s="55"/>
      <c r="V167" s="55"/>
      <c r="W167" s="55"/>
      <c r="X167" s="55"/>
    </row>
    <row r="168" spans="2:24">
      <c r="B168" t="s">
        <v>159</v>
      </c>
      <c r="J168" s="55"/>
      <c r="K168" s="55"/>
      <c r="L168" s="55"/>
      <c r="M168" s="55"/>
      <c r="N168" s="55"/>
      <c r="O168" s="55"/>
      <c r="P168" s="55"/>
      <c r="Q168" s="55"/>
      <c r="R168" s="55"/>
      <c r="S168" s="55"/>
      <c r="T168" s="55"/>
      <c r="U168" s="55"/>
      <c r="V168" s="55"/>
      <c r="W168" s="55"/>
      <c r="X168" s="55"/>
    </row>
    <row r="169" spans="2:24">
      <c r="B169" t="s">
        <v>159</v>
      </c>
      <c r="J169" s="55"/>
      <c r="K169" s="55"/>
      <c r="L169" s="55"/>
      <c r="M169" s="55"/>
      <c r="N169" s="55"/>
      <c r="O169" s="55"/>
      <c r="P169" s="55"/>
      <c r="Q169" s="55"/>
      <c r="R169" s="55"/>
      <c r="S169" s="55"/>
      <c r="T169" s="55"/>
      <c r="U169" s="55"/>
      <c r="V169" s="55"/>
      <c r="W169" s="55"/>
      <c r="X169" s="55"/>
    </row>
    <row r="170" spans="10:24">
      <c r="J170" s="55"/>
      <c r="K170" s="55"/>
      <c r="L170" s="55"/>
      <c r="M170" s="55"/>
      <c r="N170" s="55"/>
      <c r="O170" s="55"/>
      <c r="P170" s="55"/>
      <c r="Q170" s="55"/>
      <c r="R170" s="55"/>
      <c r="S170" s="55"/>
      <c r="T170" s="55"/>
      <c r="U170" s="55"/>
      <c r="V170" s="55"/>
      <c r="W170" s="55"/>
      <c r="X170" s="55"/>
    </row>
    <row r="171" spans="10:24">
      <c r="J171" s="55"/>
      <c r="K171" s="55"/>
      <c r="L171" s="55"/>
      <c r="M171" s="55"/>
      <c r="N171" s="55"/>
      <c r="O171" s="55"/>
      <c r="P171" s="55"/>
      <c r="Q171" s="55"/>
      <c r="R171" s="55"/>
      <c r="S171" s="55"/>
      <c r="T171" s="55"/>
      <c r="U171" s="55"/>
      <c r="V171" s="55"/>
      <c r="W171" s="55"/>
      <c r="X171" s="55"/>
    </row>
    <row r="172" spans="10:24">
      <c r="J172" s="55"/>
      <c r="K172" s="55"/>
      <c r="L172" s="55"/>
      <c r="M172" s="55"/>
      <c r="N172" s="55"/>
      <c r="O172" s="55"/>
      <c r="P172" s="55"/>
      <c r="Q172" s="55"/>
      <c r="R172" s="55"/>
      <c r="S172" s="55"/>
      <c r="T172" s="55"/>
      <c r="U172" s="55"/>
      <c r="V172" s="55"/>
      <c r="W172" s="55"/>
      <c r="X172" s="55"/>
    </row>
    <row r="173" spans="10:24">
      <c r="J173" s="55"/>
      <c r="K173" s="55"/>
      <c r="L173" s="55"/>
      <c r="M173" s="55"/>
      <c r="N173" s="55"/>
      <c r="O173" s="55"/>
      <c r="P173" s="55"/>
      <c r="Q173" s="55"/>
      <c r="R173" s="55"/>
      <c r="S173" s="55"/>
      <c r="T173" s="55"/>
      <c r="U173" s="55"/>
      <c r="V173" s="55"/>
      <c r="W173" s="55"/>
      <c r="X173" s="55"/>
    </row>
    <row r="174" spans="10:24">
      <c r="J174" s="55"/>
      <c r="K174" s="55"/>
      <c r="L174" s="55"/>
      <c r="M174" s="55"/>
      <c r="N174" s="55"/>
      <c r="O174" s="55"/>
      <c r="P174" s="55"/>
      <c r="Q174" s="55"/>
      <c r="R174" s="55"/>
      <c r="S174" s="55"/>
      <c r="T174" s="55"/>
      <c r="U174" s="55"/>
      <c r="V174" s="55"/>
      <c r="W174" s="55"/>
      <c r="X174" s="55"/>
    </row>
    <row r="175" spans="10:24">
      <c r="J175" s="55"/>
      <c r="K175" s="55"/>
      <c r="L175" s="55"/>
      <c r="M175" s="55"/>
      <c r="N175" s="55"/>
      <c r="O175" s="55"/>
      <c r="P175" s="55"/>
      <c r="Q175" s="55"/>
      <c r="R175" s="55"/>
      <c r="S175" s="55"/>
      <c r="T175" s="55"/>
      <c r="U175" s="55"/>
      <c r="V175" s="55"/>
      <c r="W175" s="55"/>
      <c r="X175" s="55"/>
    </row>
    <row r="176" spans="10:24">
      <c r="J176" s="55"/>
      <c r="K176" s="55"/>
      <c r="L176" s="55"/>
      <c r="M176" s="55"/>
      <c r="N176" s="55"/>
      <c r="O176" s="55"/>
      <c r="P176" s="55"/>
      <c r="Q176" s="55"/>
      <c r="R176" s="55"/>
      <c r="S176" s="55"/>
      <c r="T176" s="55"/>
      <c r="U176" s="55"/>
      <c r="V176" s="55"/>
      <c r="W176" s="55"/>
      <c r="X176" s="55"/>
    </row>
    <row r="177" spans="10:24">
      <c r="J177" s="55"/>
      <c r="K177" s="55"/>
      <c r="L177" s="55"/>
      <c r="M177" s="55"/>
      <c r="N177" s="55"/>
      <c r="O177" s="55"/>
      <c r="P177" s="55"/>
      <c r="Q177" s="55"/>
      <c r="R177" s="55"/>
      <c r="S177" s="55"/>
      <c r="T177" s="55"/>
      <c r="U177" s="55"/>
      <c r="V177" s="55"/>
      <c r="W177" s="55"/>
      <c r="X177" s="55"/>
    </row>
    <row r="178" spans="10:24">
      <c r="J178" s="55"/>
      <c r="K178" s="55"/>
      <c r="L178" s="55"/>
      <c r="M178" s="55"/>
      <c r="N178" s="55"/>
      <c r="O178" s="55"/>
      <c r="P178" s="55"/>
      <c r="Q178" s="55"/>
      <c r="R178" s="55"/>
      <c r="S178" s="55"/>
      <c r="T178" s="55"/>
      <c r="U178" s="55"/>
      <c r="V178" s="55"/>
      <c r="W178" s="55"/>
      <c r="X178" s="55"/>
    </row>
    <row r="179" spans="10:24">
      <c r="J179" s="55"/>
      <c r="K179" s="55"/>
      <c r="L179" s="55"/>
      <c r="M179" s="55"/>
      <c r="N179" s="55"/>
      <c r="O179" s="55"/>
      <c r="P179" s="55"/>
      <c r="Q179" s="55"/>
      <c r="R179" s="55"/>
      <c r="S179" s="55"/>
      <c r="T179" s="55"/>
      <c r="U179" s="55"/>
      <c r="V179" s="55"/>
      <c r="W179" s="55"/>
      <c r="X179" s="55"/>
    </row>
    <row r="180" spans="10:24">
      <c r="J180" s="55"/>
      <c r="K180" s="55"/>
      <c r="L180" s="55"/>
      <c r="M180" s="55"/>
      <c r="N180" s="55"/>
      <c r="O180" s="55"/>
      <c r="P180" s="55"/>
      <c r="Q180" s="55"/>
      <c r="R180" s="55"/>
      <c r="S180" s="55"/>
      <c r="T180" s="55"/>
      <c r="U180" s="55"/>
      <c r="V180" s="55"/>
      <c r="W180" s="55"/>
      <c r="X180" s="55"/>
    </row>
    <row r="181" spans="10:24">
      <c r="J181" s="55"/>
      <c r="K181" s="55"/>
      <c r="L181" s="55"/>
      <c r="M181" s="55"/>
      <c r="N181" s="55"/>
      <c r="O181" s="55"/>
      <c r="P181" s="55"/>
      <c r="Q181" s="55"/>
      <c r="R181" s="55"/>
      <c r="S181" s="55"/>
      <c r="T181" s="55"/>
      <c r="U181" s="55"/>
      <c r="V181" s="55"/>
      <c r="W181" s="55"/>
      <c r="X181" s="55"/>
    </row>
    <row r="182" spans="10:24">
      <c r="J182" s="55"/>
      <c r="K182" s="55"/>
      <c r="L182" s="55"/>
      <c r="M182" s="55"/>
      <c r="N182" s="55"/>
      <c r="O182" s="55"/>
      <c r="P182" s="55"/>
      <c r="Q182" s="55"/>
      <c r="R182" s="55"/>
      <c r="S182" s="55"/>
      <c r="T182" s="55"/>
      <c r="U182" s="55"/>
      <c r="V182" s="55"/>
      <c r="W182" s="55"/>
      <c r="X182" s="55"/>
    </row>
    <row r="183" spans="10:24">
      <c r="J183" s="55"/>
      <c r="K183" s="55"/>
      <c r="L183" s="55"/>
      <c r="M183" s="55"/>
      <c r="N183" s="55"/>
      <c r="O183" s="55"/>
      <c r="P183" s="55"/>
      <c r="Q183" s="55"/>
      <c r="R183" s="55"/>
      <c r="S183" s="55"/>
      <c r="T183" s="55"/>
      <c r="U183" s="55"/>
      <c r="V183" s="55"/>
      <c r="W183" s="55"/>
      <c r="X183" s="55"/>
    </row>
    <row r="184" spans="10:24">
      <c r="J184" s="55"/>
      <c r="K184" s="55"/>
      <c r="L184" s="55"/>
      <c r="M184" s="55"/>
      <c r="N184" s="55"/>
      <c r="O184" s="55"/>
      <c r="P184" s="55"/>
      <c r="Q184" s="55"/>
      <c r="R184" s="55"/>
      <c r="S184" s="55"/>
      <c r="T184" s="55"/>
      <c r="U184" s="55"/>
      <c r="V184" s="55"/>
      <c r="W184" s="55"/>
      <c r="X184" s="55"/>
    </row>
    <row r="185" spans="10:24">
      <c r="J185" s="55"/>
      <c r="K185" s="55"/>
      <c r="L185" s="55"/>
      <c r="M185" s="55"/>
      <c r="N185" s="55"/>
      <c r="O185" s="55"/>
      <c r="P185" s="55"/>
      <c r="Q185" s="55"/>
      <c r="R185" s="55"/>
      <c r="S185" s="55"/>
      <c r="T185" s="55"/>
      <c r="U185" s="55"/>
      <c r="V185" s="55"/>
      <c r="W185" s="55"/>
      <c r="X185" s="55"/>
    </row>
    <row r="186" spans="10:24">
      <c r="J186" s="55"/>
      <c r="K186" s="55"/>
      <c r="L186" s="55"/>
      <c r="M186" s="55"/>
      <c r="N186" s="55"/>
      <c r="O186" s="55"/>
      <c r="P186" s="55"/>
      <c r="Q186" s="55"/>
      <c r="R186" s="55"/>
      <c r="S186" s="55"/>
      <c r="T186" s="55"/>
      <c r="U186" s="55"/>
      <c r="V186" s="55"/>
      <c r="W186" s="55"/>
      <c r="X186" s="55"/>
    </row>
    <row r="187" spans="10:24">
      <c r="J187" s="55"/>
      <c r="K187" s="55"/>
      <c r="L187" s="55"/>
      <c r="M187" s="55"/>
      <c r="N187" s="55"/>
      <c r="O187" s="55"/>
      <c r="P187" s="55"/>
      <c r="Q187" s="55"/>
      <c r="R187" s="55"/>
      <c r="S187" s="55"/>
      <c r="T187" s="55"/>
      <c r="U187" s="55"/>
      <c r="V187" s="55"/>
      <c r="W187" s="55"/>
      <c r="X187" s="55"/>
    </row>
    <row r="188" spans="10:24">
      <c r="J188" s="55"/>
      <c r="K188" s="55"/>
      <c r="L188" s="55"/>
      <c r="M188" s="55"/>
      <c r="N188" s="55"/>
      <c r="O188" s="55"/>
      <c r="P188" s="55"/>
      <c r="Q188" s="55"/>
      <c r="R188" s="55"/>
      <c r="S188" s="55"/>
      <c r="T188" s="55"/>
      <c r="U188" s="55"/>
      <c r="V188" s="55"/>
      <c r="W188" s="55"/>
      <c r="X188" s="55"/>
    </row>
    <row r="189" spans="10:24">
      <c r="J189" s="55"/>
      <c r="K189" s="55"/>
      <c r="L189" s="55"/>
      <c r="M189" s="55"/>
      <c r="N189" s="55"/>
      <c r="O189" s="55"/>
      <c r="P189" s="55"/>
      <c r="Q189" s="55"/>
      <c r="R189" s="55"/>
      <c r="S189" s="55"/>
      <c r="T189" s="55"/>
      <c r="U189" s="55"/>
      <c r="V189" s="55"/>
      <c r="W189" s="55"/>
      <c r="X189" s="55"/>
    </row>
    <row r="190" spans="10:24">
      <c r="J190" s="55"/>
      <c r="K190" s="55"/>
      <c r="L190" s="55"/>
      <c r="M190" s="55"/>
      <c r="N190" s="55"/>
      <c r="O190" s="55"/>
      <c r="P190" s="55"/>
      <c r="Q190" s="55"/>
      <c r="R190" s="55"/>
      <c r="S190" s="55"/>
      <c r="T190" s="55"/>
      <c r="U190" s="55"/>
      <c r="V190" s="55"/>
      <c r="W190" s="55"/>
      <c r="X190" s="55"/>
    </row>
    <row r="191" spans="10:24">
      <c r="J191" s="55"/>
      <c r="K191" s="55"/>
      <c r="L191" s="55"/>
      <c r="M191" s="55"/>
      <c r="N191" s="55"/>
      <c r="O191" s="55"/>
      <c r="P191" s="55"/>
      <c r="Q191" s="55"/>
      <c r="R191" s="55"/>
      <c r="S191" s="55"/>
      <c r="T191" s="55"/>
      <c r="U191" s="55"/>
      <c r="V191" s="55"/>
      <c r="W191" s="55"/>
      <c r="X191" s="55"/>
    </row>
    <row r="192" spans="10:24">
      <c r="J192" s="55"/>
      <c r="K192" s="55"/>
      <c r="L192" s="55"/>
      <c r="M192" s="55"/>
      <c r="N192" s="55"/>
      <c r="O192" s="55"/>
      <c r="P192" s="55"/>
      <c r="Q192" s="55"/>
      <c r="R192" s="55"/>
      <c r="S192" s="55"/>
      <c r="T192" s="55"/>
      <c r="U192" s="55"/>
      <c r="V192" s="55"/>
      <c r="W192" s="55"/>
      <c r="X192" s="55"/>
    </row>
    <row r="193" spans="10:24">
      <c r="J193" s="55"/>
      <c r="K193" s="55"/>
      <c r="L193" s="55"/>
      <c r="M193" s="55"/>
      <c r="N193" s="55"/>
      <c r="O193" s="55"/>
      <c r="P193" s="55"/>
      <c r="Q193" s="55"/>
      <c r="R193" s="55"/>
      <c r="S193" s="55"/>
      <c r="T193" s="55"/>
      <c r="U193" s="55"/>
      <c r="V193" s="55"/>
      <c r="W193" s="55"/>
      <c r="X193" s="55"/>
    </row>
    <row r="194" spans="10:24">
      <c r="J194" s="55"/>
      <c r="K194" s="55"/>
      <c r="L194" s="55"/>
      <c r="M194" s="55"/>
      <c r="N194" s="55"/>
      <c r="O194" s="55"/>
      <c r="P194" s="55"/>
      <c r="Q194" s="55"/>
      <c r="R194" s="55"/>
      <c r="S194" s="55"/>
      <c r="T194" s="55"/>
      <c r="U194" s="55"/>
      <c r="V194" s="55"/>
      <c r="W194" s="55"/>
      <c r="X194" s="55"/>
    </row>
    <row r="195" spans="10:24">
      <c r="J195" s="55"/>
      <c r="K195" s="55"/>
      <c r="L195" s="55"/>
      <c r="M195" s="55"/>
      <c r="N195" s="55"/>
      <c r="O195" s="55"/>
      <c r="P195" s="55"/>
      <c r="Q195" s="55"/>
      <c r="R195" s="55"/>
      <c r="S195" s="55"/>
      <c r="T195" s="55"/>
      <c r="U195" s="55"/>
      <c r="V195" s="55"/>
      <c r="W195" s="55"/>
      <c r="X195" s="55"/>
    </row>
    <row r="196" spans="10:24">
      <c r="J196" s="55"/>
      <c r="K196" s="55"/>
      <c r="L196" s="55"/>
      <c r="M196" s="55"/>
      <c r="N196" s="55"/>
      <c r="O196" s="55"/>
      <c r="P196" s="55"/>
      <c r="Q196" s="55"/>
      <c r="R196" s="55"/>
      <c r="S196" s="55"/>
      <c r="T196" s="55"/>
      <c r="U196" s="55"/>
      <c r="V196" s="55"/>
      <c r="W196" s="55"/>
      <c r="X196" s="55"/>
    </row>
    <row r="197" spans="10:24">
      <c r="J197" s="55"/>
      <c r="K197" s="55"/>
      <c r="L197" s="55"/>
      <c r="M197" s="55"/>
      <c r="N197" s="55"/>
      <c r="O197" s="55"/>
      <c r="P197" s="55"/>
      <c r="Q197" s="55"/>
      <c r="R197" s="55"/>
      <c r="S197" s="55"/>
      <c r="T197" s="55"/>
      <c r="U197" s="55"/>
      <c r="V197" s="55"/>
      <c r="W197" s="55"/>
      <c r="X197" s="55"/>
    </row>
    <row r="198" spans="10:24">
      <c r="J198" s="55"/>
      <c r="K198" s="55"/>
      <c r="L198" s="55"/>
      <c r="M198" s="55"/>
      <c r="N198" s="55"/>
      <c r="O198" s="55"/>
      <c r="P198" s="55"/>
      <c r="Q198" s="55"/>
      <c r="R198" s="55"/>
      <c r="S198" s="55"/>
      <c r="T198" s="55"/>
      <c r="U198" s="55"/>
      <c r="V198" s="55"/>
      <c r="W198" s="55"/>
      <c r="X198" s="55"/>
    </row>
    <row r="199" spans="10:24">
      <c r="J199" s="55"/>
      <c r="K199" s="55"/>
      <c r="L199" s="55"/>
      <c r="M199" s="55"/>
      <c r="N199" s="55"/>
      <c r="O199" s="55"/>
      <c r="P199" s="55"/>
      <c r="Q199" s="55"/>
      <c r="R199" s="55"/>
      <c r="S199" s="55"/>
      <c r="T199" s="55"/>
      <c r="U199" s="55"/>
      <c r="V199" s="55"/>
      <c r="W199" s="55"/>
      <c r="X199" s="55"/>
    </row>
    <row r="200" spans="10:24">
      <c r="J200" s="55"/>
      <c r="K200" s="55"/>
      <c r="L200" s="55"/>
      <c r="M200" s="55"/>
      <c r="N200" s="55"/>
      <c r="O200" s="55"/>
      <c r="P200" s="55"/>
      <c r="Q200" s="55"/>
      <c r="R200" s="55"/>
      <c r="S200" s="55"/>
      <c r="T200" s="55"/>
      <c r="U200" s="55"/>
      <c r="V200" s="55"/>
      <c r="W200" s="55"/>
      <c r="X200" s="55"/>
    </row>
    <row r="201" spans="10:24">
      <c r="J201" s="55"/>
      <c r="K201" s="55"/>
      <c r="L201" s="55"/>
      <c r="M201" s="55"/>
      <c r="N201" s="55"/>
      <c r="O201" s="55"/>
      <c r="P201" s="55"/>
      <c r="Q201" s="55"/>
      <c r="R201" s="55"/>
      <c r="S201" s="55"/>
      <c r="T201" s="55"/>
      <c r="U201" s="55"/>
      <c r="V201" s="55"/>
      <c r="W201" s="55"/>
      <c r="X201" s="55"/>
    </row>
    <row r="202" spans="10:24">
      <c r="J202" s="55"/>
      <c r="K202" s="55"/>
      <c r="L202" s="55"/>
      <c r="M202" s="55"/>
      <c r="N202" s="55"/>
      <c r="O202" s="55"/>
      <c r="P202" s="55"/>
      <c r="Q202" s="55"/>
      <c r="R202" s="55"/>
      <c r="S202" s="55"/>
      <c r="T202" s="55"/>
      <c r="U202" s="55"/>
      <c r="V202" s="55"/>
      <c r="W202" s="55"/>
      <c r="X202" s="55"/>
    </row>
    <row r="203" spans="10:24">
      <c r="J203" s="55"/>
      <c r="K203" s="55"/>
      <c r="L203" s="55"/>
      <c r="M203" s="55"/>
      <c r="N203" s="55"/>
      <c r="O203" s="55"/>
      <c r="P203" s="55"/>
      <c r="Q203" s="55"/>
      <c r="R203" s="55"/>
      <c r="S203" s="55"/>
      <c r="T203" s="55"/>
      <c r="U203" s="55"/>
      <c r="V203" s="55"/>
      <c r="W203" s="55"/>
      <c r="X203" s="55"/>
    </row>
    <row r="204" spans="10:24">
      <c r="J204" s="55"/>
      <c r="K204" s="55"/>
      <c r="L204" s="55"/>
      <c r="M204" s="55"/>
      <c r="N204" s="55"/>
      <c r="O204" s="55"/>
      <c r="P204" s="55"/>
      <c r="Q204" s="55"/>
      <c r="R204" s="55"/>
      <c r="S204" s="55"/>
      <c r="T204" s="55"/>
      <c r="U204" s="55"/>
      <c r="V204" s="55"/>
      <c r="W204" s="55"/>
      <c r="X204" s="55"/>
    </row>
    <row r="205" spans="10:24">
      <c r="J205" s="55"/>
      <c r="K205" s="55"/>
      <c r="L205" s="55"/>
      <c r="M205" s="55"/>
      <c r="N205" s="55"/>
      <c r="O205" s="55"/>
      <c r="P205" s="55"/>
      <c r="Q205" s="55"/>
      <c r="R205" s="55"/>
      <c r="S205" s="55"/>
      <c r="T205" s="55"/>
      <c r="U205" s="55"/>
      <c r="V205" s="55"/>
      <c r="W205" s="55"/>
      <c r="X205" s="55"/>
    </row>
    <row r="206" spans="10:24">
      <c r="J206" s="55"/>
      <c r="K206" s="55"/>
      <c r="L206" s="55"/>
      <c r="M206" s="55"/>
      <c r="N206" s="55"/>
      <c r="O206" s="55"/>
      <c r="P206" s="55"/>
      <c r="Q206" s="55"/>
      <c r="R206" s="55"/>
      <c r="S206" s="55"/>
      <c r="T206" s="55"/>
      <c r="U206" s="55"/>
      <c r="V206" s="55"/>
      <c r="W206" s="55"/>
      <c r="X206" s="55"/>
    </row>
    <row r="207" spans="10:24">
      <c r="J207" s="55"/>
      <c r="K207" s="55"/>
      <c r="L207" s="55"/>
      <c r="M207" s="55"/>
      <c r="N207" s="55"/>
      <c r="O207" s="55"/>
      <c r="P207" s="55"/>
      <c r="Q207" s="55"/>
      <c r="R207" s="55"/>
      <c r="S207" s="55"/>
      <c r="T207" s="55"/>
      <c r="U207" s="55"/>
      <c r="V207" s="55"/>
      <c r="W207" s="55"/>
      <c r="X207" s="55"/>
    </row>
    <row r="208" spans="10:24">
      <c r="J208" s="55"/>
      <c r="K208" s="55"/>
      <c r="L208" s="55"/>
      <c r="M208" s="55"/>
      <c r="N208" s="55"/>
      <c r="O208" s="55"/>
      <c r="P208" s="55"/>
      <c r="Q208" s="55"/>
      <c r="R208" s="55"/>
      <c r="S208" s="55"/>
      <c r="T208" s="55"/>
      <c r="U208" s="55"/>
      <c r="V208" s="55"/>
      <c r="W208" s="55"/>
      <c r="X208" s="55"/>
    </row>
    <row r="209" spans="10:24">
      <c r="J209" s="55"/>
      <c r="K209" s="55"/>
      <c r="L209" s="55"/>
      <c r="M209" s="55"/>
      <c r="N209" s="55"/>
      <c r="O209" s="55"/>
      <c r="P209" s="55"/>
      <c r="Q209" s="55"/>
      <c r="R209" s="55"/>
      <c r="S209" s="55"/>
      <c r="T209" s="55"/>
      <c r="U209" s="55"/>
      <c r="V209" s="55"/>
      <c r="W209" s="55"/>
      <c r="X209" s="55"/>
    </row>
    <row r="210" spans="10:24">
      <c r="J210" s="55"/>
      <c r="K210" s="55"/>
      <c r="L210" s="55"/>
      <c r="M210" s="55"/>
      <c r="N210" s="55"/>
      <c r="O210" s="55"/>
      <c r="P210" s="55"/>
      <c r="Q210" s="55"/>
      <c r="R210" s="55"/>
      <c r="S210" s="55"/>
      <c r="T210" s="55"/>
      <c r="U210" s="55"/>
      <c r="V210" s="55"/>
      <c r="W210" s="55"/>
      <c r="X210" s="55"/>
    </row>
    <row r="211" spans="10:24">
      <c r="J211" s="55"/>
      <c r="K211" s="55"/>
      <c r="L211" s="55"/>
      <c r="M211" s="55"/>
      <c r="N211" s="55"/>
      <c r="O211" s="55"/>
      <c r="P211" s="55"/>
      <c r="Q211" s="55"/>
      <c r="R211" s="55"/>
      <c r="S211" s="55"/>
      <c r="T211" s="55"/>
      <c r="U211" s="55"/>
      <c r="V211" s="55"/>
      <c r="W211" s="55"/>
      <c r="X211" s="55"/>
    </row>
    <row r="212" spans="10:24">
      <c r="J212" s="55"/>
      <c r="K212" s="55"/>
      <c r="L212" s="55"/>
      <c r="M212" s="55"/>
      <c r="N212" s="55"/>
      <c r="O212" s="55"/>
      <c r="P212" s="55"/>
      <c r="Q212" s="55"/>
      <c r="R212" s="55"/>
      <c r="S212" s="55"/>
      <c r="T212" s="55"/>
      <c r="U212" s="55"/>
      <c r="V212" s="55"/>
      <c r="W212" s="55"/>
      <c r="X212" s="55"/>
    </row>
    <row r="213" spans="10:24">
      <c r="J213" s="55"/>
      <c r="K213" s="55"/>
      <c r="L213" s="55"/>
      <c r="M213" s="55"/>
      <c r="N213" s="55"/>
      <c r="O213" s="55"/>
      <c r="P213" s="55"/>
      <c r="Q213" s="55"/>
      <c r="R213" s="55"/>
      <c r="S213" s="55"/>
      <c r="T213" s="55"/>
      <c r="U213" s="55"/>
      <c r="V213" s="55"/>
      <c r="W213" s="55"/>
      <c r="X213" s="55"/>
    </row>
    <row r="214" spans="10:24">
      <c r="J214" s="55"/>
      <c r="K214" s="55"/>
      <c r="L214" s="55"/>
      <c r="M214" s="55"/>
      <c r="N214" s="55"/>
      <c r="O214" s="55"/>
      <c r="P214" s="55"/>
      <c r="Q214" s="55"/>
      <c r="R214" s="55"/>
      <c r="S214" s="55"/>
      <c r="T214" s="55"/>
      <c r="U214" s="55"/>
      <c r="V214" s="55"/>
      <c r="W214" s="55"/>
      <c r="X214" s="55"/>
    </row>
    <row r="215" spans="10:24">
      <c r="J215" s="55"/>
      <c r="K215" s="55"/>
      <c r="L215" s="55"/>
      <c r="M215" s="55"/>
      <c r="N215" s="55"/>
      <c r="O215" s="55"/>
      <c r="P215" s="55"/>
      <c r="Q215" s="55"/>
      <c r="R215" s="55"/>
      <c r="S215" s="55"/>
      <c r="T215" s="55"/>
      <c r="U215" s="55"/>
      <c r="V215" s="55"/>
      <c r="W215" s="55"/>
      <c r="X215" s="55"/>
    </row>
    <row r="216" spans="10:24">
      <c r="J216" s="55"/>
      <c r="K216" s="55"/>
      <c r="L216" s="55"/>
      <c r="M216" s="55"/>
      <c r="N216" s="55"/>
      <c r="O216" s="55"/>
      <c r="P216" s="55"/>
      <c r="Q216" s="55"/>
      <c r="R216" s="55"/>
      <c r="S216" s="55"/>
      <c r="T216" s="55"/>
      <c r="U216" s="55"/>
      <c r="V216" s="55"/>
      <c r="W216" s="55"/>
      <c r="X216" s="55"/>
    </row>
    <row r="217" spans="10:24">
      <c r="J217" s="55"/>
      <c r="K217" s="55"/>
      <c r="L217" s="55"/>
      <c r="M217" s="55"/>
      <c r="N217" s="55"/>
      <c r="O217" s="55"/>
      <c r="P217" s="55"/>
      <c r="Q217" s="55"/>
      <c r="R217" s="55"/>
      <c r="S217" s="55"/>
      <c r="T217" s="55"/>
      <c r="U217" s="55"/>
      <c r="V217" s="55"/>
      <c r="W217" s="55"/>
      <c r="X217" s="55"/>
    </row>
    <row r="218" spans="10:24">
      <c r="J218" s="55"/>
      <c r="K218" s="55"/>
      <c r="L218" s="55"/>
      <c r="M218" s="55"/>
      <c r="N218" s="55"/>
      <c r="O218" s="55"/>
      <c r="P218" s="55"/>
      <c r="Q218" s="55"/>
      <c r="R218" s="55"/>
      <c r="S218" s="55"/>
      <c r="T218" s="55"/>
      <c r="U218" s="55"/>
      <c r="V218" s="55"/>
      <c r="W218" s="55"/>
      <c r="X218" s="55"/>
    </row>
    <row r="219" spans="10:24">
      <c r="J219" s="55"/>
      <c r="K219" s="55"/>
      <c r="L219" s="55"/>
      <c r="M219" s="55"/>
      <c r="N219" s="55"/>
      <c r="O219" s="55"/>
      <c r="P219" s="55"/>
      <c r="Q219" s="55"/>
      <c r="R219" s="55"/>
      <c r="S219" s="55"/>
      <c r="T219" s="55"/>
      <c r="U219" s="55"/>
      <c r="V219" s="55"/>
      <c r="W219" s="55"/>
      <c r="X219" s="55"/>
    </row>
    <row r="220" spans="10:24">
      <c r="J220" s="55"/>
      <c r="K220" s="55"/>
      <c r="L220" s="55"/>
      <c r="M220" s="55"/>
      <c r="N220" s="55"/>
      <c r="O220" s="55"/>
      <c r="P220" s="55"/>
      <c r="Q220" s="55"/>
      <c r="R220" s="55"/>
      <c r="S220" s="55"/>
      <c r="T220" s="55"/>
      <c r="U220" s="55"/>
      <c r="V220" s="55"/>
      <c r="W220" s="55"/>
      <c r="X220" s="55"/>
    </row>
    <row r="221" spans="10:24">
      <c r="J221" s="55"/>
      <c r="K221" s="55"/>
      <c r="L221" s="55"/>
      <c r="M221" s="55"/>
      <c r="N221" s="55"/>
      <c r="O221" s="55"/>
      <c r="P221" s="55"/>
      <c r="Q221" s="55"/>
      <c r="R221" s="55"/>
      <c r="S221" s="55"/>
      <c r="T221" s="55"/>
      <c r="U221" s="55"/>
      <c r="V221" s="55"/>
      <c r="W221" s="55"/>
      <c r="X221" s="55"/>
    </row>
    <row r="222" spans="10:24">
      <c r="J222" s="55"/>
      <c r="K222" s="55"/>
      <c r="L222" s="55"/>
      <c r="M222" s="55"/>
      <c r="N222" s="55"/>
      <c r="O222" s="55"/>
      <c r="P222" s="55"/>
      <c r="Q222" s="55"/>
      <c r="R222" s="55"/>
      <c r="S222" s="55"/>
      <c r="T222" s="55"/>
      <c r="U222" s="55"/>
      <c r="V222" s="55"/>
      <c r="W222" s="55"/>
      <c r="X222" s="55"/>
    </row>
    <row r="223" spans="10:24">
      <c r="J223" s="55"/>
      <c r="K223" s="55"/>
      <c r="L223" s="55"/>
      <c r="M223" s="55"/>
      <c r="N223" s="55"/>
      <c r="O223" s="55"/>
      <c r="P223" s="55"/>
      <c r="Q223" s="55"/>
      <c r="R223" s="55"/>
      <c r="S223" s="55"/>
      <c r="T223" s="55"/>
      <c r="U223" s="55"/>
      <c r="V223" s="55"/>
      <c r="W223" s="55"/>
      <c r="X223" s="55"/>
    </row>
    <row r="224" spans="10:24">
      <c r="J224" s="55"/>
      <c r="K224" s="55"/>
      <c r="L224" s="55"/>
      <c r="M224" s="55"/>
      <c r="N224" s="55"/>
      <c r="O224" s="55"/>
      <c r="P224" s="55"/>
      <c r="Q224" s="55"/>
      <c r="R224" s="55"/>
      <c r="S224" s="55"/>
      <c r="T224" s="55"/>
      <c r="U224" s="55"/>
      <c r="V224" s="55"/>
      <c r="W224" s="55"/>
      <c r="X224" s="55"/>
    </row>
    <row r="225" spans="10:24">
      <c r="J225" s="55"/>
      <c r="K225" s="55"/>
      <c r="L225" s="55"/>
      <c r="M225" s="55"/>
      <c r="N225" s="55"/>
      <c r="O225" s="55"/>
      <c r="P225" s="55"/>
      <c r="Q225" s="55"/>
      <c r="R225" s="55"/>
      <c r="S225" s="55"/>
      <c r="T225" s="55"/>
      <c r="U225" s="55"/>
      <c r="V225" s="55"/>
      <c r="W225" s="55"/>
      <c r="X225" s="55"/>
    </row>
    <row r="226" spans="10:24">
      <c r="J226" s="55"/>
      <c r="K226" s="55"/>
      <c r="L226" s="55"/>
      <c r="M226" s="55"/>
      <c r="N226" s="55"/>
      <c r="O226" s="55"/>
      <c r="P226" s="55"/>
      <c r="Q226" s="55"/>
      <c r="R226" s="55"/>
      <c r="S226" s="55"/>
      <c r="T226" s="55"/>
      <c r="U226" s="55"/>
      <c r="V226" s="55"/>
      <c r="W226" s="55"/>
      <c r="X226" s="55"/>
    </row>
    <row r="227" spans="10:24">
      <c r="J227" s="55"/>
      <c r="K227" s="55"/>
      <c r="L227" s="55"/>
      <c r="M227" s="55"/>
      <c r="N227" s="55"/>
      <c r="O227" s="55"/>
      <c r="P227" s="55"/>
      <c r="Q227" s="55"/>
      <c r="R227" s="55"/>
      <c r="S227" s="55"/>
      <c r="T227" s="55"/>
      <c r="U227" s="55"/>
      <c r="V227" s="55"/>
      <c r="W227" s="55"/>
      <c r="X227" s="55"/>
    </row>
    <row r="228" spans="10:24">
      <c r="J228" s="55"/>
      <c r="K228" s="55"/>
      <c r="L228" s="55"/>
      <c r="M228" s="55"/>
      <c r="N228" s="55"/>
      <c r="O228" s="55"/>
      <c r="P228" s="55"/>
      <c r="Q228" s="55"/>
      <c r="R228" s="55"/>
      <c r="S228" s="55"/>
      <c r="T228" s="55"/>
      <c r="U228" s="55"/>
      <c r="V228" s="55"/>
      <c r="W228" s="55"/>
      <c r="X228" s="55"/>
    </row>
    <row r="229" spans="10:24">
      <c r="J229" s="55"/>
      <c r="K229" s="55"/>
      <c r="L229" s="55"/>
      <c r="M229" s="55"/>
      <c r="N229" s="55"/>
      <c r="O229" s="55"/>
      <c r="P229" s="55"/>
      <c r="Q229" s="55"/>
      <c r="R229" s="55"/>
      <c r="S229" s="55"/>
      <c r="T229" s="55"/>
      <c r="U229" s="55"/>
      <c r="V229" s="55"/>
      <c r="W229" s="55"/>
      <c r="X229" s="55"/>
    </row>
    <row r="230" spans="10:24">
      <c r="J230" s="55"/>
      <c r="K230" s="55"/>
      <c r="L230" s="55"/>
      <c r="M230" s="55"/>
      <c r="N230" s="55"/>
      <c r="O230" s="55"/>
      <c r="P230" s="55"/>
      <c r="Q230" s="55"/>
      <c r="R230" s="55"/>
      <c r="S230" s="55"/>
      <c r="T230" s="55"/>
      <c r="U230" s="55"/>
      <c r="V230" s="55"/>
      <c r="W230" s="55"/>
      <c r="X230" s="55"/>
    </row>
    <row r="231" spans="10:24">
      <c r="J231" s="55"/>
      <c r="K231" s="55"/>
      <c r="L231" s="55"/>
      <c r="M231" s="55"/>
      <c r="N231" s="55"/>
      <c r="O231" s="55"/>
      <c r="P231" s="55"/>
      <c r="Q231" s="55"/>
      <c r="R231" s="55"/>
      <c r="S231" s="55"/>
      <c r="T231" s="55"/>
      <c r="U231" s="55"/>
      <c r="V231" s="55"/>
      <c r="W231" s="55"/>
      <c r="X231" s="55"/>
    </row>
    <row r="232" spans="10:24">
      <c r="J232" s="55"/>
      <c r="K232" s="55"/>
      <c r="L232" s="55"/>
      <c r="M232" s="55"/>
      <c r="N232" s="55"/>
      <c r="O232" s="55"/>
      <c r="P232" s="55"/>
      <c r="Q232" s="55"/>
      <c r="R232" s="55"/>
      <c r="S232" s="55"/>
      <c r="T232" s="55"/>
      <c r="U232" s="55"/>
      <c r="V232" s="55"/>
      <c r="W232" s="55"/>
      <c r="X232" s="55"/>
    </row>
    <row r="233" spans="10:24">
      <c r="J233" s="55"/>
      <c r="K233" s="55"/>
      <c r="L233" s="55"/>
      <c r="M233" s="55"/>
      <c r="N233" s="55"/>
      <c r="O233" s="55"/>
      <c r="P233" s="55"/>
      <c r="Q233" s="55"/>
      <c r="R233" s="55"/>
      <c r="S233" s="55"/>
      <c r="T233" s="55"/>
      <c r="U233" s="55"/>
      <c r="V233" s="55"/>
      <c r="W233" s="55"/>
      <c r="X233" s="55"/>
    </row>
    <row r="234" spans="10:24">
      <c r="J234" s="55"/>
      <c r="K234" s="55"/>
      <c r="L234" s="55"/>
      <c r="M234" s="55"/>
      <c r="N234" s="55"/>
      <c r="O234" s="55"/>
      <c r="P234" s="55"/>
      <c r="Q234" s="55"/>
      <c r="R234" s="55"/>
      <c r="S234" s="55"/>
      <c r="T234" s="55"/>
      <c r="U234" s="55"/>
      <c r="V234" s="55"/>
      <c r="W234" s="55"/>
      <c r="X234" s="55"/>
    </row>
    <row r="235" spans="10:24">
      <c r="J235" s="55"/>
      <c r="K235" s="55"/>
      <c r="L235" s="55"/>
      <c r="M235" s="55"/>
      <c r="N235" s="55"/>
      <c r="O235" s="55"/>
      <c r="P235" s="55"/>
      <c r="Q235" s="55"/>
      <c r="R235" s="55"/>
      <c r="S235" s="55"/>
      <c r="T235" s="55"/>
      <c r="U235" s="55"/>
      <c r="V235" s="55"/>
      <c r="W235" s="55"/>
      <c r="X235" s="55"/>
    </row>
    <row r="236" spans="10:24">
      <c r="J236" s="55"/>
      <c r="K236" s="55"/>
      <c r="L236" s="55"/>
      <c r="M236" s="55"/>
      <c r="N236" s="55"/>
      <c r="O236" s="55"/>
      <c r="P236" s="55"/>
      <c r="Q236" s="55"/>
      <c r="R236" s="55"/>
      <c r="S236" s="55"/>
      <c r="T236" s="55"/>
      <c r="U236" s="55"/>
      <c r="V236" s="55"/>
      <c r="W236" s="55"/>
      <c r="X236" s="55"/>
    </row>
    <row r="237" spans="10:24">
      <c r="J237" s="55"/>
      <c r="K237" s="55"/>
      <c r="L237" s="55"/>
      <c r="M237" s="55"/>
      <c r="N237" s="55"/>
      <c r="O237" s="55"/>
      <c r="P237" s="55"/>
      <c r="Q237" s="55"/>
      <c r="R237" s="55"/>
      <c r="S237" s="55"/>
      <c r="T237" s="55"/>
      <c r="U237" s="55"/>
      <c r="V237" s="55"/>
      <c r="W237" s="55"/>
      <c r="X237" s="55"/>
    </row>
    <row r="238" spans="10:24">
      <c r="J238" s="55"/>
      <c r="K238" s="55"/>
      <c r="L238" s="55"/>
      <c r="M238" s="55"/>
      <c r="N238" s="55"/>
      <c r="O238" s="55"/>
      <c r="P238" s="55"/>
      <c r="Q238" s="55"/>
      <c r="R238" s="55"/>
      <c r="S238" s="55"/>
      <c r="T238" s="55"/>
      <c r="U238" s="55"/>
      <c r="V238" s="55"/>
      <c r="W238" s="55"/>
      <c r="X238" s="55"/>
    </row>
    <row r="239" spans="10:24">
      <c r="J239" s="55"/>
      <c r="K239" s="55"/>
      <c r="L239" s="55"/>
      <c r="M239" s="55"/>
      <c r="N239" s="55"/>
      <c r="O239" s="55"/>
      <c r="P239" s="55"/>
      <c r="Q239" s="55"/>
      <c r="R239" s="55"/>
      <c r="S239" s="55"/>
      <c r="T239" s="55"/>
      <c r="U239" s="55"/>
      <c r="V239" s="55"/>
      <c r="W239" s="55"/>
      <c r="X239" s="55"/>
    </row>
    <row r="240" spans="10:24">
      <c r="J240" s="55"/>
      <c r="K240" s="55"/>
      <c r="L240" s="55"/>
      <c r="M240" s="55"/>
      <c r="N240" s="55"/>
      <c r="O240" s="55"/>
      <c r="P240" s="55"/>
      <c r="Q240" s="55"/>
      <c r="R240" s="55"/>
      <c r="S240" s="55"/>
      <c r="T240" s="55"/>
      <c r="U240" s="55"/>
      <c r="V240" s="55"/>
      <c r="W240" s="55"/>
      <c r="X240" s="55"/>
    </row>
    <row r="241" spans="10:24">
      <c r="J241" s="55"/>
      <c r="K241" s="55"/>
      <c r="L241" s="55"/>
      <c r="M241" s="55"/>
      <c r="N241" s="55"/>
      <c r="O241" s="55"/>
      <c r="P241" s="55"/>
      <c r="Q241" s="55"/>
      <c r="R241" s="55"/>
      <c r="S241" s="55"/>
      <c r="T241" s="55"/>
      <c r="U241" s="55"/>
      <c r="V241" s="55"/>
      <c r="W241" s="55"/>
      <c r="X241" s="55"/>
    </row>
    <row r="242" spans="10:24">
      <c r="J242" s="55"/>
      <c r="K242" s="55"/>
      <c r="L242" s="55"/>
      <c r="M242" s="55"/>
      <c r="N242" s="55"/>
      <c r="O242" s="55"/>
      <c r="P242" s="55"/>
      <c r="Q242" s="55"/>
      <c r="R242" s="55"/>
      <c r="S242" s="55"/>
      <c r="T242" s="55"/>
      <c r="U242" s="55"/>
      <c r="V242" s="55"/>
      <c r="W242" s="55"/>
      <c r="X242" s="55"/>
    </row>
    <row r="243" spans="10:24">
      <c r="J243" s="55"/>
      <c r="K243" s="55"/>
      <c r="L243" s="55"/>
      <c r="M243" s="55"/>
      <c r="N243" s="55"/>
      <c r="O243" s="55"/>
      <c r="P243" s="55"/>
      <c r="Q243" s="55"/>
      <c r="R243" s="55"/>
      <c r="S243" s="55"/>
      <c r="T243" s="55"/>
      <c r="U243" s="55"/>
      <c r="V243" s="55"/>
      <c r="W243" s="55"/>
      <c r="X243" s="55"/>
    </row>
    <row r="244" spans="10:24">
      <c r="J244" s="55"/>
      <c r="K244" s="55"/>
      <c r="L244" s="55"/>
      <c r="M244" s="55"/>
      <c r="N244" s="55"/>
      <c r="O244" s="55"/>
      <c r="P244" s="55"/>
      <c r="Q244" s="55"/>
      <c r="R244" s="55"/>
      <c r="S244" s="55"/>
      <c r="T244" s="55"/>
      <c r="U244" s="55"/>
      <c r="V244" s="55"/>
      <c r="W244" s="55"/>
      <c r="X244" s="55"/>
    </row>
    <row r="245" spans="10:24">
      <c r="J245" s="55"/>
      <c r="K245" s="55"/>
      <c r="L245" s="55"/>
      <c r="M245" s="55"/>
      <c r="N245" s="55"/>
      <c r="O245" s="55"/>
      <c r="P245" s="55"/>
      <c r="Q245" s="55"/>
      <c r="R245" s="55"/>
      <c r="S245" s="55"/>
      <c r="T245" s="55"/>
      <c r="U245" s="55"/>
      <c r="V245" s="55"/>
      <c r="W245" s="55"/>
      <c r="X245" s="55"/>
    </row>
    <row r="246" spans="10:24">
      <c r="J246" s="55"/>
      <c r="K246" s="55"/>
      <c r="L246" s="55"/>
      <c r="M246" s="55"/>
      <c r="N246" s="55"/>
      <c r="O246" s="55"/>
      <c r="P246" s="55"/>
      <c r="Q246" s="55"/>
      <c r="R246" s="55"/>
      <c r="S246" s="55"/>
      <c r="T246" s="55"/>
      <c r="U246" s="55"/>
      <c r="V246" s="55"/>
      <c r="W246" s="55"/>
      <c r="X246" s="55"/>
    </row>
    <row r="247" spans="10:24">
      <c r="J247" s="55"/>
      <c r="K247" s="55"/>
      <c r="L247" s="55"/>
      <c r="M247" s="55"/>
      <c r="N247" s="55"/>
      <c r="O247" s="55"/>
      <c r="P247" s="55"/>
      <c r="Q247" s="55"/>
      <c r="R247" s="55"/>
      <c r="S247" s="55"/>
      <c r="T247" s="55"/>
      <c r="U247" s="55"/>
      <c r="V247" s="55"/>
      <c r="W247" s="55"/>
      <c r="X247" s="55"/>
    </row>
    <row r="248" spans="10:24">
      <c r="J248" s="55"/>
      <c r="K248" s="55"/>
      <c r="L248" s="55"/>
      <c r="M248" s="55"/>
      <c r="N248" s="55"/>
      <c r="O248" s="55"/>
      <c r="P248" s="55"/>
      <c r="Q248" s="55"/>
      <c r="R248" s="55"/>
      <c r="S248" s="55"/>
      <c r="T248" s="55"/>
      <c r="U248" s="55"/>
      <c r="V248" s="55"/>
      <c r="W248" s="55"/>
      <c r="X248" s="55"/>
    </row>
    <row r="249" spans="10:24">
      <c r="J249" s="55"/>
      <c r="K249" s="55"/>
      <c r="L249" s="55"/>
      <c r="M249" s="55"/>
      <c r="N249" s="55"/>
      <c r="O249" s="55"/>
      <c r="P249" s="55"/>
      <c r="Q249" s="55"/>
      <c r="R249" s="55"/>
      <c r="S249" s="55"/>
      <c r="T249" s="55"/>
      <c r="U249" s="55"/>
      <c r="V249" s="55"/>
      <c r="W249" s="55"/>
      <c r="X249" s="55"/>
    </row>
    <row r="250" spans="10:24">
      <c r="J250" s="55"/>
      <c r="K250" s="55"/>
      <c r="L250" s="55"/>
      <c r="M250" s="55"/>
      <c r="N250" s="55"/>
      <c r="O250" s="55"/>
      <c r="P250" s="55"/>
      <c r="Q250" s="55"/>
      <c r="R250" s="55"/>
      <c r="S250" s="55"/>
      <c r="T250" s="55"/>
      <c r="U250" s="55"/>
      <c r="V250" s="55"/>
      <c r="W250" s="55"/>
      <c r="X250" s="55"/>
    </row>
    <row r="251" spans="10:24">
      <c r="J251" s="55"/>
      <c r="K251" s="55"/>
      <c r="L251" s="55"/>
      <c r="M251" s="55"/>
      <c r="N251" s="55"/>
      <c r="O251" s="55"/>
      <c r="P251" s="55"/>
      <c r="Q251" s="55"/>
      <c r="R251" s="55"/>
      <c r="S251" s="55"/>
      <c r="T251" s="55"/>
      <c r="U251" s="55"/>
      <c r="V251" s="55"/>
      <c r="W251" s="55"/>
      <c r="X251" s="55"/>
    </row>
    <row r="252" spans="10:24">
      <c r="J252" s="55"/>
      <c r="K252" s="55"/>
      <c r="L252" s="55"/>
      <c r="M252" s="55"/>
      <c r="N252" s="55"/>
      <c r="O252" s="55"/>
      <c r="P252" s="55"/>
      <c r="Q252" s="55"/>
      <c r="R252" s="55"/>
      <c r="S252" s="55"/>
      <c r="T252" s="55"/>
      <c r="U252" s="55"/>
      <c r="V252" s="55"/>
      <c r="W252" s="55"/>
      <c r="X252" s="55"/>
    </row>
    <row r="253" spans="10:24">
      <c r="J253" s="55"/>
      <c r="K253" s="55"/>
      <c r="L253" s="55"/>
      <c r="M253" s="55"/>
      <c r="N253" s="55"/>
      <c r="O253" s="55"/>
      <c r="P253" s="55"/>
      <c r="Q253" s="55"/>
      <c r="R253" s="55"/>
      <c r="S253" s="55"/>
      <c r="T253" s="55"/>
      <c r="U253" s="55"/>
      <c r="V253" s="55"/>
      <c r="W253" s="55"/>
      <c r="X253" s="55"/>
    </row>
    <row r="254" spans="10:24">
      <c r="J254" s="55"/>
      <c r="K254" s="55"/>
      <c r="L254" s="55"/>
      <c r="M254" s="55"/>
      <c r="N254" s="55"/>
      <c r="O254" s="55"/>
      <c r="P254" s="55"/>
      <c r="Q254" s="55"/>
      <c r="R254" s="55"/>
      <c r="S254" s="55"/>
      <c r="T254" s="55"/>
      <c r="U254" s="55"/>
      <c r="V254" s="55"/>
      <c r="W254" s="55"/>
      <c r="X254" s="55"/>
    </row>
    <row r="255" spans="10:24">
      <c r="J255" s="55"/>
      <c r="K255" s="55"/>
      <c r="L255" s="55"/>
      <c r="M255" s="55"/>
      <c r="N255" s="55"/>
      <c r="O255" s="55"/>
      <c r="P255" s="55"/>
      <c r="Q255" s="55"/>
      <c r="R255" s="55"/>
      <c r="S255" s="55"/>
      <c r="T255" s="55"/>
      <c r="U255" s="55"/>
      <c r="V255" s="55"/>
      <c r="W255" s="55"/>
      <c r="X255" s="55"/>
    </row>
    <row r="256" spans="10:24">
      <c r="J256" s="55"/>
      <c r="K256" s="55"/>
      <c r="L256" s="55"/>
      <c r="M256" s="55"/>
      <c r="N256" s="55"/>
      <c r="O256" s="55"/>
      <c r="P256" s="55"/>
      <c r="Q256" s="55"/>
      <c r="R256" s="55"/>
      <c r="S256" s="55"/>
      <c r="T256" s="55"/>
      <c r="U256" s="55"/>
      <c r="V256" s="55"/>
      <c r="W256" s="55"/>
      <c r="X256" s="55"/>
    </row>
    <row r="257" spans="10:24">
      <c r="J257" s="55"/>
      <c r="K257" s="55"/>
      <c r="L257" s="55"/>
      <c r="M257" s="55"/>
      <c r="N257" s="55"/>
      <c r="O257" s="55"/>
      <c r="P257" s="55"/>
      <c r="Q257" s="55"/>
      <c r="R257" s="55"/>
      <c r="S257" s="55"/>
      <c r="T257" s="55"/>
      <c r="U257" s="55"/>
      <c r="V257" s="55"/>
      <c r="W257" s="55"/>
      <c r="X257" s="55"/>
    </row>
    <row r="258" spans="10:24">
      <c r="J258" s="55"/>
      <c r="K258" s="55"/>
      <c r="L258" s="55"/>
      <c r="M258" s="55"/>
      <c r="N258" s="55"/>
      <c r="O258" s="55"/>
      <c r="P258" s="55"/>
      <c r="Q258" s="55"/>
      <c r="R258" s="55"/>
      <c r="S258" s="55"/>
      <c r="T258" s="55"/>
      <c r="U258" s="55"/>
      <c r="V258" s="55"/>
      <c r="W258" s="55"/>
      <c r="X258" s="55"/>
    </row>
    <row r="259" spans="10:24">
      <c r="J259" s="55"/>
      <c r="K259" s="55"/>
      <c r="L259" s="55"/>
      <c r="M259" s="55"/>
      <c r="N259" s="55"/>
      <c r="O259" s="55"/>
      <c r="P259" s="55"/>
      <c r="Q259" s="55"/>
      <c r="R259" s="55"/>
      <c r="S259" s="55"/>
      <c r="T259" s="55"/>
      <c r="U259" s="55"/>
      <c r="V259" s="55"/>
      <c r="W259" s="55"/>
      <c r="X259" s="55"/>
    </row>
    <row r="260" spans="10:24">
      <c r="J260" s="55"/>
      <c r="K260" s="55"/>
      <c r="L260" s="55"/>
      <c r="M260" s="55"/>
      <c r="N260" s="55"/>
      <c r="O260" s="55"/>
      <c r="P260" s="55"/>
      <c r="Q260" s="55"/>
      <c r="R260" s="55"/>
      <c r="S260" s="55"/>
      <c r="T260" s="55"/>
      <c r="U260" s="55"/>
      <c r="V260" s="55"/>
      <c r="W260" s="55"/>
      <c r="X260" s="55"/>
    </row>
    <row r="261" spans="10:24">
      <c r="J261" s="55"/>
      <c r="K261" s="55"/>
      <c r="L261" s="55"/>
      <c r="M261" s="55"/>
      <c r="N261" s="55"/>
      <c r="O261" s="55"/>
      <c r="P261" s="55"/>
      <c r="Q261" s="55"/>
      <c r="R261" s="55"/>
      <c r="S261" s="55"/>
      <c r="T261" s="55"/>
      <c r="U261" s="55"/>
      <c r="V261" s="55"/>
      <c r="W261" s="55"/>
      <c r="X261" s="55"/>
    </row>
    <row r="262" spans="10:24">
      <c r="J262" s="55"/>
      <c r="K262" s="55"/>
      <c r="L262" s="55"/>
      <c r="M262" s="55"/>
      <c r="N262" s="55"/>
      <c r="O262" s="55"/>
      <c r="P262" s="55"/>
      <c r="Q262" s="55"/>
      <c r="R262" s="55"/>
      <c r="S262" s="55"/>
      <c r="T262" s="55"/>
      <c r="U262" s="55"/>
      <c r="V262" s="55"/>
      <c r="W262" s="55"/>
      <c r="X262" s="55"/>
    </row>
    <row r="263" spans="10:24">
      <c r="J263" s="55"/>
      <c r="K263" s="55"/>
      <c r="L263" s="55"/>
      <c r="M263" s="55"/>
      <c r="N263" s="55"/>
      <c r="O263" s="55"/>
      <c r="P263" s="55"/>
      <c r="Q263" s="55"/>
      <c r="R263" s="55"/>
      <c r="S263" s="55"/>
      <c r="T263" s="55"/>
      <c r="U263" s="55"/>
      <c r="V263" s="55"/>
      <c r="W263" s="55"/>
      <c r="X263" s="55"/>
    </row>
    <row r="264" spans="10:24">
      <c r="J264" s="55"/>
      <c r="K264" s="55"/>
      <c r="L264" s="55"/>
      <c r="M264" s="55"/>
      <c r="N264" s="55"/>
      <c r="O264" s="55"/>
      <c r="P264" s="55"/>
      <c r="Q264" s="55"/>
      <c r="R264" s="55"/>
      <c r="S264" s="55"/>
      <c r="T264" s="55"/>
      <c r="U264" s="55"/>
      <c r="V264" s="55"/>
      <c r="W264" s="55"/>
      <c r="X264" s="55"/>
    </row>
    <row r="265" spans="10:24">
      <c r="J265" s="55"/>
      <c r="K265" s="55"/>
      <c r="L265" s="55"/>
      <c r="M265" s="55"/>
      <c r="N265" s="55"/>
      <c r="O265" s="55"/>
      <c r="P265" s="55"/>
      <c r="Q265" s="55"/>
      <c r="R265" s="55"/>
      <c r="S265" s="55"/>
      <c r="T265" s="55"/>
      <c r="U265" s="55"/>
      <c r="V265" s="55"/>
      <c r="W265" s="55"/>
      <c r="X265" s="55"/>
    </row>
    <row r="266" spans="10:24">
      <c r="J266" s="55"/>
      <c r="K266" s="55"/>
      <c r="L266" s="55"/>
      <c r="M266" s="55"/>
      <c r="N266" s="55"/>
      <c r="O266" s="55"/>
      <c r="P266" s="55"/>
      <c r="Q266" s="55"/>
      <c r="R266" s="55"/>
      <c r="S266" s="55"/>
      <c r="T266" s="55"/>
      <c r="U266" s="55"/>
      <c r="V266" s="55"/>
      <c r="W266" s="55"/>
      <c r="X266" s="55"/>
    </row>
    <row r="267" spans="10:24">
      <c r="J267" s="55"/>
      <c r="K267" s="55"/>
      <c r="L267" s="55"/>
      <c r="M267" s="55"/>
      <c r="N267" s="55"/>
      <c r="O267" s="55"/>
      <c r="P267" s="55"/>
      <c r="Q267" s="55"/>
      <c r="R267" s="55"/>
      <c r="S267" s="55"/>
      <c r="T267" s="55"/>
      <c r="U267" s="55"/>
      <c r="V267" s="55"/>
      <c r="W267" s="55"/>
      <c r="X267" s="55"/>
    </row>
    <row r="268" spans="10:24">
      <c r="J268" s="55"/>
      <c r="K268" s="55"/>
      <c r="L268" s="55"/>
      <c r="M268" s="55"/>
      <c r="N268" s="55"/>
      <c r="O268" s="55"/>
      <c r="P268" s="55"/>
      <c r="Q268" s="55"/>
      <c r="R268" s="55"/>
      <c r="S268" s="55"/>
      <c r="T268" s="55"/>
      <c r="U268" s="55"/>
      <c r="V268" s="55"/>
      <c r="W268" s="55"/>
      <c r="X268" s="55"/>
    </row>
    <row r="269" spans="10:24">
      <c r="J269" s="55"/>
      <c r="K269" s="55"/>
      <c r="L269" s="55"/>
      <c r="M269" s="55"/>
      <c r="N269" s="55"/>
      <c r="O269" s="55"/>
      <c r="P269" s="55"/>
      <c r="Q269" s="55"/>
      <c r="R269" s="55"/>
      <c r="S269" s="55"/>
      <c r="T269" s="55"/>
      <c r="U269" s="55"/>
      <c r="V269" s="55"/>
      <c r="W269" s="55"/>
      <c r="X269" s="55"/>
    </row>
    <row r="270" spans="10:24">
      <c r="J270" s="55"/>
      <c r="K270" s="55"/>
      <c r="L270" s="55"/>
      <c r="M270" s="55"/>
      <c r="N270" s="55"/>
      <c r="O270" s="55"/>
      <c r="P270" s="55"/>
      <c r="Q270" s="55"/>
      <c r="R270" s="55"/>
      <c r="S270" s="55"/>
      <c r="T270" s="55"/>
      <c r="U270" s="55"/>
      <c r="V270" s="55"/>
      <c r="W270" s="55"/>
      <c r="X270" s="55"/>
    </row>
    <row r="271" spans="10:24">
      <c r="J271" s="55"/>
      <c r="K271" s="55"/>
      <c r="L271" s="55"/>
      <c r="M271" s="55"/>
      <c r="N271" s="55"/>
      <c r="O271" s="55"/>
      <c r="P271" s="55"/>
      <c r="Q271" s="55"/>
      <c r="R271" s="55"/>
      <c r="S271" s="55"/>
      <c r="T271" s="55"/>
      <c r="U271" s="55"/>
      <c r="V271" s="55"/>
      <c r="W271" s="55"/>
      <c r="X271" s="55"/>
    </row>
    <row r="272" spans="10:24">
      <c r="J272" s="55"/>
      <c r="K272" s="55"/>
      <c r="L272" s="55"/>
      <c r="M272" s="55"/>
      <c r="N272" s="55"/>
      <c r="O272" s="55"/>
      <c r="P272" s="55"/>
      <c r="Q272" s="55"/>
      <c r="R272" s="55"/>
      <c r="S272" s="55"/>
      <c r="T272" s="55"/>
      <c r="U272" s="55"/>
      <c r="V272" s="55"/>
      <c r="W272" s="55"/>
      <c r="X272" s="55"/>
    </row>
    <row r="273" spans="10:24">
      <c r="J273" s="55"/>
      <c r="K273" s="55"/>
      <c r="L273" s="55"/>
      <c r="M273" s="55"/>
      <c r="N273" s="55"/>
      <c r="O273" s="55"/>
      <c r="P273" s="55"/>
      <c r="Q273" s="55"/>
      <c r="R273" s="55"/>
      <c r="S273" s="55"/>
      <c r="T273" s="55"/>
      <c r="U273" s="55"/>
      <c r="V273" s="55"/>
      <c r="W273" s="55"/>
      <c r="X273" s="55"/>
    </row>
    <row r="274" spans="10:24">
      <c r="J274" s="55"/>
      <c r="K274" s="55"/>
      <c r="L274" s="55"/>
      <c r="M274" s="55"/>
      <c r="N274" s="55"/>
      <c r="O274" s="55"/>
      <c r="P274" s="55"/>
      <c r="Q274" s="55"/>
      <c r="R274" s="55"/>
      <c r="S274" s="55"/>
      <c r="T274" s="55"/>
      <c r="U274" s="55"/>
      <c r="V274" s="55"/>
      <c r="W274" s="55"/>
      <c r="X274" s="55"/>
    </row>
    <row r="275" spans="10:24">
      <c r="J275" s="55"/>
      <c r="K275" s="55"/>
      <c r="L275" s="55"/>
      <c r="M275" s="55"/>
      <c r="N275" s="55"/>
      <c r="O275" s="55"/>
      <c r="P275" s="55"/>
      <c r="Q275" s="55"/>
      <c r="R275" s="55"/>
      <c r="S275" s="55"/>
      <c r="T275" s="55"/>
      <c r="U275" s="55"/>
      <c r="V275" s="55"/>
      <c r="W275" s="55"/>
      <c r="X275" s="55"/>
    </row>
    <row r="276" spans="10:24">
      <c r="J276" s="55"/>
      <c r="K276" s="55"/>
      <c r="L276" s="55"/>
      <c r="M276" s="55"/>
      <c r="N276" s="55"/>
      <c r="O276" s="55"/>
      <c r="P276" s="55"/>
      <c r="Q276" s="55"/>
      <c r="R276" s="55"/>
      <c r="S276" s="55"/>
      <c r="T276" s="55"/>
      <c r="U276" s="55"/>
      <c r="V276" s="55"/>
      <c r="W276" s="55"/>
      <c r="X276" s="55"/>
    </row>
    <row r="277" spans="10:24">
      <c r="J277" s="55"/>
      <c r="K277" s="55"/>
      <c r="L277" s="55"/>
      <c r="M277" s="55"/>
      <c r="N277" s="55"/>
      <c r="O277" s="55"/>
      <c r="P277" s="55"/>
      <c r="Q277" s="55"/>
      <c r="R277" s="55"/>
      <c r="S277" s="55"/>
      <c r="T277" s="55"/>
      <c r="U277" s="55"/>
      <c r="V277" s="55"/>
      <c r="W277" s="55"/>
      <c r="X277" s="55"/>
    </row>
    <row r="278" spans="10:24">
      <c r="J278" s="55"/>
      <c r="K278" s="55"/>
      <c r="L278" s="55"/>
      <c r="M278" s="55"/>
      <c r="N278" s="55"/>
      <c r="O278" s="55"/>
      <c r="P278" s="55"/>
      <c r="Q278" s="55"/>
      <c r="R278" s="55"/>
      <c r="S278" s="55"/>
      <c r="T278" s="55"/>
      <c r="U278" s="55"/>
      <c r="V278" s="55"/>
      <c r="W278" s="55"/>
      <c r="X278" s="55"/>
    </row>
    <row r="279" spans="10:24">
      <c r="J279" s="55"/>
      <c r="K279" s="55"/>
      <c r="L279" s="55"/>
      <c r="M279" s="55"/>
      <c r="N279" s="55"/>
      <c r="O279" s="55"/>
      <c r="P279" s="55"/>
      <c r="Q279" s="55"/>
      <c r="R279" s="55"/>
      <c r="S279" s="55"/>
      <c r="T279" s="55"/>
      <c r="U279" s="55"/>
      <c r="V279" s="55"/>
      <c r="W279" s="55"/>
      <c r="X279" s="55"/>
    </row>
    <row r="280" spans="10:24">
      <c r="J280" s="55"/>
      <c r="K280" s="55"/>
      <c r="L280" s="55"/>
      <c r="M280" s="55"/>
      <c r="N280" s="55"/>
      <c r="O280" s="55"/>
      <c r="P280" s="55"/>
      <c r="Q280" s="55"/>
      <c r="R280" s="55"/>
      <c r="S280" s="55"/>
      <c r="T280" s="55"/>
      <c r="U280" s="55"/>
      <c r="V280" s="55"/>
      <c r="W280" s="55"/>
      <c r="X280" s="55"/>
    </row>
    <row r="281" spans="10:24">
      <c r="J281" s="55"/>
      <c r="K281" s="55"/>
      <c r="L281" s="55"/>
      <c r="M281" s="55"/>
      <c r="N281" s="55"/>
      <c r="O281" s="55"/>
      <c r="P281" s="55"/>
      <c r="Q281" s="55"/>
      <c r="R281" s="55"/>
      <c r="S281" s="55"/>
      <c r="T281" s="55"/>
      <c r="U281" s="55"/>
      <c r="V281" s="55"/>
      <c r="W281" s="55"/>
      <c r="X281" s="55"/>
    </row>
    <row r="282" spans="10:24">
      <c r="J282" s="55"/>
      <c r="K282" s="55"/>
      <c r="L282" s="55"/>
      <c r="M282" s="55"/>
      <c r="N282" s="55"/>
      <c r="O282" s="55"/>
      <c r="P282" s="55"/>
      <c r="Q282" s="55"/>
      <c r="R282" s="55"/>
      <c r="S282" s="55"/>
      <c r="T282" s="55"/>
      <c r="U282" s="55"/>
      <c r="V282" s="55"/>
      <c r="W282" s="55"/>
      <c r="X282" s="55"/>
    </row>
    <row r="283" spans="10:24">
      <c r="J283" s="55"/>
      <c r="K283" s="55"/>
      <c r="L283" s="55"/>
      <c r="M283" s="55"/>
      <c r="N283" s="55"/>
      <c r="O283" s="55"/>
      <c r="P283" s="55"/>
      <c r="Q283" s="55"/>
      <c r="R283" s="55"/>
      <c r="S283" s="55"/>
      <c r="T283" s="55"/>
      <c r="U283" s="55"/>
      <c r="V283" s="55"/>
      <c r="W283" s="55"/>
      <c r="X283" s="55"/>
    </row>
    <row r="284" spans="10:24">
      <c r="J284" s="55"/>
      <c r="K284" s="55"/>
      <c r="L284" s="55"/>
      <c r="M284" s="55"/>
      <c r="N284" s="55"/>
      <c r="O284" s="55"/>
      <c r="P284" s="55"/>
      <c r="Q284" s="55"/>
      <c r="R284" s="55"/>
      <c r="S284" s="55"/>
      <c r="T284" s="55"/>
      <c r="U284" s="55"/>
      <c r="V284" s="55"/>
      <c r="W284" s="55"/>
      <c r="X284" s="55"/>
    </row>
    <row r="285" spans="10:24">
      <c r="J285" s="55"/>
      <c r="K285" s="55"/>
      <c r="L285" s="55"/>
      <c r="M285" s="55"/>
      <c r="N285" s="55"/>
      <c r="O285" s="55"/>
      <c r="P285" s="55"/>
      <c r="Q285" s="55"/>
      <c r="R285" s="55"/>
      <c r="S285" s="55"/>
      <c r="T285" s="55"/>
      <c r="U285" s="55"/>
      <c r="V285" s="55"/>
      <c r="W285" s="55"/>
      <c r="X285" s="55"/>
    </row>
    <row r="286" spans="10:24">
      <c r="J286" s="55"/>
      <c r="K286" s="55"/>
      <c r="L286" s="55"/>
      <c r="M286" s="55"/>
      <c r="N286" s="55"/>
      <c r="O286" s="55"/>
      <c r="P286" s="55"/>
      <c r="Q286" s="55"/>
      <c r="R286" s="55"/>
      <c r="S286" s="55"/>
      <c r="T286" s="55"/>
      <c r="U286" s="55"/>
      <c r="V286" s="55"/>
      <c r="W286" s="55"/>
      <c r="X286" s="55"/>
    </row>
    <row r="287" spans="10:24">
      <c r="J287" s="55"/>
      <c r="K287" s="55"/>
      <c r="L287" s="55"/>
      <c r="M287" s="55"/>
      <c r="N287" s="55"/>
      <c r="O287" s="55"/>
      <c r="P287" s="55"/>
      <c r="Q287" s="55"/>
      <c r="R287" s="55"/>
      <c r="S287" s="55"/>
      <c r="T287" s="55"/>
      <c r="U287" s="55"/>
      <c r="V287" s="55"/>
      <c r="W287" s="55"/>
      <c r="X287" s="55"/>
    </row>
    <row r="288" spans="10:24">
      <c r="J288" s="55"/>
      <c r="K288" s="55"/>
      <c r="L288" s="55"/>
      <c r="M288" s="55"/>
      <c r="N288" s="55"/>
      <c r="O288" s="55"/>
      <c r="P288" s="55"/>
      <c r="Q288" s="55"/>
      <c r="R288" s="55"/>
      <c r="S288" s="55"/>
      <c r="T288" s="55"/>
      <c r="U288" s="55"/>
      <c r="V288" s="55"/>
      <c r="W288" s="55"/>
      <c r="X288" s="55"/>
    </row>
    <row r="289" spans="10:24">
      <c r="J289" s="55"/>
      <c r="K289" s="55"/>
      <c r="L289" s="55"/>
      <c r="M289" s="55"/>
      <c r="N289" s="55"/>
      <c r="O289" s="55"/>
      <c r="P289" s="55"/>
      <c r="Q289" s="55"/>
      <c r="R289" s="55"/>
      <c r="S289" s="55"/>
      <c r="T289" s="55"/>
      <c r="U289" s="55"/>
      <c r="V289" s="55"/>
      <c r="W289" s="55"/>
      <c r="X289" s="55"/>
    </row>
    <row r="290" spans="10:24">
      <c r="J290" s="55"/>
      <c r="K290" s="55"/>
      <c r="L290" s="55"/>
      <c r="M290" s="55"/>
      <c r="N290" s="55"/>
      <c r="O290" s="55"/>
      <c r="P290" s="55"/>
      <c r="Q290" s="55"/>
      <c r="R290" s="55"/>
      <c r="S290" s="55"/>
      <c r="T290" s="55"/>
      <c r="U290" s="55"/>
      <c r="V290" s="55"/>
      <c r="W290" s="55"/>
      <c r="X290" s="55"/>
    </row>
    <row r="291" spans="10:24">
      <c r="J291" s="55"/>
      <c r="K291" s="55"/>
      <c r="L291" s="55"/>
      <c r="M291" s="55"/>
      <c r="N291" s="55"/>
      <c r="O291" s="55"/>
      <c r="P291" s="55"/>
      <c r="Q291" s="55"/>
      <c r="R291" s="55"/>
      <c r="S291" s="55"/>
      <c r="T291" s="55"/>
      <c r="U291" s="55"/>
      <c r="V291" s="55"/>
      <c r="W291" s="55"/>
      <c r="X291" s="55"/>
    </row>
    <row r="292" spans="10:24">
      <c r="J292" s="55"/>
      <c r="K292" s="55"/>
      <c r="L292" s="55"/>
      <c r="M292" s="55"/>
      <c r="N292" s="55"/>
      <c r="O292" s="55"/>
      <c r="P292" s="55"/>
      <c r="Q292" s="55"/>
      <c r="R292" s="55"/>
      <c r="S292" s="55"/>
      <c r="T292" s="55"/>
      <c r="U292" s="55"/>
      <c r="V292" s="55"/>
      <c r="W292" s="55"/>
      <c r="X292" s="55"/>
    </row>
    <row r="293" spans="10:24">
      <c r="J293" s="55"/>
      <c r="K293" s="55"/>
      <c r="L293" s="55"/>
      <c r="M293" s="55"/>
      <c r="N293" s="55"/>
      <c r="O293" s="55"/>
      <c r="P293" s="55"/>
      <c r="Q293" s="55"/>
      <c r="R293" s="55"/>
      <c r="S293" s="55"/>
      <c r="T293" s="55"/>
      <c r="U293" s="55"/>
      <c r="V293" s="55"/>
      <c r="W293" s="55"/>
      <c r="X293" s="55"/>
    </row>
    <row r="294" spans="10:24">
      <c r="J294" s="55"/>
      <c r="K294" s="55"/>
      <c r="L294" s="55"/>
      <c r="M294" s="55"/>
      <c r="N294" s="55"/>
      <c r="O294" s="55"/>
      <c r="P294" s="55"/>
      <c r="Q294" s="55"/>
      <c r="R294" s="55"/>
      <c r="S294" s="55"/>
      <c r="T294" s="55"/>
      <c r="U294" s="55"/>
      <c r="V294" s="55"/>
      <c r="W294" s="55"/>
      <c r="X294" s="55"/>
    </row>
    <row r="295" spans="10:24">
      <c r="J295" s="55"/>
      <c r="K295" s="55"/>
      <c r="L295" s="55"/>
      <c r="M295" s="55"/>
      <c r="N295" s="55"/>
      <c r="O295" s="55"/>
      <c r="P295" s="55"/>
      <c r="Q295" s="55"/>
      <c r="R295" s="55"/>
      <c r="S295" s="55"/>
      <c r="T295" s="55"/>
      <c r="U295" s="55"/>
      <c r="V295" s="55"/>
      <c r="W295" s="55"/>
      <c r="X295" s="55"/>
    </row>
    <row r="296" spans="10:24">
      <c r="J296" s="55"/>
      <c r="K296" s="55"/>
      <c r="L296" s="55"/>
      <c r="M296" s="55"/>
      <c r="N296" s="55"/>
      <c r="O296" s="55"/>
      <c r="P296" s="55"/>
      <c r="Q296" s="55"/>
      <c r="R296" s="55"/>
      <c r="S296" s="55"/>
      <c r="T296" s="55"/>
      <c r="U296" s="55"/>
      <c r="V296" s="55"/>
      <c r="W296" s="55"/>
      <c r="X296" s="55"/>
    </row>
    <row r="297" spans="10:24">
      <c r="J297" s="55"/>
      <c r="K297" s="55"/>
      <c r="L297" s="55"/>
      <c r="M297" s="55"/>
      <c r="N297" s="55"/>
      <c r="O297" s="55"/>
      <c r="P297" s="55"/>
      <c r="Q297" s="55"/>
      <c r="R297" s="55"/>
      <c r="S297" s="55"/>
      <c r="T297" s="55"/>
      <c r="U297" s="55"/>
      <c r="V297" s="55"/>
      <c r="W297" s="55"/>
      <c r="X297" s="55"/>
    </row>
    <row r="298" spans="10:24">
      <c r="J298" s="55"/>
      <c r="K298" s="55"/>
      <c r="L298" s="55"/>
      <c r="M298" s="55"/>
      <c r="N298" s="55"/>
      <c r="O298" s="55"/>
      <c r="P298" s="55"/>
      <c r="Q298" s="55"/>
      <c r="R298" s="55"/>
      <c r="S298" s="55"/>
      <c r="T298" s="55"/>
      <c r="U298" s="55"/>
      <c r="V298" s="55"/>
      <c r="W298" s="55"/>
      <c r="X298" s="55"/>
    </row>
    <row r="299" spans="10:24">
      <c r="J299" s="55"/>
      <c r="K299" s="55"/>
      <c r="L299" s="55"/>
      <c r="M299" s="55"/>
      <c r="N299" s="55"/>
      <c r="O299" s="55"/>
      <c r="P299" s="55"/>
      <c r="Q299" s="55"/>
      <c r="R299" s="55"/>
      <c r="S299" s="55"/>
      <c r="T299" s="55"/>
      <c r="U299" s="55"/>
      <c r="V299" s="55"/>
      <c r="W299" s="55"/>
      <c r="X299" s="55"/>
    </row>
    <row r="300" spans="10:24">
      <c r="J300" s="55"/>
      <c r="K300" s="55"/>
      <c r="L300" s="55"/>
      <c r="M300" s="55"/>
      <c r="N300" s="55"/>
      <c r="O300" s="55"/>
      <c r="P300" s="55"/>
      <c r="Q300" s="55"/>
      <c r="R300" s="55"/>
      <c r="S300" s="55"/>
      <c r="T300" s="55"/>
      <c r="U300" s="55"/>
      <c r="V300" s="55"/>
      <c r="W300" s="55"/>
      <c r="X300" s="55"/>
    </row>
    <row r="301" spans="10:24">
      <c r="J301" s="55"/>
      <c r="K301" s="55"/>
      <c r="L301" s="55"/>
      <c r="M301" s="55"/>
      <c r="N301" s="55"/>
      <c r="O301" s="55"/>
      <c r="P301" s="55"/>
      <c r="Q301" s="55"/>
      <c r="R301" s="55"/>
      <c r="S301" s="55"/>
      <c r="T301" s="55"/>
      <c r="U301" s="55"/>
      <c r="V301" s="55"/>
      <c r="W301" s="55"/>
      <c r="X301" s="55"/>
    </row>
    <row r="302" spans="10:24">
      <c r="J302" s="55"/>
      <c r="K302" s="55"/>
      <c r="L302" s="55"/>
      <c r="M302" s="55"/>
      <c r="N302" s="55"/>
      <c r="O302" s="55"/>
      <c r="P302" s="55"/>
      <c r="Q302" s="55"/>
      <c r="R302" s="55"/>
      <c r="S302" s="55"/>
      <c r="T302" s="55"/>
      <c r="U302" s="55"/>
      <c r="V302" s="55"/>
      <c r="W302" s="55"/>
      <c r="X302" s="55"/>
    </row>
  </sheetData>
  <conditionalFormatting sqref="C$1:F$1048576">
    <cfRule type="containsText" dxfId="0" priority="2" stopIfTrue="1" operator="between" text="？">
      <formula>NOT(ISERROR(SEARCH("？",C1)))</formula>
    </cfRule>
  </conditionalFormatting>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20"/>
  <sheetViews>
    <sheetView zoomScale="265" zoomScaleNormal="265" workbookViewId="0">
      <selection activeCell="F5" sqref="F5"/>
    </sheetView>
  </sheetViews>
  <sheetFormatPr defaultColWidth="14" defaultRowHeight="12.75"/>
  <cols>
    <col min="1" max="1" width="14" customWidth="1"/>
    <col min="2" max="2" width="15" customWidth="1"/>
  </cols>
  <sheetData>
    <row r="1" spans="1:12">
      <c r="A1" s="52" t="s">
        <v>527</v>
      </c>
      <c r="B1" s="52" t="s">
        <v>156</v>
      </c>
      <c r="C1" s="52" t="s">
        <v>528</v>
      </c>
      <c r="I1" s="134" t="s">
        <v>529</v>
      </c>
      <c r="J1" s="134" t="s">
        <v>530</v>
      </c>
      <c r="K1" s="134" t="s">
        <v>531</v>
      </c>
      <c r="L1" s="134" t="s">
        <v>532</v>
      </c>
    </row>
    <row r="2" ht="13.5" spans="1:12">
      <c r="A2" s="55">
        <v>1011</v>
      </c>
      <c r="B2" s="170" t="s">
        <v>533</v>
      </c>
      <c r="C2" s="170" t="s">
        <v>534</v>
      </c>
      <c r="I2" s="134">
        <v>20101</v>
      </c>
      <c r="J2" s="134" t="s">
        <v>202</v>
      </c>
      <c r="K2" s="134">
        <v>100211</v>
      </c>
      <c r="L2" s="134" t="s">
        <v>535</v>
      </c>
    </row>
    <row r="3" ht="13.5" spans="1:12">
      <c r="A3" s="55">
        <v>1021</v>
      </c>
      <c r="B3" s="170" t="s">
        <v>536</v>
      </c>
      <c r="C3" s="170" t="s">
        <v>537</v>
      </c>
      <c r="I3" s="134">
        <v>12201</v>
      </c>
      <c r="J3" s="134" t="s">
        <v>196</v>
      </c>
      <c r="K3" s="134">
        <v>10</v>
      </c>
      <c r="L3" s="134" t="s">
        <v>538</v>
      </c>
    </row>
    <row r="4" ht="13.5" spans="1:12">
      <c r="A4" s="55">
        <v>1031</v>
      </c>
      <c r="B4" s="170" t="s">
        <v>539</v>
      </c>
      <c r="C4" s="170" t="s">
        <v>540</v>
      </c>
      <c r="I4" s="134">
        <v>30501</v>
      </c>
      <c r="J4" s="134" t="s">
        <v>541</v>
      </c>
      <c r="K4" s="134">
        <v>100221</v>
      </c>
      <c r="L4" s="134" t="s">
        <v>542</v>
      </c>
    </row>
    <row r="5" ht="13.5" spans="1:12">
      <c r="A5" s="55">
        <v>1041</v>
      </c>
      <c r="B5" s="170" t="s">
        <v>543</v>
      </c>
      <c r="C5" s="170" t="s">
        <v>544</v>
      </c>
      <c r="K5" s="134">
        <v>100231</v>
      </c>
      <c r="L5" s="134" t="s">
        <v>545</v>
      </c>
    </row>
    <row r="6" ht="13.5" spans="1:12">
      <c r="A6" s="55">
        <v>1061</v>
      </c>
      <c r="B6" s="170" t="s">
        <v>546</v>
      </c>
      <c r="C6" s="170" t="s">
        <v>547</v>
      </c>
      <c r="K6" s="134">
        <v>100212</v>
      </c>
      <c r="L6" s="134" t="s">
        <v>548</v>
      </c>
    </row>
    <row r="7" ht="13.5" spans="1:12">
      <c r="A7" s="55">
        <v>1081</v>
      </c>
      <c r="B7" s="170" t="s">
        <v>549</v>
      </c>
      <c r="C7" s="170" t="s">
        <v>550</v>
      </c>
      <c r="K7" s="134">
        <v>100222</v>
      </c>
      <c r="L7" s="134" t="s">
        <v>551</v>
      </c>
    </row>
    <row r="8" ht="13.5" spans="1:12">
      <c r="A8" s="55">
        <v>1101</v>
      </c>
      <c r="B8" s="170" t="s">
        <v>552</v>
      </c>
      <c r="C8" s="170" t="s">
        <v>553</v>
      </c>
      <c r="K8" s="134">
        <v>100232</v>
      </c>
      <c r="L8" s="134" t="s">
        <v>554</v>
      </c>
    </row>
    <row r="9" ht="13.5" spans="1:12">
      <c r="A9" s="55">
        <v>1111</v>
      </c>
      <c r="B9" s="170" t="s">
        <v>555</v>
      </c>
      <c r="C9" s="170" t="s">
        <v>556</v>
      </c>
      <c r="K9" s="134">
        <v>100214</v>
      </c>
      <c r="L9" s="134" t="s">
        <v>557</v>
      </c>
    </row>
    <row r="10" ht="13.5" spans="1:12">
      <c r="A10" s="55">
        <v>1121</v>
      </c>
      <c r="B10" s="170" t="s">
        <v>558</v>
      </c>
      <c r="C10" s="170" t="s">
        <v>559</v>
      </c>
      <c r="K10" s="134">
        <v>100224</v>
      </c>
      <c r="L10" s="134" t="s">
        <v>560</v>
      </c>
    </row>
    <row r="11" ht="13.5" spans="1:12">
      <c r="A11" s="55">
        <v>1131</v>
      </c>
      <c r="B11" s="170" t="s">
        <v>561</v>
      </c>
      <c r="C11" s="170" t="s">
        <v>562</v>
      </c>
      <c r="K11" s="134">
        <v>100234</v>
      </c>
      <c r="L11" s="134" t="s">
        <v>563</v>
      </c>
    </row>
    <row r="12" ht="13.5" spans="1:3">
      <c r="A12" s="55">
        <v>1141</v>
      </c>
      <c r="B12" s="170" t="s">
        <v>564</v>
      </c>
      <c r="C12" s="170" t="s">
        <v>565</v>
      </c>
    </row>
    <row r="13" ht="13.5" spans="1:3">
      <c r="A13" s="55">
        <v>1181</v>
      </c>
      <c r="B13" s="170" t="s">
        <v>566</v>
      </c>
      <c r="C13" s="170" t="s">
        <v>567</v>
      </c>
    </row>
    <row r="14" ht="13.5" spans="1:3">
      <c r="A14" s="55">
        <v>1191</v>
      </c>
      <c r="B14" s="170" t="s">
        <v>568</v>
      </c>
      <c r="C14" s="170" t="s">
        <v>569</v>
      </c>
    </row>
    <row r="15" ht="13.5" spans="1:3">
      <c r="A15" s="55">
        <v>1211</v>
      </c>
      <c r="B15" s="170" t="s">
        <v>570</v>
      </c>
      <c r="C15" s="170" t="s">
        <v>571</v>
      </c>
    </row>
    <row r="16" ht="13.5" spans="1:3">
      <c r="A16" s="55">
        <v>1241</v>
      </c>
      <c r="B16" s="170" t="s">
        <v>572</v>
      </c>
      <c r="C16" s="170" t="s">
        <v>573</v>
      </c>
    </row>
    <row r="17" spans="1:3">
      <c r="A17" s="134"/>
      <c r="B17" s="134"/>
      <c r="C17" s="134"/>
    </row>
    <row r="18" spans="1:3">
      <c r="A18" s="134"/>
      <c r="B18" s="134"/>
      <c r="C18" s="134"/>
    </row>
    <row r="19" spans="1:3">
      <c r="A19" s="134"/>
      <c r="B19" s="134"/>
      <c r="C19" s="134"/>
    </row>
    <row r="20" spans="1:2">
      <c r="A20" s="134"/>
      <c r="B20" s="134"/>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S20"/>
  <sheetViews>
    <sheetView zoomScale="175" zoomScaleNormal="175" workbookViewId="0">
      <selection activeCell="D1" sqref="D$1:D$1048576"/>
    </sheetView>
  </sheetViews>
  <sheetFormatPr defaultColWidth="14" defaultRowHeight="12.75"/>
  <cols>
    <col min="1" max="1" width="25" customWidth="1"/>
    <col min="17" max="18" width="18" customWidth="1"/>
  </cols>
  <sheetData>
    <row r="1" spans="1:19">
      <c r="A1" s="52" t="s">
        <v>527</v>
      </c>
      <c r="B1" s="52" t="s">
        <v>156</v>
      </c>
      <c r="C1" s="52" t="s">
        <v>172</v>
      </c>
      <c r="D1" s="52" t="s">
        <v>574</v>
      </c>
      <c r="E1" s="52" t="s">
        <v>181</v>
      </c>
      <c r="F1" s="52" t="s">
        <v>575</v>
      </c>
      <c r="G1" s="52" t="s">
        <v>187</v>
      </c>
      <c r="H1" s="52" t="s">
        <v>576</v>
      </c>
      <c r="I1" s="52" t="s">
        <v>202</v>
      </c>
      <c r="J1" s="52" t="s">
        <v>204</v>
      </c>
      <c r="K1" s="52" t="s">
        <v>577</v>
      </c>
      <c r="L1" s="52" t="s">
        <v>196</v>
      </c>
      <c r="M1" s="52" t="s">
        <v>226</v>
      </c>
      <c r="N1" s="52" t="s">
        <v>218</v>
      </c>
      <c r="O1" s="52" t="s">
        <v>209</v>
      </c>
      <c r="P1" s="52" t="s">
        <v>578</v>
      </c>
      <c r="Q1" s="52" t="s">
        <v>579</v>
      </c>
      <c r="R1" s="52" t="s">
        <v>206</v>
      </c>
      <c r="S1" s="52" t="s">
        <v>580</v>
      </c>
    </row>
    <row r="2" ht="13.5" spans="1:19">
      <c r="A2" s="55" t="s">
        <v>153</v>
      </c>
      <c r="B2" s="55" t="s">
        <v>157</v>
      </c>
      <c r="C2" s="170" t="s">
        <v>581</v>
      </c>
      <c r="D2" s="170" t="s">
        <v>582</v>
      </c>
      <c r="E2" s="170" t="s">
        <v>583</v>
      </c>
      <c r="F2" s="170" t="s">
        <v>584</v>
      </c>
      <c r="G2" s="170" t="s">
        <v>585</v>
      </c>
      <c r="H2" s="170" t="s">
        <v>586</v>
      </c>
      <c r="I2" s="170" t="s">
        <v>587</v>
      </c>
      <c r="J2" s="170" t="s">
        <v>588</v>
      </c>
      <c r="K2" s="170" t="s">
        <v>589</v>
      </c>
      <c r="L2" s="170" t="s">
        <v>590</v>
      </c>
      <c r="M2" s="170" t="s">
        <v>591</v>
      </c>
      <c r="N2" s="170" t="s">
        <v>592</v>
      </c>
      <c r="O2" s="170" t="s">
        <v>593</v>
      </c>
      <c r="P2" s="170" t="s">
        <v>594</v>
      </c>
      <c r="Q2" s="170" t="s">
        <v>595</v>
      </c>
      <c r="R2" s="170" t="s">
        <v>596</v>
      </c>
      <c r="S2" s="170" t="s">
        <v>597</v>
      </c>
    </row>
    <row r="3" spans="1:19">
      <c r="A3" s="55">
        <v>1011</v>
      </c>
      <c r="B3" s="55" t="str">
        <f>VLOOKUP(A3,角色名与编号!$A$2:$B$16,2,FALSE)</f>
        <v>安比</v>
      </c>
      <c r="C3" s="186">
        <v>603</v>
      </c>
      <c r="D3" s="186">
        <v>818000</v>
      </c>
      <c r="E3" s="186">
        <v>95</v>
      </c>
      <c r="F3" s="187">
        <v>54055.55556</v>
      </c>
      <c r="G3" s="186">
        <v>49</v>
      </c>
      <c r="H3" s="186">
        <v>67000</v>
      </c>
      <c r="I3" s="191">
        <v>0.05</v>
      </c>
      <c r="J3" s="191">
        <v>0.5</v>
      </c>
      <c r="K3" s="186">
        <v>10</v>
      </c>
      <c r="L3" s="186">
        <v>118</v>
      </c>
      <c r="M3" s="186">
        <v>120</v>
      </c>
      <c r="N3" s="186">
        <v>1.2</v>
      </c>
      <c r="O3" s="186">
        <v>100</v>
      </c>
      <c r="P3" s="186">
        <v>1</v>
      </c>
      <c r="Q3" s="186">
        <v>10000</v>
      </c>
      <c r="R3" s="186">
        <v>88</v>
      </c>
      <c r="S3" s="186">
        <v>2</v>
      </c>
    </row>
    <row r="4" spans="1:19">
      <c r="A4" s="55">
        <v>1021</v>
      </c>
      <c r="B4" s="55" t="str">
        <f>VLOOKUP(A4,角色名与编号!$A$2:$B$16,2,FALSE)</f>
        <v>猫又</v>
      </c>
      <c r="C4" s="186">
        <v>608</v>
      </c>
      <c r="D4" s="186">
        <v>825000</v>
      </c>
      <c r="E4" s="186">
        <v>131</v>
      </c>
      <c r="F4" s="187">
        <v>79648.14</v>
      </c>
      <c r="G4" s="186">
        <v>47</v>
      </c>
      <c r="H4" s="186">
        <v>64000</v>
      </c>
      <c r="I4" s="191">
        <v>0.05</v>
      </c>
      <c r="J4" s="191">
        <v>0.5</v>
      </c>
      <c r="K4" s="186">
        <v>10</v>
      </c>
      <c r="L4" s="186">
        <v>92</v>
      </c>
      <c r="M4" s="186">
        <v>120</v>
      </c>
      <c r="N4" s="186">
        <v>1.2</v>
      </c>
      <c r="O4" s="186">
        <v>105</v>
      </c>
      <c r="P4" s="186">
        <v>1</v>
      </c>
      <c r="Q4" s="186">
        <v>10000</v>
      </c>
      <c r="R4" s="186">
        <v>105</v>
      </c>
      <c r="S4" s="186">
        <v>1</v>
      </c>
    </row>
    <row r="5" spans="1:19">
      <c r="A5" s="55">
        <v>1031</v>
      </c>
      <c r="B5" s="55" t="str">
        <f>VLOOKUP(A5,角色名与编号!$A$2:$B$16,2,FALSE)</f>
        <v>妮可</v>
      </c>
      <c r="C5" s="186">
        <v>655</v>
      </c>
      <c r="D5" s="186">
        <v>889000</v>
      </c>
      <c r="E5" s="186">
        <v>93</v>
      </c>
      <c r="F5" s="187">
        <v>53203.7037</v>
      </c>
      <c r="G5" s="186">
        <v>50</v>
      </c>
      <c r="H5" s="186">
        <v>68000</v>
      </c>
      <c r="I5" s="191">
        <v>0.05</v>
      </c>
      <c r="J5" s="191">
        <v>0.5</v>
      </c>
      <c r="K5" s="186">
        <v>10</v>
      </c>
      <c r="L5" s="186">
        <v>88</v>
      </c>
      <c r="M5" s="186">
        <v>120</v>
      </c>
      <c r="N5" s="186">
        <v>1.2</v>
      </c>
      <c r="O5" s="186">
        <v>100</v>
      </c>
      <c r="P5" s="186">
        <v>1</v>
      </c>
      <c r="Q5" s="186">
        <v>10000</v>
      </c>
      <c r="R5" s="186">
        <v>98</v>
      </c>
      <c r="S5" s="186">
        <v>4</v>
      </c>
    </row>
    <row r="6" spans="1:19">
      <c r="A6" s="55">
        <v>1041</v>
      </c>
      <c r="B6" s="55" t="str">
        <f>VLOOKUP(A6,角色名与编号!$A$2:$B$16,2,FALSE)</f>
        <v>11号</v>
      </c>
      <c r="C6" s="186">
        <v>617</v>
      </c>
      <c r="D6" s="186">
        <v>837000</v>
      </c>
      <c r="E6" s="186">
        <v>128</v>
      </c>
      <c r="F6" s="187">
        <v>77444.444</v>
      </c>
      <c r="G6" s="186">
        <v>49</v>
      </c>
      <c r="H6" s="186">
        <v>67000</v>
      </c>
      <c r="I6" s="191">
        <v>0.05</v>
      </c>
      <c r="J6" s="191">
        <v>0.5</v>
      </c>
      <c r="K6" s="186">
        <v>10</v>
      </c>
      <c r="L6" s="186">
        <v>93</v>
      </c>
      <c r="M6" s="186">
        <v>120</v>
      </c>
      <c r="N6" s="186">
        <v>1.2</v>
      </c>
      <c r="O6" s="186">
        <v>100</v>
      </c>
      <c r="P6" s="186">
        <v>1</v>
      </c>
      <c r="Q6" s="186">
        <v>10000</v>
      </c>
      <c r="R6" s="186">
        <v>103</v>
      </c>
      <c r="S6" s="186">
        <v>1</v>
      </c>
    </row>
    <row r="7" spans="1:19">
      <c r="A7" s="55">
        <v>1061</v>
      </c>
      <c r="B7" s="55" t="str">
        <f>VLOOKUP(A7,角色名与编号!$A$2:$B$16,2,FALSE)</f>
        <v>可琳</v>
      </c>
      <c r="C7" s="186">
        <v>561</v>
      </c>
      <c r="D7" s="186">
        <v>761000</v>
      </c>
      <c r="E7" s="186">
        <v>116</v>
      </c>
      <c r="F7" s="187">
        <v>69314.81481</v>
      </c>
      <c r="G7" s="186">
        <v>49</v>
      </c>
      <c r="H7" s="186">
        <v>66000</v>
      </c>
      <c r="I7" s="191">
        <v>0.05</v>
      </c>
      <c r="J7" s="191">
        <v>0.5</v>
      </c>
      <c r="K7" s="186">
        <v>10</v>
      </c>
      <c r="L7" s="186">
        <v>93</v>
      </c>
      <c r="M7" s="186">
        <v>120</v>
      </c>
      <c r="N7" s="186">
        <v>1.2</v>
      </c>
      <c r="O7" s="186">
        <v>105</v>
      </c>
      <c r="P7" s="186">
        <v>1</v>
      </c>
      <c r="Q7" s="186">
        <v>10000</v>
      </c>
      <c r="R7" s="186">
        <v>101</v>
      </c>
      <c r="S7" s="186">
        <v>1</v>
      </c>
    </row>
    <row r="8" spans="1:19">
      <c r="A8" s="55">
        <v>1081</v>
      </c>
      <c r="B8" s="55" t="str">
        <f>VLOOKUP(A8,角色名与编号!$A$2:$B$16,2,FALSE)</f>
        <v>比利</v>
      </c>
      <c r="C8" s="186">
        <v>555</v>
      </c>
      <c r="D8" s="186">
        <v>754000</v>
      </c>
      <c r="E8" s="186">
        <v>113</v>
      </c>
      <c r="F8" s="187">
        <v>67277.7778</v>
      </c>
      <c r="G8" s="186">
        <v>49</v>
      </c>
      <c r="H8" s="186">
        <v>66000</v>
      </c>
      <c r="I8" s="191">
        <v>0.05</v>
      </c>
      <c r="J8" s="191">
        <v>0.5</v>
      </c>
      <c r="K8" s="186">
        <v>10</v>
      </c>
      <c r="L8" s="186">
        <v>91</v>
      </c>
      <c r="M8" s="186">
        <v>120</v>
      </c>
      <c r="N8" s="186">
        <v>1.2</v>
      </c>
      <c r="O8" s="186">
        <v>102</v>
      </c>
      <c r="P8" s="186">
        <v>1</v>
      </c>
      <c r="Q8" s="186">
        <v>10000</v>
      </c>
      <c r="R8" s="186">
        <v>98</v>
      </c>
      <c r="S8" s="186">
        <v>1</v>
      </c>
    </row>
    <row r="9" spans="1:19">
      <c r="A9" s="55">
        <v>1101</v>
      </c>
      <c r="B9" s="55" t="str">
        <f>VLOOKUP(A9,角色名与编号!$A$2:$B$16,2,FALSE)</f>
        <v>珂蕾妲</v>
      </c>
      <c r="C9" s="186">
        <v>653</v>
      </c>
      <c r="D9" s="186">
        <v>887000</v>
      </c>
      <c r="E9" s="186">
        <v>106</v>
      </c>
      <c r="F9" s="187">
        <v>61852</v>
      </c>
      <c r="G9" s="186">
        <v>48</v>
      </c>
      <c r="H9" s="186">
        <v>65000</v>
      </c>
      <c r="I9" s="191">
        <v>0.05</v>
      </c>
      <c r="J9" s="191">
        <v>0.5</v>
      </c>
      <c r="K9" s="186">
        <v>10</v>
      </c>
      <c r="L9" s="186">
        <v>116</v>
      </c>
      <c r="M9" s="186">
        <v>120</v>
      </c>
      <c r="N9" s="186">
        <v>1.2</v>
      </c>
      <c r="O9" s="186">
        <v>105</v>
      </c>
      <c r="P9" s="186">
        <v>1</v>
      </c>
      <c r="Q9" s="186">
        <v>10000</v>
      </c>
      <c r="R9" s="186">
        <v>91</v>
      </c>
      <c r="S9" s="186">
        <v>2</v>
      </c>
    </row>
    <row r="10" spans="1:19">
      <c r="A10" s="55">
        <v>1111</v>
      </c>
      <c r="B10" s="55" t="str">
        <f>VLOOKUP(A10,角色名与编号!$A$2:$B$16,2,FALSE)</f>
        <v>安东</v>
      </c>
      <c r="C10" s="188">
        <v>580</v>
      </c>
      <c r="D10" s="186">
        <v>788000</v>
      </c>
      <c r="E10" s="186">
        <v>114</v>
      </c>
      <c r="F10" s="187">
        <v>67111.1111</v>
      </c>
      <c r="G10" s="186">
        <v>50</v>
      </c>
      <c r="H10" s="186">
        <v>68000</v>
      </c>
      <c r="I10" s="191">
        <v>0.05</v>
      </c>
      <c r="J10" s="191">
        <v>0.5</v>
      </c>
      <c r="K10" s="186">
        <v>10</v>
      </c>
      <c r="L10" s="186">
        <v>95</v>
      </c>
      <c r="M10" s="186">
        <v>120</v>
      </c>
      <c r="N10" s="186">
        <v>1.2</v>
      </c>
      <c r="O10" s="186">
        <v>100</v>
      </c>
      <c r="P10" s="186">
        <v>1</v>
      </c>
      <c r="Q10" s="186">
        <v>10000</v>
      </c>
      <c r="R10" s="186">
        <v>94</v>
      </c>
      <c r="S10" s="186">
        <v>1</v>
      </c>
    </row>
    <row r="11" spans="1:19">
      <c r="A11" s="55">
        <v>1121</v>
      </c>
      <c r="B11" s="55" t="str">
        <f>VLOOKUP(A11,角色名与编号!$A$2:$B$16,2,FALSE)</f>
        <v>本</v>
      </c>
      <c r="C11" s="186">
        <v>690</v>
      </c>
      <c r="D11" s="186">
        <v>936000</v>
      </c>
      <c r="E11" s="186">
        <v>111</v>
      </c>
      <c r="F11" s="187">
        <v>77277.77778</v>
      </c>
      <c r="G11" s="186">
        <v>58</v>
      </c>
      <c r="H11" s="186">
        <v>79000</v>
      </c>
      <c r="I11" s="191">
        <v>0.05</v>
      </c>
      <c r="J11" s="191">
        <v>0.5</v>
      </c>
      <c r="K11" s="186">
        <v>10</v>
      </c>
      <c r="L11" s="186">
        <v>95</v>
      </c>
      <c r="M11" s="186">
        <v>120</v>
      </c>
      <c r="N11" s="186">
        <v>1.2</v>
      </c>
      <c r="O11" s="186">
        <v>100</v>
      </c>
      <c r="P11" s="186">
        <v>1</v>
      </c>
      <c r="Q11" s="186">
        <v>10000</v>
      </c>
      <c r="R11" s="186">
        <v>80</v>
      </c>
      <c r="S11" s="186">
        <v>5</v>
      </c>
    </row>
    <row r="12" spans="1:19">
      <c r="A12" s="55">
        <v>1131</v>
      </c>
      <c r="B12" s="55" t="str">
        <f>VLOOKUP(A12,角色名与编号!$A$2:$B$16,2,FALSE)</f>
        <v>苍角</v>
      </c>
      <c r="C12" s="186">
        <v>645</v>
      </c>
      <c r="D12" s="186">
        <v>876000</v>
      </c>
      <c r="E12" s="186">
        <v>96</v>
      </c>
      <c r="F12" s="187">
        <v>54741</v>
      </c>
      <c r="G12" s="186">
        <v>48</v>
      </c>
      <c r="H12" s="186">
        <v>65000</v>
      </c>
      <c r="I12" s="191">
        <v>0.05</v>
      </c>
      <c r="J12" s="191">
        <v>0.5</v>
      </c>
      <c r="K12" s="186">
        <v>10</v>
      </c>
      <c r="L12" s="186">
        <v>86</v>
      </c>
      <c r="M12" s="186">
        <v>120</v>
      </c>
      <c r="N12" s="186">
        <v>1.2</v>
      </c>
      <c r="O12" s="186">
        <v>105</v>
      </c>
      <c r="P12" s="186">
        <v>1</v>
      </c>
      <c r="Q12" s="186">
        <v>10000</v>
      </c>
      <c r="R12" s="186">
        <v>100</v>
      </c>
      <c r="S12" s="186">
        <v>4</v>
      </c>
    </row>
    <row r="13" spans="1:19">
      <c r="A13" s="55">
        <v>1141</v>
      </c>
      <c r="B13" s="55" t="str">
        <f>VLOOKUP(A13,角色名与编号!$A$2:$B$16,2,FALSE)</f>
        <v>莱卡恩</v>
      </c>
      <c r="C13" s="186">
        <v>677</v>
      </c>
      <c r="D13" s="186">
        <v>918000</v>
      </c>
      <c r="E13" s="186">
        <v>105</v>
      </c>
      <c r="F13" s="187">
        <v>61185</v>
      </c>
      <c r="G13" s="186">
        <v>49</v>
      </c>
      <c r="H13" s="186">
        <v>66000</v>
      </c>
      <c r="I13" s="191">
        <v>0.05</v>
      </c>
      <c r="J13" s="191">
        <v>0.5</v>
      </c>
      <c r="K13" s="186">
        <v>10</v>
      </c>
      <c r="L13" s="186">
        <v>119</v>
      </c>
      <c r="M13" s="186">
        <v>120</v>
      </c>
      <c r="N13" s="186">
        <v>1.2</v>
      </c>
      <c r="O13" s="186">
        <v>100</v>
      </c>
      <c r="P13" s="186">
        <v>1</v>
      </c>
      <c r="Q13" s="186">
        <v>10000</v>
      </c>
      <c r="R13" s="186">
        <v>84</v>
      </c>
      <c r="S13" s="186">
        <v>2</v>
      </c>
    </row>
    <row r="14" spans="1:19">
      <c r="A14" s="55">
        <v>1181</v>
      </c>
      <c r="B14" s="55" t="str">
        <f>VLOOKUP(A14,角色名与编号!$A$2:$B$16,2,FALSE)</f>
        <v>格莉丝</v>
      </c>
      <c r="C14" s="186">
        <v>602</v>
      </c>
      <c r="D14" s="186">
        <v>816000</v>
      </c>
      <c r="E14" s="186">
        <v>119</v>
      </c>
      <c r="F14" s="187">
        <v>84000</v>
      </c>
      <c r="G14" s="186">
        <v>48</v>
      </c>
      <c r="H14" s="186">
        <v>66000</v>
      </c>
      <c r="I14" s="191">
        <v>0.05</v>
      </c>
      <c r="J14" s="191">
        <v>0.5</v>
      </c>
      <c r="K14" s="186">
        <v>10</v>
      </c>
      <c r="L14" s="186">
        <v>83</v>
      </c>
      <c r="M14" s="186">
        <v>120</v>
      </c>
      <c r="N14" s="186">
        <v>1.2</v>
      </c>
      <c r="O14" s="186">
        <v>120</v>
      </c>
      <c r="P14" s="186">
        <v>1</v>
      </c>
      <c r="Q14" s="186">
        <v>10000</v>
      </c>
      <c r="R14" s="186">
        <v>116</v>
      </c>
      <c r="S14" s="186">
        <v>3</v>
      </c>
    </row>
    <row r="15" spans="1:19">
      <c r="A15" s="55">
        <v>1191</v>
      </c>
      <c r="B15" s="55" t="str">
        <f>VLOOKUP(A15,角色名与编号!$A$2:$B$16,2,FALSE)</f>
        <v>艾莲</v>
      </c>
      <c r="C15" s="186">
        <v>617</v>
      </c>
      <c r="D15" s="186">
        <v>837000</v>
      </c>
      <c r="E15" s="186">
        <v>135</v>
      </c>
      <c r="F15" s="187">
        <v>82537</v>
      </c>
      <c r="G15" s="186">
        <v>49</v>
      </c>
      <c r="H15" s="186">
        <v>66000</v>
      </c>
      <c r="I15" s="191">
        <v>0.05</v>
      </c>
      <c r="J15" s="191">
        <v>0.5</v>
      </c>
      <c r="K15" s="186">
        <v>10</v>
      </c>
      <c r="L15" s="186">
        <v>93</v>
      </c>
      <c r="M15" s="186">
        <v>120</v>
      </c>
      <c r="N15" s="186">
        <v>1.2</v>
      </c>
      <c r="O15" s="186">
        <v>100</v>
      </c>
      <c r="P15" s="186">
        <v>1</v>
      </c>
      <c r="Q15" s="186">
        <v>10000</v>
      </c>
      <c r="R15" s="186">
        <v>102</v>
      </c>
      <c r="S15" s="186">
        <v>1</v>
      </c>
    </row>
    <row r="16" spans="1:19">
      <c r="A16" s="55">
        <v>1211</v>
      </c>
      <c r="B16" s="55" t="str">
        <f>VLOOKUP(A16,角色名与编号!$A$2:$B$16,2,FALSE)</f>
        <v>丽娜</v>
      </c>
      <c r="C16" s="186">
        <v>692</v>
      </c>
      <c r="D16" s="186">
        <v>939000</v>
      </c>
      <c r="E16" s="186">
        <v>103</v>
      </c>
      <c r="F16" s="187">
        <v>60166.6666</v>
      </c>
      <c r="G16" s="186">
        <v>48</v>
      </c>
      <c r="H16" s="186">
        <v>66000</v>
      </c>
      <c r="I16" s="191">
        <v>0.05</v>
      </c>
      <c r="J16" s="191">
        <v>0.5</v>
      </c>
      <c r="K16" s="186">
        <v>10</v>
      </c>
      <c r="L16" s="186">
        <v>83</v>
      </c>
      <c r="M16" s="186">
        <v>120</v>
      </c>
      <c r="N16" s="186">
        <v>1.2</v>
      </c>
      <c r="O16" s="186">
        <v>102</v>
      </c>
      <c r="P16" s="186">
        <v>1</v>
      </c>
      <c r="Q16" s="186">
        <v>10000</v>
      </c>
      <c r="R16" s="186">
        <v>102</v>
      </c>
      <c r="S16" s="186">
        <v>4</v>
      </c>
    </row>
    <row r="17" spans="1:19">
      <c r="A17" s="55">
        <v>1241</v>
      </c>
      <c r="B17" s="55" t="str">
        <f>VLOOKUP(A17,角色名与编号!$A$2:$B$16,2,FALSE)</f>
        <v>朱鸢</v>
      </c>
      <c r="C17" s="186">
        <v>602</v>
      </c>
      <c r="D17" s="186">
        <v>816000</v>
      </c>
      <c r="E17" s="186">
        <v>132</v>
      </c>
      <c r="F17" s="187">
        <v>80666.6667</v>
      </c>
      <c r="G17" s="186">
        <v>48</v>
      </c>
      <c r="H17" s="186">
        <v>66000</v>
      </c>
      <c r="I17" s="191">
        <v>0.05</v>
      </c>
      <c r="J17" s="191">
        <v>0.5</v>
      </c>
      <c r="K17" s="186">
        <v>10</v>
      </c>
      <c r="L17" s="186">
        <v>90</v>
      </c>
      <c r="M17" s="186">
        <v>120</v>
      </c>
      <c r="N17" s="186">
        <v>1.2</v>
      </c>
      <c r="O17" s="186">
        <v>102</v>
      </c>
      <c r="P17" s="186">
        <v>1</v>
      </c>
      <c r="Q17" s="186">
        <v>10000</v>
      </c>
      <c r="R17" s="186">
        <v>102</v>
      </c>
      <c r="S17" s="186">
        <v>1</v>
      </c>
    </row>
    <row r="18" ht="13.5" spans="1:19">
      <c r="A18" s="170">
        <v>2011</v>
      </c>
      <c r="B18" s="170" t="s">
        <v>598</v>
      </c>
      <c r="C18" s="55"/>
      <c r="D18" s="55"/>
      <c r="E18" s="55"/>
      <c r="F18" s="189"/>
      <c r="G18" s="55"/>
      <c r="H18" s="55"/>
      <c r="I18" s="55"/>
      <c r="J18" s="55"/>
      <c r="K18" s="55"/>
      <c r="L18" s="55"/>
      <c r="M18" s="55"/>
      <c r="N18" s="55"/>
      <c r="O18" s="55"/>
      <c r="P18" s="55"/>
      <c r="Q18" s="186"/>
      <c r="R18" s="55"/>
      <c r="S18" s="55"/>
    </row>
    <row r="19" ht="13.5" spans="1:19">
      <c r="A19" s="170">
        <v>2021</v>
      </c>
      <c r="B19" s="170" t="s">
        <v>599</v>
      </c>
      <c r="C19" s="55"/>
      <c r="D19" s="55"/>
      <c r="E19" s="55"/>
      <c r="F19" s="189"/>
      <c r="G19" s="55"/>
      <c r="H19" s="55"/>
      <c r="I19" s="55"/>
      <c r="J19" s="55"/>
      <c r="K19" s="55"/>
      <c r="L19" s="55"/>
      <c r="M19" s="55"/>
      <c r="N19" s="55"/>
      <c r="O19" s="55"/>
      <c r="P19" s="55"/>
      <c r="Q19" s="186"/>
      <c r="R19" s="55"/>
      <c r="S19" s="55"/>
    </row>
    <row r="20" spans="6:17">
      <c r="F20" s="190"/>
      <c r="Q20" s="19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205"/>
  <sheetViews>
    <sheetView zoomScale="175" zoomScaleNormal="175" workbookViewId="0">
      <pane xSplit="4" ySplit="9" topLeftCell="E39" activePane="bottomRight" state="frozen"/>
      <selection/>
      <selection pane="topRight"/>
      <selection pane="bottomLeft"/>
      <selection pane="bottomRight" activeCell="G9" sqref="G9"/>
    </sheetView>
  </sheetViews>
  <sheetFormatPr defaultColWidth="14" defaultRowHeight="12.75"/>
  <cols>
    <col min="1" max="3" width="20" customWidth="1"/>
    <col min="4" max="4" width="16.2857142857143" customWidth="1"/>
    <col min="9" max="9" width="14" style="31"/>
    <col min="11" max="11" width="88" customWidth="1"/>
    <col min="12" max="12" width="77" customWidth="1"/>
  </cols>
  <sheetData>
    <row r="1" spans="1:23">
      <c r="A1" s="55"/>
      <c r="B1" s="55"/>
      <c r="C1" s="55"/>
      <c r="D1" s="55"/>
      <c r="E1" s="55" t="s">
        <v>600</v>
      </c>
      <c r="F1" s="55"/>
      <c r="G1" s="55"/>
      <c r="H1" s="55"/>
      <c r="I1" s="55"/>
      <c r="J1" s="55"/>
      <c r="K1" s="43"/>
      <c r="L1" s="43"/>
      <c r="M1" s="55"/>
      <c r="N1" s="55"/>
      <c r="O1" s="55"/>
      <c r="P1" s="55"/>
      <c r="Q1" s="55"/>
      <c r="R1" s="55"/>
      <c r="S1" s="55"/>
      <c r="T1" s="55"/>
      <c r="U1" s="55"/>
      <c r="V1" s="55"/>
      <c r="W1" s="55"/>
    </row>
    <row r="2" spans="1:23">
      <c r="A2" s="55"/>
      <c r="B2" s="55"/>
      <c r="C2" s="55"/>
      <c r="D2" s="55"/>
      <c r="E2" s="55">
        <v>3</v>
      </c>
      <c r="F2" s="55"/>
      <c r="G2" s="55"/>
      <c r="H2" s="55"/>
      <c r="I2" s="55"/>
      <c r="J2" s="55"/>
      <c r="K2" s="43"/>
      <c r="L2" s="43"/>
      <c r="M2" s="55"/>
      <c r="N2" s="55"/>
      <c r="O2" s="55"/>
      <c r="P2" s="55"/>
      <c r="Q2" s="55"/>
      <c r="R2" s="55"/>
      <c r="S2" s="55"/>
      <c r="T2" s="55"/>
      <c r="U2" s="55"/>
      <c r="V2" s="55"/>
      <c r="W2" s="55"/>
    </row>
    <row r="3" spans="1:23">
      <c r="A3" s="55"/>
      <c r="B3" s="55"/>
      <c r="C3" s="55"/>
      <c r="D3" s="55"/>
      <c r="E3" s="55">
        <v>4</v>
      </c>
      <c r="F3" s="55"/>
      <c r="G3" s="55"/>
      <c r="H3" s="55"/>
      <c r="I3" s="55"/>
      <c r="J3" s="55"/>
      <c r="K3" s="43"/>
      <c r="L3" s="43"/>
      <c r="M3" s="55"/>
      <c r="N3" s="55"/>
      <c r="O3" s="55"/>
      <c r="P3" s="55"/>
      <c r="Q3" s="55"/>
      <c r="R3" s="55"/>
      <c r="S3" s="55"/>
      <c r="T3" s="55"/>
      <c r="U3" s="55"/>
      <c r="V3" s="55"/>
      <c r="W3" s="55"/>
    </row>
    <row r="4" spans="1:23">
      <c r="A4" s="55"/>
      <c r="B4" s="55"/>
      <c r="C4" s="55"/>
      <c r="D4" s="55"/>
      <c r="E4" s="55">
        <v>5</v>
      </c>
      <c r="F4" s="55"/>
      <c r="G4" s="55"/>
      <c r="H4" s="55"/>
      <c r="I4" s="55"/>
      <c r="J4" s="55"/>
      <c r="K4" s="43"/>
      <c r="L4" s="43"/>
      <c r="M4" s="55"/>
      <c r="N4" s="55"/>
      <c r="O4" s="55"/>
      <c r="P4" s="55"/>
      <c r="Q4" s="55"/>
      <c r="R4" s="55"/>
      <c r="S4" s="55"/>
      <c r="T4" s="55"/>
      <c r="U4" s="55"/>
      <c r="V4" s="55"/>
      <c r="W4" s="55"/>
    </row>
    <row r="5" spans="1:23">
      <c r="A5" s="55"/>
      <c r="B5" s="55"/>
      <c r="C5" s="55"/>
      <c r="D5" s="55"/>
      <c r="E5" s="55"/>
      <c r="F5" s="55"/>
      <c r="G5" s="55"/>
      <c r="H5" s="55"/>
      <c r="I5" s="55"/>
      <c r="J5" s="55"/>
      <c r="K5" s="43"/>
      <c r="L5" s="43"/>
      <c r="M5" s="55"/>
      <c r="N5" s="55"/>
      <c r="O5" s="55"/>
      <c r="P5" s="55"/>
      <c r="Q5" s="55"/>
      <c r="R5" s="55"/>
      <c r="S5" s="55"/>
      <c r="T5" s="55"/>
      <c r="U5" s="55"/>
      <c r="V5" s="55"/>
      <c r="W5" s="55"/>
    </row>
    <row r="6" spans="1:23">
      <c r="A6" s="55"/>
      <c r="B6" s="55"/>
      <c r="C6" s="55"/>
      <c r="D6" s="55"/>
      <c r="E6" s="55"/>
      <c r="F6" s="55"/>
      <c r="G6" s="55"/>
      <c r="H6" s="55"/>
      <c r="I6" s="55"/>
      <c r="J6" s="55"/>
      <c r="K6" s="43"/>
      <c r="L6" s="43"/>
      <c r="M6" s="55"/>
      <c r="N6" s="55"/>
      <c r="O6" s="55"/>
      <c r="P6" s="55"/>
      <c r="Q6" s="55"/>
      <c r="R6" s="55"/>
      <c r="S6" s="55"/>
      <c r="T6" s="55"/>
      <c r="U6" s="55"/>
      <c r="V6" s="55"/>
      <c r="W6" s="55"/>
    </row>
    <row r="7" spans="1:23">
      <c r="A7" s="55"/>
      <c r="B7" s="55"/>
      <c r="C7" s="55"/>
      <c r="D7" s="55"/>
      <c r="E7" s="55"/>
      <c r="F7" s="55"/>
      <c r="G7" s="55"/>
      <c r="H7" s="55"/>
      <c r="I7" s="55"/>
      <c r="J7" s="55"/>
      <c r="K7" s="43"/>
      <c r="L7" s="43"/>
      <c r="M7" s="55"/>
      <c r="N7" s="55"/>
      <c r="O7" s="55"/>
      <c r="P7" s="55"/>
      <c r="Q7" s="55"/>
      <c r="R7" s="55"/>
      <c r="S7" s="55"/>
      <c r="T7" s="55"/>
      <c r="U7" s="55"/>
      <c r="V7" s="55"/>
      <c r="W7" s="55"/>
    </row>
    <row r="8" spans="1:23">
      <c r="A8" s="55"/>
      <c r="B8" s="55"/>
      <c r="C8" s="55"/>
      <c r="D8" s="55"/>
      <c r="E8" s="55"/>
      <c r="F8" s="55"/>
      <c r="G8" s="180" t="s">
        <v>182</v>
      </c>
      <c r="H8" s="55"/>
      <c r="I8" s="55"/>
      <c r="J8" s="55"/>
      <c r="K8" s="43"/>
      <c r="L8" s="43"/>
      <c r="M8" s="55"/>
      <c r="N8" s="55"/>
      <c r="O8" s="55"/>
      <c r="P8" s="55"/>
      <c r="Q8" s="55"/>
      <c r="R8" s="55"/>
      <c r="S8" s="55"/>
      <c r="T8" s="55"/>
      <c r="U8" s="55"/>
      <c r="V8" s="55"/>
      <c r="W8" s="55"/>
    </row>
    <row r="9" s="2" customFormat="1" ht="25.5" spans="1:23">
      <c r="A9" s="53" t="s">
        <v>601</v>
      </c>
      <c r="B9" s="53" t="s">
        <v>602</v>
      </c>
      <c r="C9" s="53" t="s">
        <v>603</v>
      </c>
      <c r="D9" s="53" t="s">
        <v>604</v>
      </c>
      <c r="E9" s="53" t="s">
        <v>605</v>
      </c>
      <c r="F9" s="53" t="s">
        <v>606</v>
      </c>
      <c r="G9" s="53" t="s">
        <v>183</v>
      </c>
      <c r="H9" s="53" t="s">
        <v>607</v>
      </c>
      <c r="I9" s="53" t="s">
        <v>608</v>
      </c>
      <c r="J9" s="53" t="s">
        <v>609</v>
      </c>
      <c r="K9" s="53" t="s">
        <v>610</v>
      </c>
      <c r="L9" s="53" t="s">
        <v>611</v>
      </c>
      <c r="M9" s="53" t="s">
        <v>612</v>
      </c>
      <c r="N9" s="29" t="s">
        <v>613</v>
      </c>
      <c r="O9" s="53"/>
      <c r="P9" s="53"/>
      <c r="Q9" s="53"/>
      <c r="R9" s="53"/>
      <c r="S9" s="53"/>
      <c r="T9" s="53"/>
      <c r="U9" s="53"/>
      <c r="V9" s="53"/>
      <c r="W9" s="53"/>
    </row>
    <row r="10" ht="38.25" spans="1:23">
      <c r="A10" s="55">
        <v>13101</v>
      </c>
      <c r="B10" s="55" t="s">
        <v>614</v>
      </c>
      <c r="C10" s="55">
        <v>3</v>
      </c>
      <c r="D10" s="55" t="s">
        <v>615</v>
      </c>
      <c r="E10" s="55">
        <v>2</v>
      </c>
      <c r="F10" s="55" t="s">
        <v>616</v>
      </c>
      <c r="G10" s="55">
        <v>42</v>
      </c>
      <c r="H10" s="55">
        <v>12202</v>
      </c>
      <c r="I10" s="31" t="s">
        <v>617</v>
      </c>
      <c r="J10" s="182">
        <v>0.06</v>
      </c>
      <c r="K10" s="43" t="s">
        <v>618</v>
      </c>
      <c r="L10" s="43" t="s">
        <v>619</v>
      </c>
      <c r="M10" s="55"/>
      <c r="N10" s="55"/>
      <c r="O10" s="55"/>
      <c r="P10" s="55"/>
      <c r="Q10" s="55"/>
      <c r="R10" s="55"/>
      <c r="S10" s="55"/>
      <c r="T10" s="55"/>
      <c r="U10" s="55"/>
      <c r="V10" s="55"/>
      <c r="W10" s="55"/>
    </row>
    <row r="11" ht="25.5" spans="1:23">
      <c r="A11" s="55">
        <v>13103</v>
      </c>
      <c r="B11" s="55" t="s">
        <v>620</v>
      </c>
      <c r="C11" s="55">
        <v>3</v>
      </c>
      <c r="D11" s="55" t="s">
        <v>621</v>
      </c>
      <c r="E11" s="55">
        <v>4</v>
      </c>
      <c r="F11" s="55" t="s">
        <v>622</v>
      </c>
      <c r="G11" s="55">
        <v>42</v>
      </c>
      <c r="H11" s="55">
        <v>30502</v>
      </c>
      <c r="I11" s="31" t="s">
        <v>221</v>
      </c>
      <c r="J11" s="182">
        <v>0.2</v>
      </c>
      <c r="K11" s="43" t="s">
        <v>623</v>
      </c>
      <c r="L11" s="43" t="s">
        <v>624</v>
      </c>
      <c r="M11" s="55"/>
      <c r="N11" s="55"/>
      <c r="O11" s="55"/>
      <c r="P11" s="55"/>
      <c r="Q11" s="55"/>
      <c r="R11" s="55"/>
      <c r="S11" s="55"/>
      <c r="T11" s="55"/>
      <c r="U11" s="55"/>
      <c r="V11" s="55"/>
      <c r="W11" s="55"/>
    </row>
    <row r="12" ht="38.25" spans="1:23">
      <c r="A12" s="55">
        <v>13106</v>
      </c>
      <c r="B12" s="55" t="s">
        <v>625</v>
      </c>
      <c r="C12" s="55">
        <v>3</v>
      </c>
      <c r="D12" s="55" t="s">
        <v>626</v>
      </c>
      <c r="E12" s="55">
        <v>1</v>
      </c>
      <c r="F12" s="55" t="s">
        <v>627</v>
      </c>
      <c r="G12" s="55">
        <v>42</v>
      </c>
      <c r="H12" s="181">
        <v>12102</v>
      </c>
      <c r="I12" s="183" t="s">
        <v>628</v>
      </c>
      <c r="J12" s="184">
        <v>0.1</v>
      </c>
      <c r="K12" s="43" t="s">
        <v>629</v>
      </c>
      <c r="L12" s="43" t="s">
        <v>630</v>
      </c>
      <c r="M12" s="55"/>
      <c r="N12" s="55"/>
      <c r="O12" s="55"/>
      <c r="P12" s="55"/>
      <c r="Q12" s="55"/>
      <c r="R12" s="55"/>
      <c r="S12" s="55"/>
      <c r="U12" s="55"/>
      <c r="V12" s="55"/>
      <c r="W12" s="55"/>
    </row>
    <row r="13" ht="38.25" spans="1:23">
      <c r="A13" s="55">
        <v>13108</v>
      </c>
      <c r="B13" s="55" t="s">
        <v>631</v>
      </c>
      <c r="C13" s="55">
        <v>3</v>
      </c>
      <c r="D13" s="55" t="s">
        <v>632</v>
      </c>
      <c r="E13" s="55">
        <v>1</v>
      </c>
      <c r="F13" s="55" t="s">
        <v>627</v>
      </c>
      <c r="G13" s="55">
        <v>42</v>
      </c>
      <c r="H13" s="181">
        <v>12102</v>
      </c>
      <c r="I13" s="183" t="s">
        <v>628</v>
      </c>
      <c r="J13" s="184">
        <v>0.1</v>
      </c>
      <c r="K13" s="43" t="s">
        <v>633</v>
      </c>
      <c r="L13" s="43" t="s">
        <v>634</v>
      </c>
      <c r="M13" s="55"/>
      <c r="N13" s="55"/>
      <c r="O13" s="55"/>
      <c r="P13" s="55"/>
      <c r="Q13" s="55"/>
      <c r="R13" s="55"/>
      <c r="S13" s="55"/>
      <c r="T13" s="55"/>
      <c r="U13" s="55"/>
      <c r="V13" s="55"/>
      <c r="W13" s="55"/>
    </row>
    <row r="14" ht="38.25" spans="1:23">
      <c r="A14" s="55">
        <v>13111</v>
      </c>
      <c r="B14" s="55" t="s">
        <v>635</v>
      </c>
      <c r="C14" s="55">
        <v>3</v>
      </c>
      <c r="D14" s="55" t="s">
        <v>636</v>
      </c>
      <c r="E14" s="55">
        <v>1</v>
      </c>
      <c r="F14" s="55" t="s">
        <v>627</v>
      </c>
      <c r="G14" s="55">
        <v>42</v>
      </c>
      <c r="H14" s="181">
        <v>30502</v>
      </c>
      <c r="I14" s="183" t="s">
        <v>221</v>
      </c>
      <c r="J14" s="184">
        <v>0.2</v>
      </c>
      <c r="K14" s="43" t="s">
        <v>637</v>
      </c>
      <c r="L14" s="43" t="s">
        <v>638</v>
      </c>
      <c r="M14" s="55"/>
      <c r="N14" s="55"/>
      <c r="O14" s="55"/>
      <c r="P14" s="55"/>
      <c r="Q14" s="55"/>
      <c r="R14" s="55"/>
      <c r="S14" s="55"/>
      <c r="T14" s="55"/>
      <c r="U14" s="55"/>
      <c r="V14" s="55"/>
      <c r="W14" s="55"/>
    </row>
    <row r="15" ht="38.25" spans="1:23">
      <c r="A15" s="55">
        <v>13112</v>
      </c>
      <c r="B15" s="55" t="s">
        <v>639</v>
      </c>
      <c r="C15" s="55">
        <v>3</v>
      </c>
      <c r="D15" s="55" t="s">
        <v>640</v>
      </c>
      <c r="E15" s="55">
        <v>5</v>
      </c>
      <c r="F15" s="55" t="s">
        <v>641</v>
      </c>
      <c r="G15" s="55">
        <v>42</v>
      </c>
      <c r="H15" s="55">
        <v>13102</v>
      </c>
      <c r="I15" s="31" t="s">
        <v>642</v>
      </c>
      <c r="J15" s="182">
        <v>0.16</v>
      </c>
      <c r="K15" s="43" t="s">
        <v>643</v>
      </c>
      <c r="L15" s="43" t="s">
        <v>644</v>
      </c>
      <c r="M15" s="55"/>
      <c r="N15" s="55"/>
      <c r="O15" s="55"/>
      <c r="P15" s="55"/>
      <c r="Q15" s="55"/>
      <c r="R15" s="55"/>
      <c r="S15" s="55"/>
      <c r="T15" s="55"/>
      <c r="U15" s="55"/>
      <c r="V15" s="55"/>
      <c r="W15" s="55"/>
    </row>
    <row r="16" ht="38.25" spans="1:23">
      <c r="A16" s="55">
        <v>13113</v>
      </c>
      <c r="B16" s="55" t="s">
        <v>645</v>
      </c>
      <c r="C16" s="55">
        <v>3</v>
      </c>
      <c r="D16" s="55" t="s">
        <v>646</v>
      </c>
      <c r="E16" s="55">
        <v>4</v>
      </c>
      <c r="F16" s="55" t="s">
        <v>622</v>
      </c>
      <c r="G16" s="55">
        <v>42</v>
      </c>
      <c r="H16" s="55">
        <v>12102</v>
      </c>
      <c r="I16" s="31" t="s">
        <v>628</v>
      </c>
      <c r="J16" s="182">
        <v>0.1</v>
      </c>
      <c r="K16" s="43" t="s">
        <v>647</v>
      </c>
      <c r="L16" s="43" t="s">
        <v>648</v>
      </c>
      <c r="M16" s="55"/>
      <c r="N16" s="55"/>
      <c r="O16" s="55"/>
      <c r="P16" s="55"/>
      <c r="Q16" s="55"/>
      <c r="R16" s="55"/>
      <c r="S16" s="55"/>
      <c r="T16" s="55"/>
      <c r="U16" s="55"/>
      <c r="V16" s="55"/>
      <c r="W16" s="55"/>
    </row>
    <row r="17" ht="38.25" spans="1:23">
      <c r="A17" s="55">
        <v>13001</v>
      </c>
      <c r="B17" s="55" t="s">
        <v>649</v>
      </c>
      <c r="C17" s="55">
        <v>3</v>
      </c>
      <c r="D17" s="55" t="s">
        <v>650</v>
      </c>
      <c r="E17" s="55">
        <v>1</v>
      </c>
      <c r="F17" s="55" t="s">
        <v>627</v>
      </c>
      <c r="G17" s="55">
        <v>40</v>
      </c>
      <c r="H17" s="55">
        <v>12102</v>
      </c>
      <c r="I17" s="31" t="s">
        <v>628</v>
      </c>
      <c r="J17" s="182">
        <v>0.1</v>
      </c>
      <c r="K17" s="43" t="s">
        <v>651</v>
      </c>
      <c r="L17" s="43" t="s">
        <v>652</v>
      </c>
      <c r="M17" s="55"/>
      <c r="N17" s="55"/>
      <c r="O17" s="55"/>
      <c r="P17" s="55"/>
      <c r="Q17" s="55"/>
      <c r="R17" s="55"/>
      <c r="S17" s="55"/>
      <c r="T17" s="55"/>
      <c r="U17" s="55"/>
      <c r="V17" s="55"/>
      <c r="W17" s="55"/>
    </row>
    <row r="18" ht="38.25" spans="1:23">
      <c r="A18" s="55">
        <v>13002</v>
      </c>
      <c r="B18" s="55" t="s">
        <v>653</v>
      </c>
      <c r="C18" s="55">
        <v>3</v>
      </c>
      <c r="D18" s="55" t="s">
        <v>654</v>
      </c>
      <c r="E18" s="55">
        <v>4</v>
      </c>
      <c r="F18" s="55" t="s">
        <v>622</v>
      </c>
      <c r="G18" s="55">
        <v>40</v>
      </c>
      <c r="H18" s="181">
        <v>23103</v>
      </c>
      <c r="I18" s="183" t="s">
        <v>212</v>
      </c>
      <c r="J18" s="184">
        <v>0.08</v>
      </c>
      <c r="K18" s="43" t="s">
        <v>655</v>
      </c>
      <c r="L18" s="43" t="s">
        <v>656</v>
      </c>
      <c r="M18" s="55"/>
      <c r="N18" s="55"/>
      <c r="O18" s="55"/>
      <c r="P18" s="55"/>
      <c r="Q18" s="55"/>
      <c r="R18" s="55"/>
      <c r="S18" s="55"/>
      <c r="T18" s="55"/>
      <c r="U18" s="55"/>
      <c r="V18" s="55"/>
      <c r="W18" s="55"/>
    </row>
    <row r="19" ht="38.25" spans="1:23">
      <c r="A19" s="55">
        <v>13003</v>
      </c>
      <c r="B19" s="55" t="s">
        <v>657</v>
      </c>
      <c r="C19" s="55">
        <v>3</v>
      </c>
      <c r="D19" s="55" t="s">
        <v>658</v>
      </c>
      <c r="E19" s="55">
        <v>3</v>
      </c>
      <c r="F19" s="55" t="s">
        <v>659</v>
      </c>
      <c r="G19" s="55">
        <v>40</v>
      </c>
      <c r="H19" s="55">
        <v>31203</v>
      </c>
      <c r="I19" s="31" t="s">
        <v>209</v>
      </c>
      <c r="J19" s="55">
        <v>30</v>
      </c>
      <c r="K19" s="43" t="s">
        <v>660</v>
      </c>
      <c r="L19" s="43" t="s">
        <v>661</v>
      </c>
      <c r="M19" s="55"/>
      <c r="N19" s="55"/>
      <c r="O19" s="55"/>
      <c r="P19" s="55"/>
      <c r="Q19" s="55"/>
      <c r="R19" s="55"/>
      <c r="S19" s="55"/>
      <c r="T19" s="55"/>
      <c r="U19" s="55"/>
      <c r="V19" s="55"/>
      <c r="W19" s="55"/>
    </row>
    <row r="20" ht="25.5" spans="1:23">
      <c r="A20" s="55">
        <v>13004</v>
      </c>
      <c r="B20" s="55" t="s">
        <v>662</v>
      </c>
      <c r="C20" s="55">
        <v>3</v>
      </c>
      <c r="D20" s="55" t="s">
        <v>663</v>
      </c>
      <c r="E20" s="55">
        <v>1</v>
      </c>
      <c r="F20" s="55" t="s">
        <v>627</v>
      </c>
      <c r="G20" s="55">
        <v>40</v>
      </c>
      <c r="H20" s="55">
        <v>12102</v>
      </c>
      <c r="I20" s="31" t="s">
        <v>628</v>
      </c>
      <c r="J20" s="182">
        <v>0.1</v>
      </c>
      <c r="K20" s="43" t="s">
        <v>664</v>
      </c>
      <c r="L20" s="43" t="s">
        <v>665</v>
      </c>
      <c r="M20" s="55"/>
      <c r="N20" s="55"/>
      <c r="O20" s="55"/>
      <c r="P20" s="55"/>
      <c r="Q20" s="55"/>
      <c r="R20" s="55"/>
      <c r="S20" s="55"/>
      <c r="T20" s="55"/>
      <c r="U20" s="55"/>
      <c r="V20" s="55"/>
      <c r="W20" s="55"/>
    </row>
    <row r="21" ht="38.25" spans="1:23">
      <c r="A21" s="55">
        <v>13005</v>
      </c>
      <c r="B21" s="55" t="s">
        <v>666</v>
      </c>
      <c r="C21" s="55">
        <v>3</v>
      </c>
      <c r="D21" s="55" t="s">
        <v>667</v>
      </c>
      <c r="E21" s="55">
        <v>2</v>
      </c>
      <c r="F21" s="55" t="s">
        <v>616</v>
      </c>
      <c r="G21" s="55">
        <v>40</v>
      </c>
      <c r="H21" s="55">
        <v>30502</v>
      </c>
      <c r="I21" s="31" t="s">
        <v>221</v>
      </c>
      <c r="J21" s="182">
        <v>0.2</v>
      </c>
      <c r="K21" s="43" t="s">
        <v>668</v>
      </c>
      <c r="L21" s="43" t="s">
        <v>669</v>
      </c>
      <c r="M21" s="55"/>
      <c r="N21" s="55"/>
      <c r="O21" s="55"/>
      <c r="P21" s="55"/>
      <c r="Q21" s="55"/>
      <c r="R21" s="55"/>
      <c r="S21" s="55"/>
      <c r="T21" s="55"/>
      <c r="U21" s="55"/>
      <c r="V21" s="55"/>
      <c r="W21" s="55"/>
    </row>
    <row r="22" ht="38.25" spans="1:23">
      <c r="A22" s="55">
        <v>13006</v>
      </c>
      <c r="B22" s="55" t="s">
        <v>670</v>
      </c>
      <c r="C22" s="55">
        <v>3</v>
      </c>
      <c r="D22" s="55" t="s">
        <v>671</v>
      </c>
      <c r="E22" s="55">
        <v>2</v>
      </c>
      <c r="F22" s="55" t="s">
        <v>616</v>
      </c>
      <c r="G22" s="55">
        <v>40</v>
      </c>
      <c r="H22" s="55">
        <v>12202</v>
      </c>
      <c r="I22" s="31" t="s">
        <v>617</v>
      </c>
      <c r="J22" s="182">
        <v>0.06</v>
      </c>
      <c r="K22" s="43" t="s">
        <v>672</v>
      </c>
      <c r="L22" s="43" t="s">
        <v>673</v>
      </c>
      <c r="M22" s="55"/>
      <c r="N22" s="55"/>
      <c r="O22" s="55"/>
      <c r="P22" s="55"/>
      <c r="Q22" s="55"/>
      <c r="R22" s="55"/>
      <c r="S22" s="55"/>
      <c r="T22" s="55"/>
      <c r="U22" s="55"/>
      <c r="V22" s="55"/>
      <c r="W22" s="55"/>
    </row>
    <row r="23" ht="38.25" spans="1:23">
      <c r="A23" s="55">
        <v>13007</v>
      </c>
      <c r="B23" s="55" t="s">
        <v>674</v>
      </c>
      <c r="C23" s="55">
        <v>3</v>
      </c>
      <c r="D23" s="55" t="s">
        <v>675</v>
      </c>
      <c r="E23" s="55">
        <v>5</v>
      </c>
      <c r="F23" s="55" t="s">
        <v>641</v>
      </c>
      <c r="G23" s="55">
        <v>40</v>
      </c>
      <c r="H23" s="55">
        <v>11102</v>
      </c>
      <c r="I23" s="31" t="s">
        <v>676</v>
      </c>
      <c r="J23" s="182">
        <v>0.1</v>
      </c>
      <c r="K23" s="43" t="s">
        <v>677</v>
      </c>
      <c r="L23" s="43" t="s">
        <v>678</v>
      </c>
      <c r="M23" s="55"/>
      <c r="N23" s="55"/>
      <c r="O23" s="55"/>
      <c r="P23" s="55"/>
      <c r="Q23" s="55"/>
      <c r="R23" s="55"/>
      <c r="S23" s="55"/>
      <c r="T23" s="55"/>
      <c r="U23" s="55"/>
      <c r="V23" s="55"/>
      <c r="W23" s="55"/>
    </row>
    <row r="24" ht="38.25" spans="1:23">
      <c r="A24" s="55">
        <v>13008</v>
      </c>
      <c r="B24" s="55" t="s">
        <v>679</v>
      </c>
      <c r="C24" s="55">
        <v>3</v>
      </c>
      <c r="D24" s="55" t="s">
        <v>680</v>
      </c>
      <c r="E24" s="55">
        <v>3</v>
      </c>
      <c r="F24" s="55" t="s">
        <v>659</v>
      </c>
      <c r="G24" s="55">
        <v>40</v>
      </c>
      <c r="H24" s="55">
        <v>12102</v>
      </c>
      <c r="I24" s="31" t="s">
        <v>628</v>
      </c>
      <c r="J24" s="182">
        <v>0.1</v>
      </c>
      <c r="K24" s="43" t="s">
        <v>681</v>
      </c>
      <c r="L24" s="43" t="s">
        <v>682</v>
      </c>
      <c r="M24" s="55"/>
      <c r="N24" s="55"/>
      <c r="O24" s="55"/>
      <c r="P24" s="55"/>
      <c r="Q24" s="55"/>
      <c r="R24" s="55"/>
      <c r="S24" s="55"/>
      <c r="T24" s="55"/>
      <c r="U24" s="55"/>
      <c r="V24" s="55"/>
      <c r="W24" s="55"/>
    </row>
    <row r="25" ht="38.25" spans="1:23">
      <c r="A25" s="55">
        <v>13009</v>
      </c>
      <c r="B25" s="55" t="s">
        <v>683</v>
      </c>
      <c r="C25" s="55">
        <v>3</v>
      </c>
      <c r="D25" s="55" t="s">
        <v>684</v>
      </c>
      <c r="E25" s="55">
        <v>3</v>
      </c>
      <c r="F25" s="55" t="s">
        <v>659</v>
      </c>
      <c r="G25" s="55">
        <v>40</v>
      </c>
      <c r="H25" s="55">
        <v>31203</v>
      </c>
      <c r="I25" s="31" t="s">
        <v>209</v>
      </c>
      <c r="J25" s="55">
        <v>30</v>
      </c>
      <c r="K25" s="43" t="s">
        <v>685</v>
      </c>
      <c r="L25" s="43" t="s">
        <v>686</v>
      </c>
      <c r="M25" s="55"/>
      <c r="N25" s="55"/>
      <c r="O25" s="55"/>
      <c r="P25" s="55"/>
      <c r="Q25" s="55"/>
      <c r="R25" s="55"/>
      <c r="S25" s="55"/>
      <c r="T25" s="55"/>
      <c r="U25" s="55"/>
      <c r="V25" s="55"/>
      <c r="W25" s="55"/>
    </row>
    <row r="26" ht="38.25" spans="1:23">
      <c r="A26" s="55">
        <v>13010</v>
      </c>
      <c r="B26" s="55" t="s">
        <v>687</v>
      </c>
      <c r="C26" s="55">
        <v>3</v>
      </c>
      <c r="D26" s="55" t="s">
        <v>688</v>
      </c>
      <c r="E26" s="55">
        <v>5</v>
      </c>
      <c r="F26" s="55" t="s">
        <v>641</v>
      </c>
      <c r="G26" s="55">
        <v>40</v>
      </c>
      <c r="H26" s="55">
        <v>13102</v>
      </c>
      <c r="I26" s="31" t="s">
        <v>642</v>
      </c>
      <c r="J26" s="182">
        <v>0.16</v>
      </c>
      <c r="K26" s="43" t="s">
        <v>689</v>
      </c>
      <c r="L26" s="43" t="s">
        <v>690</v>
      </c>
      <c r="M26" s="55"/>
      <c r="N26" s="55"/>
      <c r="O26" s="55"/>
      <c r="P26" s="55"/>
      <c r="Q26" s="55"/>
      <c r="R26" s="55"/>
      <c r="S26" s="55"/>
      <c r="T26" s="55"/>
      <c r="U26" s="55"/>
      <c r="V26" s="55"/>
      <c r="W26" s="55"/>
    </row>
    <row r="27" ht="38.25" spans="1:23">
      <c r="A27" s="55">
        <v>13011</v>
      </c>
      <c r="B27" s="55" t="s">
        <v>691</v>
      </c>
      <c r="C27" s="55">
        <v>3</v>
      </c>
      <c r="D27" s="55" t="s">
        <v>692</v>
      </c>
      <c r="E27" s="55">
        <v>5</v>
      </c>
      <c r="F27" s="55" t="s">
        <v>641</v>
      </c>
      <c r="G27" s="55">
        <v>40</v>
      </c>
      <c r="H27" s="55">
        <v>12102</v>
      </c>
      <c r="I27" s="31" t="s">
        <v>628</v>
      </c>
      <c r="J27" s="182">
        <v>0.1</v>
      </c>
      <c r="K27" s="43" t="s">
        <v>693</v>
      </c>
      <c r="L27" s="43" t="s">
        <v>694</v>
      </c>
      <c r="M27" s="55"/>
      <c r="N27" s="55"/>
      <c r="O27" s="55"/>
      <c r="P27" s="55"/>
      <c r="Q27" s="55"/>
      <c r="R27" s="55"/>
      <c r="S27" s="55"/>
      <c r="T27" s="55"/>
      <c r="U27" s="55"/>
      <c r="V27" s="55"/>
      <c r="W27" s="55"/>
    </row>
    <row r="28" ht="25.5" spans="1:23">
      <c r="A28" s="55">
        <v>13013</v>
      </c>
      <c r="B28" s="55" t="s">
        <v>695</v>
      </c>
      <c r="C28" s="55">
        <v>3</v>
      </c>
      <c r="D28" s="55" t="s">
        <v>696</v>
      </c>
      <c r="E28" s="55">
        <v>4</v>
      </c>
      <c r="F28" s="55" t="s">
        <v>622</v>
      </c>
      <c r="G28" s="55">
        <v>40</v>
      </c>
      <c r="H28" s="55">
        <v>12102</v>
      </c>
      <c r="I28" s="31" t="s">
        <v>628</v>
      </c>
      <c r="J28" s="182">
        <v>0.1</v>
      </c>
      <c r="K28" s="43" t="s">
        <v>697</v>
      </c>
      <c r="L28" s="43" t="s">
        <v>698</v>
      </c>
      <c r="M28" s="55"/>
      <c r="N28" s="55"/>
      <c r="O28" s="55"/>
      <c r="P28" s="55"/>
      <c r="Q28" s="55"/>
      <c r="R28" s="55"/>
      <c r="S28" s="55"/>
      <c r="T28" s="55"/>
      <c r="U28" s="55"/>
      <c r="V28" s="55"/>
      <c r="W28" s="55"/>
    </row>
    <row r="29" ht="38.25" spans="1:23">
      <c r="A29" s="55">
        <v>12001</v>
      </c>
      <c r="B29" s="55" t="s">
        <v>699</v>
      </c>
      <c r="C29" s="55">
        <v>2</v>
      </c>
      <c r="D29" s="55" t="s">
        <v>700</v>
      </c>
      <c r="E29" s="55">
        <v>1</v>
      </c>
      <c r="F29" s="55" t="s">
        <v>627</v>
      </c>
      <c r="G29" s="55">
        <v>32</v>
      </c>
      <c r="H29" s="55">
        <v>12102</v>
      </c>
      <c r="I29" s="31" t="s">
        <v>628</v>
      </c>
      <c r="J29" s="182">
        <v>0.08</v>
      </c>
      <c r="K29" s="43" t="s">
        <v>701</v>
      </c>
      <c r="L29" s="43" t="s">
        <v>702</v>
      </c>
      <c r="M29" s="55"/>
      <c r="N29" s="55"/>
      <c r="O29" s="55"/>
      <c r="P29" s="55"/>
      <c r="Q29" s="55"/>
      <c r="R29" s="55"/>
      <c r="S29" s="55"/>
      <c r="T29" s="55"/>
      <c r="U29" s="55"/>
      <c r="V29" s="55"/>
      <c r="W29" s="55"/>
    </row>
    <row r="30" ht="38.25" spans="1:23">
      <c r="A30" s="55">
        <v>12002</v>
      </c>
      <c r="B30" s="55" t="s">
        <v>703</v>
      </c>
      <c r="C30" s="55">
        <v>2</v>
      </c>
      <c r="D30" s="55" t="s">
        <v>704</v>
      </c>
      <c r="E30" s="55">
        <v>1</v>
      </c>
      <c r="F30" s="55" t="s">
        <v>627</v>
      </c>
      <c r="G30" s="55">
        <v>32</v>
      </c>
      <c r="H30" s="55">
        <v>12102</v>
      </c>
      <c r="I30" s="31" t="s">
        <v>628</v>
      </c>
      <c r="J30" s="182">
        <v>0.08</v>
      </c>
      <c r="K30" s="43" t="s">
        <v>705</v>
      </c>
      <c r="L30" s="43" t="s">
        <v>706</v>
      </c>
      <c r="M30" s="55"/>
      <c r="N30" s="55"/>
      <c r="O30" s="55"/>
      <c r="P30" s="55"/>
      <c r="Q30" s="55"/>
      <c r="R30" s="55"/>
      <c r="S30" s="55"/>
      <c r="T30" s="55"/>
      <c r="U30" s="55"/>
      <c r="V30" s="55"/>
      <c r="W30" s="55"/>
    </row>
    <row r="31" ht="25.5" spans="1:23">
      <c r="A31" s="55">
        <v>12003</v>
      </c>
      <c r="B31" s="55" t="s">
        <v>707</v>
      </c>
      <c r="C31" s="55">
        <v>2</v>
      </c>
      <c r="D31" s="55" t="s">
        <v>708</v>
      </c>
      <c r="E31" s="55">
        <v>1</v>
      </c>
      <c r="F31" s="55" t="s">
        <v>627</v>
      </c>
      <c r="G31" s="55">
        <v>32</v>
      </c>
      <c r="H31" s="55">
        <v>20103</v>
      </c>
      <c r="I31" s="31" t="s">
        <v>709</v>
      </c>
      <c r="J31" s="102">
        <v>0.064</v>
      </c>
      <c r="K31" s="43" t="s">
        <v>710</v>
      </c>
      <c r="L31" s="43" t="s">
        <v>711</v>
      </c>
      <c r="M31" s="55"/>
      <c r="N31" s="55"/>
      <c r="O31" s="55"/>
      <c r="P31" s="55"/>
      <c r="Q31" s="55"/>
      <c r="R31" s="55"/>
      <c r="S31" s="55"/>
      <c r="T31" s="55"/>
      <c r="U31" s="55"/>
      <c r="V31" s="55"/>
      <c r="W31" s="55"/>
    </row>
    <row r="32" ht="25.5" spans="1:23">
      <c r="A32" s="55">
        <v>12004</v>
      </c>
      <c r="B32" s="55" t="s">
        <v>712</v>
      </c>
      <c r="C32" s="55">
        <v>2</v>
      </c>
      <c r="D32" s="55" t="s">
        <v>713</v>
      </c>
      <c r="E32" s="55">
        <v>4</v>
      </c>
      <c r="F32" s="55" t="s">
        <v>622</v>
      </c>
      <c r="G32" s="55">
        <v>32</v>
      </c>
      <c r="H32" s="55">
        <v>12102</v>
      </c>
      <c r="I32" s="31" t="s">
        <v>628</v>
      </c>
      <c r="J32" s="182">
        <v>0.08</v>
      </c>
      <c r="K32" s="43" t="s">
        <v>714</v>
      </c>
      <c r="L32" s="43" t="s">
        <v>715</v>
      </c>
      <c r="M32" s="55"/>
      <c r="N32" s="55"/>
      <c r="O32" s="55"/>
      <c r="P32" s="55"/>
      <c r="Q32" s="55"/>
      <c r="R32" s="55"/>
      <c r="S32" s="55"/>
      <c r="T32" s="55"/>
      <c r="U32" s="55"/>
      <c r="V32" s="55"/>
      <c r="W32" s="55"/>
    </row>
    <row r="33" ht="25.5" spans="1:23">
      <c r="A33" s="55">
        <v>12005</v>
      </c>
      <c r="B33" s="55" t="s">
        <v>716</v>
      </c>
      <c r="C33" s="55">
        <v>2</v>
      </c>
      <c r="D33" s="55" t="s">
        <v>717</v>
      </c>
      <c r="E33" s="55">
        <v>4</v>
      </c>
      <c r="F33" s="55" t="s">
        <v>622</v>
      </c>
      <c r="G33" s="55">
        <v>32</v>
      </c>
      <c r="H33" s="55">
        <v>30502</v>
      </c>
      <c r="I33" s="31" t="s">
        <v>221</v>
      </c>
      <c r="J33" s="182">
        <v>0.16</v>
      </c>
      <c r="K33" s="43" t="s">
        <v>718</v>
      </c>
      <c r="L33" s="43" t="s">
        <v>719</v>
      </c>
      <c r="M33" s="55"/>
      <c r="N33" s="55"/>
      <c r="O33" s="55"/>
      <c r="P33" s="55"/>
      <c r="Q33" s="55"/>
      <c r="R33" s="55"/>
      <c r="S33" s="55"/>
      <c r="T33" s="55"/>
      <c r="U33" s="55"/>
      <c r="V33" s="55"/>
      <c r="W33" s="55"/>
    </row>
    <row r="34" ht="38.25" spans="1:23">
      <c r="A34" s="55">
        <v>12006</v>
      </c>
      <c r="B34" s="55" t="s">
        <v>720</v>
      </c>
      <c r="C34" s="55">
        <v>2</v>
      </c>
      <c r="D34" s="55" t="s">
        <v>721</v>
      </c>
      <c r="E34" s="55">
        <v>4</v>
      </c>
      <c r="F34" s="55" t="s">
        <v>622</v>
      </c>
      <c r="G34" s="55">
        <v>32</v>
      </c>
      <c r="H34" s="55">
        <v>11102</v>
      </c>
      <c r="I34" s="31" t="s">
        <v>722</v>
      </c>
      <c r="J34" s="182">
        <v>0.08</v>
      </c>
      <c r="K34" s="43" t="s">
        <v>723</v>
      </c>
      <c r="L34" s="43" t="s">
        <v>724</v>
      </c>
      <c r="M34" s="55"/>
      <c r="N34" s="55"/>
      <c r="O34" s="55"/>
      <c r="P34" s="55"/>
      <c r="Q34" s="55"/>
      <c r="R34" s="55"/>
      <c r="S34" s="55"/>
      <c r="T34" s="55"/>
      <c r="U34" s="55"/>
      <c r="V34" s="55"/>
      <c r="W34" s="55"/>
    </row>
    <row r="35" ht="38.25" spans="1:23">
      <c r="A35" s="55">
        <v>12007</v>
      </c>
      <c r="B35" s="55" t="s">
        <v>725</v>
      </c>
      <c r="C35" s="55">
        <v>2</v>
      </c>
      <c r="D35" s="55" t="s">
        <v>726</v>
      </c>
      <c r="E35" s="55">
        <v>2</v>
      </c>
      <c r="F35" s="55" t="s">
        <v>616</v>
      </c>
      <c r="G35" s="55">
        <v>32</v>
      </c>
      <c r="H35" s="55">
        <v>12102</v>
      </c>
      <c r="I35" s="31" t="s">
        <v>628</v>
      </c>
      <c r="J35" s="182">
        <v>0.08</v>
      </c>
      <c r="K35" s="43" t="s">
        <v>727</v>
      </c>
      <c r="L35" s="43" t="s">
        <v>728</v>
      </c>
      <c r="M35" s="55"/>
      <c r="N35" s="55"/>
      <c r="O35" s="55"/>
      <c r="P35" s="55"/>
      <c r="Q35" s="55"/>
      <c r="R35" s="55"/>
      <c r="S35" s="55"/>
      <c r="T35" s="55"/>
      <c r="U35" s="55"/>
      <c r="V35" s="55"/>
      <c r="W35" s="55"/>
    </row>
    <row r="36" ht="25.5" spans="1:23">
      <c r="A36" s="55">
        <v>12008</v>
      </c>
      <c r="B36" s="55" t="s">
        <v>729</v>
      </c>
      <c r="C36" s="55">
        <v>2</v>
      </c>
      <c r="D36" s="55" t="s">
        <v>730</v>
      </c>
      <c r="E36" s="55">
        <v>2</v>
      </c>
      <c r="F36" s="55" t="s">
        <v>616</v>
      </c>
      <c r="G36" s="55">
        <v>32</v>
      </c>
      <c r="H36" s="55">
        <v>12202</v>
      </c>
      <c r="I36" s="31" t="s">
        <v>617</v>
      </c>
      <c r="J36" s="102">
        <v>0.048</v>
      </c>
      <c r="K36" s="43" t="s">
        <v>731</v>
      </c>
      <c r="L36" s="43" t="s">
        <v>732</v>
      </c>
      <c r="M36" s="55"/>
      <c r="N36" s="55"/>
      <c r="O36" s="55"/>
      <c r="P36" s="55"/>
      <c r="Q36" s="55"/>
      <c r="R36" s="55"/>
      <c r="S36" s="55"/>
      <c r="T36" s="55"/>
      <c r="U36" s="55"/>
      <c r="V36" s="55"/>
      <c r="W36" s="55"/>
    </row>
    <row r="37" ht="25.5" spans="1:23">
      <c r="A37" s="55">
        <v>12009</v>
      </c>
      <c r="B37" s="55" t="s">
        <v>733</v>
      </c>
      <c r="C37" s="55">
        <v>2</v>
      </c>
      <c r="D37" s="55" t="s">
        <v>734</v>
      </c>
      <c r="E37" s="55">
        <v>2</v>
      </c>
      <c r="F37" s="55" t="s">
        <v>616</v>
      </c>
      <c r="G37" s="55">
        <v>32</v>
      </c>
      <c r="H37" s="55">
        <v>30502</v>
      </c>
      <c r="I37" s="31" t="s">
        <v>221</v>
      </c>
      <c r="J37" s="182">
        <v>0.16</v>
      </c>
      <c r="K37" s="43" t="s">
        <v>735</v>
      </c>
      <c r="L37" s="43" t="s">
        <v>736</v>
      </c>
      <c r="M37" s="55"/>
      <c r="N37" s="55"/>
      <c r="O37" s="55"/>
      <c r="P37" s="55"/>
      <c r="Q37" s="55"/>
      <c r="R37" s="55"/>
      <c r="S37" s="55"/>
      <c r="T37" s="55"/>
      <c r="U37" s="55"/>
      <c r="V37" s="55"/>
      <c r="W37" s="55"/>
    </row>
    <row r="38" ht="25.5" spans="1:23">
      <c r="A38" s="55">
        <v>12010</v>
      </c>
      <c r="B38" s="55" t="s">
        <v>737</v>
      </c>
      <c r="C38" s="55">
        <v>2</v>
      </c>
      <c r="D38" s="55" t="s">
        <v>738</v>
      </c>
      <c r="E38" s="55">
        <v>3</v>
      </c>
      <c r="F38" s="55" t="s">
        <v>659</v>
      </c>
      <c r="G38" s="55">
        <v>32</v>
      </c>
      <c r="H38" s="55">
        <v>12102</v>
      </c>
      <c r="I38" s="31" t="s">
        <v>628</v>
      </c>
      <c r="J38" s="182">
        <v>0.08</v>
      </c>
      <c r="K38" s="43" t="s">
        <v>739</v>
      </c>
      <c r="L38" s="43" t="s">
        <v>740</v>
      </c>
      <c r="M38" s="55"/>
      <c r="N38" s="55"/>
      <c r="O38" s="55"/>
      <c r="P38" s="55"/>
      <c r="Q38" s="55"/>
      <c r="R38" s="55"/>
      <c r="S38" s="55"/>
      <c r="T38" s="55"/>
      <c r="U38" s="55"/>
      <c r="V38" s="55"/>
      <c r="W38" s="55"/>
    </row>
    <row r="39" ht="38.25" spans="1:23">
      <c r="A39" s="55">
        <v>12011</v>
      </c>
      <c r="B39" s="55" t="s">
        <v>741</v>
      </c>
      <c r="C39" s="55">
        <v>2</v>
      </c>
      <c r="D39" s="55" t="s">
        <v>742</v>
      </c>
      <c r="E39" s="55">
        <v>3</v>
      </c>
      <c r="F39" s="55" t="s">
        <v>659</v>
      </c>
      <c r="G39" s="55">
        <v>32</v>
      </c>
      <c r="H39" s="55">
        <v>31203</v>
      </c>
      <c r="I39" s="31" t="s">
        <v>209</v>
      </c>
      <c r="J39" s="55">
        <v>24</v>
      </c>
      <c r="K39" s="43" t="s">
        <v>743</v>
      </c>
      <c r="L39" s="43" t="s">
        <v>744</v>
      </c>
      <c r="M39" s="55"/>
      <c r="N39" s="55"/>
      <c r="O39" s="55"/>
      <c r="P39" s="55"/>
      <c r="Q39" s="55"/>
      <c r="R39" s="55"/>
      <c r="S39" s="55"/>
      <c r="T39" s="55"/>
      <c r="U39" s="55"/>
      <c r="V39" s="55"/>
      <c r="W39" s="55"/>
    </row>
    <row r="40" ht="25.5" spans="1:23">
      <c r="A40" s="55">
        <v>12012</v>
      </c>
      <c r="B40" s="55" t="s">
        <v>745</v>
      </c>
      <c r="C40" s="55">
        <v>2</v>
      </c>
      <c r="D40" s="55" t="s">
        <v>746</v>
      </c>
      <c r="E40" s="55">
        <v>3</v>
      </c>
      <c r="F40" s="55" t="s">
        <v>659</v>
      </c>
      <c r="G40" s="55">
        <v>32</v>
      </c>
      <c r="H40" s="55">
        <v>23103</v>
      </c>
      <c r="I40" s="31" t="s">
        <v>212</v>
      </c>
      <c r="J40" s="102">
        <v>0.064</v>
      </c>
      <c r="K40" s="43" t="s">
        <v>747</v>
      </c>
      <c r="L40" s="43" t="s">
        <v>748</v>
      </c>
      <c r="M40" s="55"/>
      <c r="N40" s="55"/>
      <c r="O40" s="55"/>
      <c r="P40" s="55"/>
      <c r="Q40" s="55"/>
      <c r="R40" s="55"/>
      <c r="S40" s="55"/>
      <c r="T40" s="55"/>
      <c r="U40" s="55"/>
      <c r="V40" s="55"/>
      <c r="W40" s="55"/>
    </row>
    <row r="41" ht="25.5" spans="1:23">
      <c r="A41" s="55">
        <v>12013</v>
      </c>
      <c r="B41" s="55" t="s">
        <v>749</v>
      </c>
      <c r="C41" s="55">
        <v>2</v>
      </c>
      <c r="D41" s="55" t="s">
        <v>750</v>
      </c>
      <c r="E41" s="55">
        <v>5</v>
      </c>
      <c r="F41" s="55" t="s">
        <v>641</v>
      </c>
      <c r="G41" s="55">
        <v>32</v>
      </c>
      <c r="H41" s="55">
        <v>13102</v>
      </c>
      <c r="I41" s="31" t="s">
        <v>642</v>
      </c>
      <c r="J41" s="102">
        <v>0.128</v>
      </c>
      <c r="K41" s="43" t="s">
        <v>751</v>
      </c>
      <c r="L41" s="43" t="s">
        <v>752</v>
      </c>
      <c r="M41" s="55"/>
      <c r="N41" s="55"/>
      <c r="O41" s="55"/>
      <c r="P41" s="55"/>
      <c r="Q41" s="55"/>
      <c r="R41" s="55"/>
      <c r="S41" s="55"/>
      <c r="T41" s="55"/>
      <c r="U41" s="55"/>
      <c r="V41" s="55"/>
      <c r="W41" s="55"/>
    </row>
    <row r="42" ht="38.25" spans="1:23">
      <c r="A42" s="55">
        <v>12014</v>
      </c>
      <c r="B42" s="55" t="s">
        <v>753</v>
      </c>
      <c r="C42" s="55">
        <v>2</v>
      </c>
      <c r="D42" s="55" t="s">
        <v>754</v>
      </c>
      <c r="E42" s="55">
        <v>5</v>
      </c>
      <c r="F42" s="55" t="s">
        <v>641</v>
      </c>
      <c r="G42" s="55">
        <v>32</v>
      </c>
      <c r="H42" s="55">
        <v>13102</v>
      </c>
      <c r="I42" s="31" t="s">
        <v>642</v>
      </c>
      <c r="J42" s="102">
        <v>0.128</v>
      </c>
      <c r="K42" s="43" t="s">
        <v>755</v>
      </c>
      <c r="L42" s="43" t="s">
        <v>756</v>
      </c>
      <c r="M42" s="55"/>
      <c r="N42" s="55"/>
      <c r="O42" s="55"/>
      <c r="P42" s="55"/>
      <c r="Q42" s="55"/>
      <c r="R42" s="55"/>
      <c r="S42" s="55"/>
      <c r="T42" s="55"/>
      <c r="U42" s="55"/>
      <c r="V42" s="55"/>
      <c r="W42" s="55"/>
    </row>
    <row r="43" ht="38.25" spans="1:23">
      <c r="A43" s="55">
        <v>14102</v>
      </c>
      <c r="B43" s="55" t="s">
        <v>757</v>
      </c>
      <c r="C43" s="55">
        <v>4</v>
      </c>
      <c r="D43" s="55" t="s">
        <v>758</v>
      </c>
      <c r="E43" s="55">
        <v>1</v>
      </c>
      <c r="F43" s="55" t="s">
        <v>627</v>
      </c>
      <c r="G43" s="55">
        <v>46</v>
      </c>
      <c r="H43" s="55">
        <v>20103</v>
      </c>
      <c r="I43" s="31" t="s">
        <v>202</v>
      </c>
      <c r="J43" s="102">
        <v>0.096</v>
      </c>
      <c r="K43" s="43" t="s">
        <v>759</v>
      </c>
      <c r="L43" s="43" t="s">
        <v>760</v>
      </c>
      <c r="M43" s="55"/>
      <c r="N43" s="55"/>
      <c r="O43" s="55"/>
      <c r="P43" s="55"/>
      <c r="Q43" s="55"/>
      <c r="R43" s="55"/>
      <c r="S43" s="55"/>
      <c r="T43" s="55"/>
      <c r="U43" s="55"/>
      <c r="V43" s="55"/>
      <c r="W43" s="55"/>
    </row>
    <row r="44" ht="38.25" spans="1:23">
      <c r="A44" s="55">
        <v>14104</v>
      </c>
      <c r="B44" s="55" t="s">
        <v>761</v>
      </c>
      <c r="C44" s="55">
        <v>4</v>
      </c>
      <c r="D44" s="55" t="s">
        <v>762</v>
      </c>
      <c r="E44" s="55">
        <v>1</v>
      </c>
      <c r="F44" s="55" t="s">
        <v>627</v>
      </c>
      <c r="G44" s="55">
        <v>46</v>
      </c>
      <c r="H44" s="55">
        <v>12102</v>
      </c>
      <c r="I44" s="31" t="s">
        <v>628</v>
      </c>
      <c r="J44" s="102">
        <v>0.12</v>
      </c>
      <c r="K44" s="43" t="s">
        <v>763</v>
      </c>
      <c r="L44" s="43" t="s">
        <v>764</v>
      </c>
      <c r="M44" s="55"/>
      <c r="N44" s="55"/>
      <c r="O44" s="55"/>
      <c r="P44" s="55"/>
      <c r="Q44" s="55"/>
      <c r="R44" s="55"/>
      <c r="S44" s="55"/>
      <c r="T44" s="55"/>
      <c r="U44" s="55"/>
      <c r="V44" s="55"/>
      <c r="W44" s="55"/>
    </row>
    <row r="45" ht="38.25" spans="1:23">
      <c r="A45" s="55">
        <v>14110</v>
      </c>
      <c r="B45" s="55" t="s">
        <v>765</v>
      </c>
      <c r="C45" s="55">
        <v>4</v>
      </c>
      <c r="D45" s="55" t="s">
        <v>766</v>
      </c>
      <c r="E45" s="55">
        <v>2</v>
      </c>
      <c r="F45" s="55" t="s">
        <v>616</v>
      </c>
      <c r="G45" s="55">
        <v>46</v>
      </c>
      <c r="H45" s="181">
        <v>12202</v>
      </c>
      <c r="I45" s="183" t="s">
        <v>617</v>
      </c>
      <c r="J45" s="185">
        <v>0.072</v>
      </c>
      <c r="K45" s="43" t="s">
        <v>767</v>
      </c>
      <c r="L45" s="43" t="s">
        <v>768</v>
      </c>
      <c r="M45" s="55"/>
      <c r="N45" s="55"/>
      <c r="O45" s="55"/>
      <c r="P45" s="55"/>
      <c r="Q45" s="55"/>
      <c r="R45" s="55"/>
      <c r="S45" s="55" t="s">
        <v>769</v>
      </c>
      <c r="U45" s="55"/>
      <c r="V45" s="55"/>
      <c r="W45" s="55"/>
    </row>
    <row r="46" ht="38.25" spans="1:23">
      <c r="A46" s="55">
        <v>14114</v>
      </c>
      <c r="B46" s="55" t="s">
        <v>770</v>
      </c>
      <c r="C46" s="55">
        <v>4</v>
      </c>
      <c r="D46" s="55" t="s">
        <v>771</v>
      </c>
      <c r="E46" s="55">
        <v>2</v>
      </c>
      <c r="F46" s="55" t="s">
        <v>616</v>
      </c>
      <c r="G46" s="55">
        <v>46</v>
      </c>
      <c r="H46" s="55">
        <v>12202</v>
      </c>
      <c r="I46" s="31" t="s">
        <v>617</v>
      </c>
      <c r="J46" s="102">
        <v>0.072</v>
      </c>
      <c r="K46" s="43" t="s">
        <v>772</v>
      </c>
      <c r="L46" s="43" t="s">
        <v>773</v>
      </c>
      <c r="M46" s="55"/>
      <c r="N46" s="55"/>
      <c r="O46" s="55"/>
      <c r="P46" s="55"/>
      <c r="Q46" s="55"/>
      <c r="R46" s="55"/>
      <c r="S46" s="55"/>
      <c r="T46" s="55"/>
      <c r="U46" s="55"/>
      <c r="V46" s="55"/>
      <c r="W46" s="55"/>
    </row>
    <row r="47" ht="38.25" spans="1:23">
      <c r="A47" s="55">
        <v>14118</v>
      </c>
      <c r="B47" s="55" t="s">
        <v>774</v>
      </c>
      <c r="C47" s="55">
        <v>4</v>
      </c>
      <c r="D47" s="55" t="s">
        <v>775</v>
      </c>
      <c r="E47" s="55">
        <v>3</v>
      </c>
      <c r="F47" s="55" t="s">
        <v>659</v>
      </c>
      <c r="G47" s="55">
        <v>46</v>
      </c>
      <c r="H47" s="55">
        <v>23103</v>
      </c>
      <c r="I47" s="31" t="s">
        <v>212</v>
      </c>
      <c r="J47" s="102">
        <v>0.096</v>
      </c>
      <c r="K47" s="43" t="s">
        <v>776</v>
      </c>
      <c r="L47" s="43" t="s">
        <v>777</v>
      </c>
      <c r="M47" s="55"/>
      <c r="N47" s="55"/>
      <c r="O47" s="55"/>
      <c r="P47" s="55"/>
      <c r="Q47" s="55"/>
      <c r="R47" s="55"/>
      <c r="S47" s="55"/>
      <c r="T47" s="55"/>
      <c r="U47" s="55"/>
      <c r="V47" s="55"/>
      <c r="W47" s="55"/>
    </row>
    <row r="48" ht="38.25" spans="1:23">
      <c r="A48" s="55">
        <v>14119</v>
      </c>
      <c r="B48" s="55" t="s">
        <v>778</v>
      </c>
      <c r="C48" s="55">
        <v>4</v>
      </c>
      <c r="D48" s="55" t="s">
        <v>779</v>
      </c>
      <c r="E48" s="55">
        <v>1</v>
      </c>
      <c r="F48" s="55" t="s">
        <v>627</v>
      </c>
      <c r="G48" s="55">
        <v>48</v>
      </c>
      <c r="H48" s="55">
        <v>20103</v>
      </c>
      <c r="I48" s="31" t="s">
        <v>202</v>
      </c>
      <c r="J48" s="102">
        <v>0.096</v>
      </c>
      <c r="K48" s="43" t="s">
        <v>780</v>
      </c>
      <c r="L48" s="43" t="s">
        <v>781</v>
      </c>
      <c r="M48" s="55"/>
      <c r="N48" s="55"/>
      <c r="O48" s="55"/>
      <c r="P48" s="55"/>
      <c r="Q48" s="55"/>
      <c r="R48" s="55"/>
      <c r="S48" s="55"/>
      <c r="T48" s="55"/>
      <c r="U48" s="55"/>
      <c r="V48" s="55"/>
      <c r="W48" s="55"/>
    </row>
    <row r="49" ht="38.25" spans="1:23">
      <c r="A49" s="55">
        <v>14121</v>
      </c>
      <c r="B49" s="55" t="s">
        <v>782</v>
      </c>
      <c r="C49" s="55">
        <v>4</v>
      </c>
      <c r="D49" s="55" t="s">
        <v>783</v>
      </c>
      <c r="E49" s="55">
        <v>4</v>
      </c>
      <c r="F49" s="55" t="s">
        <v>622</v>
      </c>
      <c r="G49" s="55">
        <v>46</v>
      </c>
      <c r="H49" s="55">
        <v>23103</v>
      </c>
      <c r="I49" s="31" t="s">
        <v>212</v>
      </c>
      <c r="J49" s="102">
        <v>0.096</v>
      </c>
      <c r="K49" s="43" t="s">
        <v>784</v>
      </c>
      <c r="L49" s="43" t="s">
        <v>785</v>
      </c>
      <c r="M49" s="55"/>
      <c r="N49" s="55"/>
      <c r="O49" s="55"/>
      <c r="P49" s="55"/>
      <c r="Q49" s="55"/>
      <c r="R49" s="55"/>
      <c r="S49" s="55"/>
      <c r="T49" s="55"/>
      <c r="U49" s="55"/>
      <c r="V49" s="55"/>
      <c r="W49" s="55"/>
    </row>
    <row r="50" ht="38.25" spans="1:23">
      <c r="A50" s="55">
        <v>14124</v>
      </c>
      <c r="B50" s="55" t="s">
        <v>786</v>
      </c>
      <c r="C50" s="55">
        <v>4</v>
      </c>
      <c r="D50" s="55" t="s">
        <v>787</v>
      </c>
      <c r="E50" s="55">
        <v>1</v>
      </c>
      <c r="F50" s="55" t="s">
        <v>627</v>
      </c>
      <c r="G50" s="55">
        <v>48</v>
      </c>
      <c r="H50" s="55">
        <v>21103</v>
      </c>
      <c r="I50" s="31" t="s">
        <v>204</v>
      </c>
      <c r="J50" s="102">
        <v>0.192</v>
      </c>
      <c r="K50" s="43" t="s">
        <v>788</v>
      </c>
      <c r="L50" s="43" t="s">
        <v>789</v>
      </c>
      <c r="M50" s="55"/>
      <c r="N50" s="55"/>
      <c r="O50" s="55"/>
      <c r="P50" s="55"/>
      <c r="Q50" s="55"/>
      <c r="R50" s="55"/>
      <c r="S50" s="55"/>
      <c r="T50" s="55"/>
      <c r="U50" s="55"/>
      <c r="V50" s="55"/>
      <c r="W50" s="55"/>
    </row>
    <row r="51" ht="38.25" spans="1:23">
      <c r="A51" s="55">
        <v>14001</v>
      </c>
      <c r="B51" s="55" t="s">
        <v>790</v>
      </c>
      <c r="C51" s="55">
        <v>3</v>
      </c>
      <c r="D51" s="55" t="s">
        <v>791</v>
      </c>
      <c r="E51" s="55">
        <v>1</v>
      </c>
      <c r="F51" s="55" t="s">
        <v>627</v>
      </c>
      <c r="G51" s="55">
        <v>40</v>
      </c>
      <c r="H51" s="55">
        <v>20103</v>
      </c>
      <c r="I51" s="31" t="s">
        <v>202</v>
      </c>
      <c r="J51" s="182">
        <v>0.08</v>
      </c>
      <c r="K51" s="43" t="s">
        <v>792</v>
      </c>
      <c r="L51" s="43" t="s">
        <v>793</v>
      </c>
      <c r="M51" s="55"/>
      <c r="N51" s="55"/>
      <c r="O51" s="55"/>
      <c r="P51" s="55"/>
      <c r="Q51" s="55"/>
      <c r="R51" s="55"/>
      <c r="S51" s="55"/>
      <c r="T51" s="55"/>
      <c r="U51" s="55"/>
      <c r="V51" s="55"/>
      <c r="W51" s="55"/>
    </row>
    <row r="52" ht="38.25" spans="1:23">
      <c r="A52" s="55">
        <v>14002</v>
      </c>
      <c r="B52" s="55" t="s">
        <v>794</v>
      </c>
      <c r="C52" s="55">
        <v>3</v>
      </c>
      <c r="D52" s="55" t="s">
        <v>795</v>
      </c>
      <c r="E52" s="55">
        <v>4</v>
      </c>
      <c r="F52" s="55" t="s">
        <v>622</v>
      </c>
      <c r="G52" s="55">
        <v>40</v>
      </c>
      <c r="H52" s="55">
        <v>30502</v>
      </c>
      <c r="I52" s="31" t="s">
        <v>221</v>
      </c>
      <c r="J52" s="182">
        <v>0.2</v>
      </c>
      <c r="K52" s="43" t="s">
        <v>796</v>
      </c>
      <c r="L52" s="43" t="s">
        <v>797</v>
      </c>
      <c r="M52" s="55"/>
      <c r="N52" s="55"/>
      <c r="O52" s="55"/>
      <c r="P52" s="55"/>
      <c r="Q52" s="55"/>
      <c r="R52" s="55"/>
      <c r="S52" s="55"/>
      <c r="T52" s="55"/>
      <c r="U52" s="55"/>
      <c r="V52" s="55"/>
      <c r="W52" s="55"/>
    </row>
    <row r="53" ht="38.25" spans="1:23">
      <c r="A53" s="55">
        <v>14003</v>
      </c>
      <c r="B53" s="55" t="s">
        <v>798</v>
      </c>
      <c r="C53" s="55">
        <v>3</v>
      </c>
      <c r="D53" s="55" t="s">
        <v>799</v>
      </c>
      <c r="E53" s="55">
        <v>2</v>
      </c>
      <c r="F53" s="55" t="s">
        <v>616</v>
      </c>
      <c r="G53" s="55">
        <v>40</v>
      </c>
      <c r="H53" s="55">
        <v>12202</v>
      </c>
      <c r="I53" s="31" t="s">
        <v>617</v>
      </c>
      <c r="J53" s="182">
        <v>0.06</v>
      </c>
      <c r="K53" s="43" t="s">
        <v>800</v>
      </c>
      <c r="L53" s="43" t="s">
        <v>801</v>
      </c>
      <c r="M53" s="55"/>
      <c r="N53" s="55"/>
      <c r="O53" s="55"/>
      <c r="P53" s="55"/>
      <c r="Q53" s="55"/>
      <c r="R53" s="55"/>
      <c r="S53" s="55"/>
      <c r="T53" s="55"/>
      <c r="U53" s="55"/>
      <c r="V53" s="55"/>
      <c r="W53" s="55"/>
    </row>
    <row r="54" spans="1:23">
      <c r="A54" s="55"/>
      <c r="B54" s="55"/>
      <c r="C54" s="55"/>
      <c r="D54" s="55"/>
      <c r="E54" s="55"/>
      <c r="F54" s="55"/>
      <c r="G54" s="55"/>
      <c r="H54" s="55"/>
      <c r="I54" s="55"/>
      <c r="J54" s="55"/>
      <c r="K54" s="43"/>
      <c r="L54" s="43"/>
      <c r="M54" s="55"/>
      <c r="N54" s="55"/>
      <c r="O54" s="55"/>
      <c r="P54" s="55"/>
      <c r="Q54" s="55"/>
      <c r="R54" s="55"/>
      <c r="S54" s="55"/>
      <c r="T54" s="55"/>
      <c r="U54" s="55"/>
      <c r="V54" s="55"/>
      <c r="W54" s="55"/>
    </row>
    <row r="55" spans="1:23">
      <c r="A55" s="55"/>
      <c r="B55" s="55"/>
      <c r="C55" s="55"/>
      <c r="D55" s="55"/>
      <c r="E55" s="55"/>
      <c r="F55" s="55"/>
      <c r="G55" s="55"/>
      <c r="H55" s="55"/>
      <c r="I55" s="55"/>
      <c r="J55" s="55"/>
      <c r="K55" s="43"/>
      <c r="L55" s="43"/>
      <c r="M55" s="55"/>
      <c r="N55" s="55"/>
      <c r="O55" s="55"/>
      <c r="P55" s="55"/>
      <c r="Q55" s="55"/>
      <c r="R55" s="55"/>
      <c r="S55" s="55"/>
      <c r="T55" s="55"/>
      <c r="U55" s="55"/>
      <c r="V55" s="55"/>
      <c r="W55" s="55"/>
    </row>
    <row r="56" spans="1:23">
      <c r="A56" s="55"/>
      <c r="B56" s="55"/>
      <c r="C56" s="55"/>
      <c r="D56" s="55"/>
      <c r="E56" s="55"/>
      <c r="F56" s="55"/>
      <c r="G56" s="55"/>
      <c r="H56" s="55"/>
      <c r="I56" s="55"/>
      <c r="J56" s="55"/>
      <c r="K56" s="43"/>
      <c r="L56" s="43"/>
      <c r="M56" s="55"/>
      <c r="N56" s="55"/>
      <c r="O56" s="55"/>
      <c r="P56" s="55"/>
      <c r="Q56" s="55"/>
      <c r="R56" s="55"/>
      <c r="S56" s="55"/>
      <c r="T56" s="55"/>
      <c r="U56" s="55"/>
      <c r="V56" s="55"/>
      <c r="W56" s="55"/>
    </row>
    <row r="57" spans="1:23">
      <c r="A57" s="55"/>
      <c r="B57" s="55"/>
      <c r="C57" s="55"/>
      <c r="D57" s="55"/>
      <c r="E57" s="55"/>
      <c r="F57" s="55"/>
      <c r="G57" s="55"/>
      <c r="H57" s="55"/>
      <c r="I57" s="55"/>
      <c r="J57" s="55"/>
      <c r="K57" s="43"/>
      <c r="L57" s="43"/>
      <c r="M57" s="55"/>
      <c r="N57" s="55"/>
      <c r="O57" s="55"/>
      <c r="P57" s="55"/>
      <c r="Q57" s="55"/>
      <c r="R57" s="55"/>
      <c r="S57" s="55"/>
      <c r="T57" s="55"/>
      <c r="U57" s="55"/>
      <c r="V57" s="55"/>
      <c r="W57" s="55"/>
    </row>
    <row r="58" spans="1:23">
      <c r="A58" s="55"/>
      <c r="B58" s="55"/>
      <c r="C58" s="55"/>
      <c r="D58" s="55"/>
      <c r="E58" s="55"/>
      <c r="F58" s="55"/>
      <c r="G58" s="55"/>
      <c r="H58" s="55"/>
      <c r="I58" s="55"/>
      <c r="J58" s="55"/>
      <c r="K58" s="43"/>
      <c r="L58" s="43"/>
      <c r="M58" s="55"/>
      <c r="N58" s="55"/>
      <c r="O58" s="55"/>
      <c r="P58" s="55"/>
      <c r="Q58" s="55"/>
      <c r="R58" s="55"/>
      <c r="S58" s="55"/>
      <c r="T58" s="55"/>
      <c r="U58" s="55"/>
      <c r="V58" s="55"/>
      <c r="W58" s="55"/>
    </row>
    <row r="59" spans="1:23">
      <c r="A59" s="55"/>
      <c r="B59" s="55"/>
      <c r="C59" s="55"/>
      <c r="D59" s="55"/>
      <c r="E59" s="55"/>
      <c r="F59" s="55"/>
      <c r="G59" s="55"/>
      <c r="H59" s="55"/>
      <c r="I59" s="55"/>
      <c r="J59" s="55"/>
      <c r="K59" s="43"/>
      <c r="L59" s="43"/>
      <c r="M59" s="55"/>
      <c r="N59" s="55"/>
      <c r="O59" s="55"/>
      <c r="P59" s="55"/>
      <c r="Q59" s="55"/>
      <c r="R59" s="55"/>
      <c r="S59" s="55"/>
      <c r="T59" s="55"/>
      <c r="U59" s="55"/>
      <c r="V59" s="55"/>
      <c r="W59" s="55"/>
    </row>
    <row r="60" spans="1:23">
      <c r="A60" s="55"/>
      <c r="B60" s="55"/>
      <c r="C60" s="55"/>
      <c r="D60" s="55"/>
      <c r="E60" s="55"/>
      <c r="F60" s="55"/>
      <c r="G60" s="55"/>
      <c r="H60" s="55"/>
      <c r="I60" s="55"/>
      <c r="J60" s="55"/>
      <c r="K60" s="43"/>
      <c r="L60" s="43"/>
      <c r="M60" s="55"/>
      <c r="N60" s="55"/>
      <c r="O60" s="55"/>
      <c r="P60" s="55"/>
      <c r="Q60" s="55"/>
      <c r="R60" s="55"/>
      <c r="S60" s="55"/>
      <c r="T60" s="55"/>
      <c r="U60" s="55"/>
      <c r="V60" s="55"/>
      <c r="W60" s="55"/>
    </row>
    <row r="61" spans="1:23">
      <c r="A61" s="55"/>
      <c r="B61" s="55"/>
      <c r="C61" s="55"/>
      <c r="D61" s="55"/>
      <c r="E61" s="55"/>
      <c r="F61" s="55"/>
      <c r="G61" s="55"/>
      <c r="H61" s="55"/>
      <c r="I61" s="55"/>
      <c r="J61" s="55"/>
      <c r="K61" s="43"/>
      <c r="L61" s="43"/>
      <c r="M61" s="55"/>
      <c r="N61" s="55"/>
      <c r="O61" s="55"/>
      <c r="P61" s="55"/>
      <c r="Q61" s="55"/>
      <c r="R61" s="55"/>
      <c r="S61" s="55"/>
      <c r="T61" s="55"/>
      <c r="U61" s="55"/>
      <c r="V61" s="55"/>
      <c r="W61" s="55"/>
    </row>
    <row r="62" spans="1:23">
      <c r="A62" s="55"/>
      <c r="B62" s="55"/>
      <c r="C62" s="55"/>
      <c r="D62" s="55"/>
      <c r="E62" s="55"/>
      <c r="F62" s="55"/>
      <c r="G62" s="55"/>
      <c r="H62" s="55"/>
      <c r="I62" s="55"/>
      <c r="J62" s="55"/>
      <c r="K62" s="43"/>
      <c r="L62" s="43"/>
      <c r="M62" s="55"/>
      <c r="N62" s="55"/>
      <c r="O62" s="55"/>
      <c r="P62" s="55"/>
      <c r="Q62" s="55"/>
      <c r="R62" s="55"/>
      <c r="S62" s="55"/>
      <c r="T62" s="55"/>
      <c r="U62" s="55"/>
      <c r="V62" s="55"/>
      <c r="W62" s="55"/>
    </row>
    <row r="63" spans="1:23">
      <c r="A63" s="55"/>
      <c r="B63" s="55"/>
      <c r="C63" s="55"/>
      <c r="D63" s="55"/>
      <c r="E63" s="55"/>
      <c r="F63" s="55"/>
      <c r="G63" s="55"/>
      <c r="H63" s="55"/>
      <c r="I63" s="55"/>
      <c r="J63" s="55"/>
      <c r="K63" s="43"/>
      <c r="L63" s="43"/>
      <c r="M63" s="55"/>
      <c r="N63" s="55"/>
      <c r="O63" s="55"/>
      <c r="P63" s="55"/>
      <c r="Q63" s="55"/>
      <c r="R63" s="55"/>
      <c r="S63" s="55"/>
      <c r="T63" s="55"/>
      <c r="U63" s="55"/>
      <c r="V63" s="55"/>
      <c r="W63" s="55"/>
    </row>
    <row r="64" spans="1:23">
      <c r="A64" s="55"/>
      <c r="B64" s="55"/>
      <c r="C64" s="55"/>
      <c r="D64" s="55"/>
      <c r="E64" s="55"/>
      <c r="F64" s="55"/>
      <c r="G64" s="55"/>
      <c r="H64" s="55"/>
      <c r="I64" s="55"/>
      <c r="J64" s="55"/>
      <c r="K64" s="43"/>
      <c r="L64" s="43"/>
      <c r="M64" s="55"/>
      <c r="N64" s="55"/>
      <c r="O64" s="55"/>
      <c r="P64" s="55"/>
      <c r="Q64" s="55"/>
      <c r="R64" s="55"/>
      <c r="S64" s="55"/>
      <c r="T64" s="55"/>
      <c r="U64" s="55"/>
      <c r="V64" s="55"/>
      <c r="W64" s="55"/>
    </row>
    <row r="65" spans="1:23">
      <c r="A65" s="55"/>
      <c r="B65" s="55"/>
      <c r="C65" s="55"/>
      <c r="D65" s="55"/>
      <c r="E65" s="55"/>
      <c r="F65" s="55"/>
      <c r="G65" s="55"/>
      <c r="H65" s="55"/>
      <c r="I65" s="55"/>
      <c r="J65" s="55"/>
      <c r="K65" s="43"/>
      <c r="L65" s="43"/>
      <c r="M65" s="55"/>
      <c r="N65" s="55"/>
      <c r="O65" s="55"/>
      <c r="P65" s="55"/>
      <c r="Q65" s="55"/>
      <c r="R65" s="55"/>
      <c r="S65" s="55"/>
      <c r="T65" s="55"/>
      <c r="U65" s="55"/>
      <c r="V65" s="55"/>
      <c r="W65" s="55"/>
    </row>
    <row r="66" spans="1:23">
      <c r="A66" s="55"/>
      <c r="B66" s="55"/>
      <c r="C66" s="55"/>
      <c r="D66" s="55"/>
      <c r="E66" s="55"/>
      <c r="F66" s="55"/>
      <c r="G66" s="55"/>
      <c r="H66" s="55"/>
      <c r="I66" s="55"/>
      <c r="J66" s="55"/>
      <c r="K66" s="43"/>
      <c r="L66" s="43"/>
      <c r="M66" s="55"/>
      <c r="N66" s="55"/>
      <c r="O66" s="55"/>
      <c r="P66" s="55"/>
      <c r="Q66" s="55"/>
      <c r="R66" s="55"/>
      <c r="S66" s="55"/>
      <c r="T66" s="55"/>
      <c r="U66" s="55"/>
      <c r="V66" s="55"/>
      <c r="W66" s="55"/>
    </row>
    <row r="67" spans="1:23">
      <c r="A67" s="55"/>
      <c r="B67" s="55"/>
      <c r="C67" s="55"/>
      <c r="D67" s="55"/>
      <c r="E67" s="55"/>
      <c r="F67" s="55"/>
      <c r="G67" s="55"/>
      <c r="H67" s="55"/>
      <c r="I67" s="55"/>
      <c r="J67" s="55"/>
      <c r="K67" s="43"/>
      <c r="L67" s="43"/>
      <c r="M67" s="55"/>
      <c r="N67" s="55"/>
      <c r="O67" s="55"/>
      <c r="P67" s="55"/>
      <c r="Q67" s="55"/>
      <c r="R67" s="55"/>
      <c r="S67" s="55"/>
      <c r="T67" s="55"/>
      <c r="U67" s="55"/>
      <c r="V67" s="55"/>
      <c r="W67" s="55"/>
    </row>
    <row r="68" spans="1:23">
      <c r="A68" s="55"/>
      <c r="B68" s="55"/>
      <c r="C68" s="55"/>
      <c r="D68" s="55"/>
      <c r="E68" s="55"/>
      <c r="F68" s="55"/>
      <c r="G68" s="55"/>
      <c r="H68" s="55"/>
      <c r="I68" s="55"/>
      <c r="J68" s="55"/>
      <c r="K68" s="43"/>
      <c r="L68" s="43"/>
      <c r="M68" s="55"/>
      <c r="N68" s="55"/>
      <c r="O68" s="55"/>
      <c r="P68" s="55"/>
      <c r="Q68" s="55"/>
      <c r="R68" s="55"/>
      <c r="S68" s="55"/>
      <c r="T68" s="55"/>
      <c r="U68" s="55"/>
      <c r="V68" s="55"/>
      <c r="W68" s="55"/>
    </row>
    <row r="69" spans="1:23">
      <c r="A69" s="55"/>
      <c r="B69" s="55"/>
      <c r="C69" s="55"/>
      <c r="D69" s="55"/>
      <c r="E69" s="55"/>
      <c r="F69" s="55"/>
      <c r="G69" s="55"/>
      <c r="H69" s="55"/>
      <c r="I69" s="55"/>
      <c r="J69" s="55"/>
      <c r="K69" s="43"/>
      <c r="L69" s="43"/>
      <c r="M69" s="55"/>
      <c r="N69" s="55"/>
      <c r="O69" s="55"/>
      <c r="P69" s="55"/>
      <c r="Q69" s="55"/>
      <c r="R69" s="55"/>
      <c r="S69" s="55"/>
      <c r="T69" s="55"/>
      <c r="U69" s="55"/>
      <c r="V69" s="55"/>
      <c r="W69" s="55"/>
    </row>
    <row r="70" spans="1:23">
      <c r="A70" s="55"/>
      <c r="B70" s="55"/>
      <c r="C70" s="55"/>
      <c r="D70" s="55"/>
      <c r="E70" s="55"/>
      <c r="F70" s="55"/>
      <c r="G70" s="55"/>
      <c r="H70" s="55"/>
      <c r="I70" s="55"/>
      <c r="J70" s="55"/>
      <c r="K70" s="43"/>
      <c r="L70" s="43"/>
      <c r="M70" s="55"/>
      <c r="N70" s="55"/>
      <c r="O70" s="55"/>
      <c r="P70" s="55"/>
      <c r="Q70" s="55"/>
      <c r="R70" s="55"/>
      <c r="S70" s="55"/>
      <c r="T70" s="55"/>
      <c r="U70" s="55"/>
      <c r="V70" s="55"/>
      <c r="W70" s="55"/>
    </row>
    <row r="71" spans="1:23">
      <c r="A71" s="55"/>
      <c r="B71" s="55"/>
      <c r="C71" s="55"/>
      <c r="D71" s="55"/>
      <c r="E71" s="55"/>
      <c r="F71" s="55"/>
      <c r="G71" s="55"/>
      <c r="H71" s="55"/>
      <c r="I71" s="55"/>
      <c r="J71" s="55"/>
      <c r="K71" s="43"/>
      <c r="L71" s="43"/>
      <c r="M71" s="55"/>
      <c r="N71" s="55"/>
      <c r="O71" s="55"/>
      <c r="P71" s="55"/>
      <c r="Q71" s="55"/>
      <c r="R71" s="55"/>
      <c r="S71" s="55"/>
      <c r="T71" s="55"/>
      <c r="U71" s="55"/>
      <c r="V71" s="55"/>
      <c r="W71" s="55"/>
    </row>
    <row r="72" spans="1:23">
      <c r="A72" s="55"/>
      <c r="B72" s="55"/>
      <c r="C72" s="55"/>
      <c r="D72" s="55"/>
      <c r="E72" s="55"/>
      <c r="F72" s="55"/>
      <c r="G72" s="55"/>
      <c r="H72" s="55"/>
      <c r="I72" s="55"/>
      <c r="J72" s="55"/>
      <c r="K72" s="43"/>
      <c r="L72" s="43"/>
      <c r="M72" s="55"/>
      <c r="N72" s="55"/>
      <c r="O72" s="55"/>
      <c r="P72" s="55"/>
      <c r="Q72" s="55"/>
      <c r="R72" s="55"/>
      <c r="S72" s="55"/>
      <c r="T72" s="55"/>
      <c r="U72" s="55"/>
      <c r="V72" s="55"/>
      <c r="W72" s="55"/>
    </row>
    <row r="73" spans="1:23">
      <c r="A73" s="55"/>
      <c r="B73" s="55"/>
      <c r="C73" s="55"/>
      <c r="D73" s="55"/>
      <c r="E73" s="55"/>
      <c r="F73" s="55"/>
      <c r="G73" s="55"/>
      <c r="H73" s="55"/>
      <c r="I73" s="55"/>
      <c r="J73" s="55"/>
      <c r="K73" s="43"/>
      <c r="L73" s="43"/>
      <c r="M73" s="55"/>
      <c r="N73" s="55"/>
      <c r="O73" s="55"/>
      <c r="P73" s="55"/>
      <c r="Q73" s="55"/>
      <c r="R73" s="55"/>
      <c r="S73" s="55"/>
      <c r="T73" s="55"/>
      <c r="U73" s="55"/>
      <c r="V73" s="55"/>
      <c r="W73" s="55"/>
    </row>
    <row r="74" spans="1:23">
      <c r="A74" s="55"/>
      <c r="B74" s="55"/>
      <c r="C74" s="55"/>
      <c r="D74" s="55"/>
      <c r="E74" s="55"/>
      <c r="F74" s="55"/>
      <c r="G74" s="55"/>
      <c r="H74" s="55"/>
      <c r="I74" s="55"/>
      <c r="J74" s="55"/>
      <c r="K74" s="43"/>
      <c r="L74" s="43"/>
      <c r="M74" s="55"/>
      <c r="N74" s="55"/>
      <c r="O74" s="55"/>
      <c r="P74" s="55"/>
      <c r="Q74" s="55"/>
      <c r="R74" s="55"/>
      <c r="S74" s="55"/>
      <c r="T74" s="55"/>
      <c r="U74" s="55"/>
      <c r="V74" s="55"/>
      <c r="W74" s="55"/>
    </row>
    <row r="75" spans="1:23">
      <c r="A75" s="55"/>
      <c r="B75" s="55"/>
      <c r="C75" s="55"/>
      <c r="D75" s="55"/>
      <c r="E75" s="55"/>
      <c r="F75" s="55"/>
      <c r="G75" s="55"/>
      <c r="H75" s="55"/>
      <c r="I75" s="55"/>
      <c r="J75" s="55"/>
      <c r="K75" s="43"/>
      <c r="L75" s="43"/>
      <c r="M75" s="55"/>
      <c r="N75" s="55"/>
      <c r="O75" s="55"/>
      <c r="P75" s="55"/>
      <c r="Q75" s="55"/>
      <c r="R75" s="55"/>
      <c r="S75" s="55"/>
      <c r="T75" s="55"/>
      <c r="U75" s="55"/>
      <c r="V75" s="55"/>
      <c r="W75" s="55"/>
    </row>
    <row r="76" spans="1:23">
      <c r="A76" s="55"/>
      <c r="B76" s="55"/>
      <c r="C76" s="55"/>
      <c r="D76" s="55"/>
      <c r="E76" s="55"/>
      <c r="F76" s="55"/>
      <c r="G76" s="55"/>
      <c r="H76" s="55"/>
      <c r="I76" s="55"/>
      <c r="J76" s="55"/>
      <c r="K76" s="43"/>
      <c r="L76" s="43"/>
      <c r="M76" s="55"/>
      <c r="N76" s="55"/>
      <c r="O76" s="55"/>
      <c r="P76" s="55"/>
      <c r="Q76" s="55"/>
      <c r="R76" s="55"/>
      <c r="S76" s="55"/>
      <c r="T76" s="55"/>
      <c r="U76" s="55"/>
      <c r="V76" s="55"/>
      <c r="W76" s="55"/>
    </row>
    <row r="77" spans="1:23">
      <c r="A77" s="55"/>
      <c r="B77" s="55"/>
      <c r="C77" s="55"/>
      <c r="D77" s="55"/>
      <c r="E77" s="55"/>
      <c r="F77" s="55"/>
      <c r="G77" s="55"/>
      <c r="H77" s="55"/>
      <c r="I77" s="55"/>
      <c r="J77" s="55"/>
      <c r="K77" s="43"/>
      <c r="L77" s="43"/>
      <c r="M77" s="55"/>
      <c r="N77" s="55"/>
      <c r="O77" s="55"/>
      <c r="P77" s="55"/>
      <c r="Q77" s="55"/>
      <c r="R77" s="55"/>
      <c r="S77" s="55"/>
      <c r="T77" s="55"/>
      <c r="U77" s="55"/>
      <c r="V77" s="55"/>
      <c r="W77" s="55"/>
    </row>
    <row r="78" spans="1:23">
      <c r="A78" s="55"/>
      <c r="B78" s="55"/>
      <c r="C78" s="55"/>
      <c r="D78" s="55"/>
      <c r="E78" s="55"/>
      <c r="F78" s="55"/>
      <c r="G78" s="55"/>
      <c r="H78" s="55"/>
      <c r="I78" s="55"/>
      <c r="J78" s="55"/>
      <c r="K78" s="43"/>
      <c r="L78" s="43"/>
      <c r="M78" s="55"/>
      <c r="N78" s="55"/>
      <c r="O78" s="55"/>
      <c r="P78" s="55"/>
      <c r="Q78" s="55"/>
      <c r="R78" s="55"/>
      <c r="S78" s="55"/>
      <c r="T78" s="55"/>
      <c r="U78" s="55"/>
      <c r="V78" s="55"/>
      <c r="W78" s="55"/>
    </row>
    <row r="79" spans="1:23">
      <c r="A79" s="55"/>
      <c r="B79" s="55"/>
      <c r="C79" s="55"/>
      <c r="D79" s="55"/>
      <c r="E79" s="55"/>
      <c r="F79" s="55"/>
      <c r="G79" s="55"/>
      <c r="H79" s="55"/>
      <c r="I79" s="55"/>
      <c r="J79" s="55"/>
      <c r="K79" s="43"/>
      <c r="L79" s="43"/>
      <c r="M79" s="55"/>
      <c r="N79" s="55"/>
      <c r="O79" s="55"/>
      <c r="P79" s="55"/>
      <c r="Q79" s="55"/>
      <c r="R79" s="55"/>
      <c r="S79" s="55"/>
      <c r="T79" s="55"/>
      <c r="U79" s="55"/>
      <c r="V79" s="55"/>
      <c r="W79" s="55"/>
    </row>
    <row r="80" spans="1:23">
      <c r="A80" s="55"/>
      <c r="B80" s="55"/>
      <c r="C80" s="55"/>
      <c r="D80" s="55"/>
      <c r="E80" s="55"/>
      <c r="F80" s="55"/>
      <c r="G80" s="55"/>
      <c r="H80" s="55"/>
      <c r="I80" s="55"/>
      <c r="J80" s="55"/>
      <c r="K80" s="43"/>
      <c r="L80" s="43"/>
      <c r="M80" s="55"/>
      <c r="N80" s="55"/>
      <c r="O80" s="55"/>
      <c r="P80" s="55"/>
      <c r="Q80" s="55"/>
      <c r="R80" s="55"/>
      <c r="S80" s="55"/>
      <c r="T80" s="55"/>
      <c r="U80" s="55"/>
      <c r="V80" s="55"/>
      <c r="W80" s="55"/>
    </row>
    <row r="81" spans="1:23">
      <c r="A81" s="55"/>
      <c r="B81" s="55"/>
      <c r="C81" s="55"/>
      <c r="D81" s="55"/>
      <c r="E81" s="55"/>
      <c r="F81" s="55"/>
      <c r="G81" s="55"/>
      <c r="H81" s="55"/>
      <c r="I81" s="55"/>
      <c r="J81" s="55"/>
      <c r="K81" s="43"/>
      <c r="L81" s="43"/>
      <c r="M81" s="55"/>
      <c r="N81" s="55"/>
      <c r="O81" s="55"/>
      <c r="P81" s="55"/>
      <c r="Q81" s="55"/>
      <c r="R81" s="55"/>
      <c r="S81" s="55"/>
      <c r="T81" s="55"/>
      <c r="U81" s="55"/>
      <c r="V81" s="55"/>
      <c r="W81" s="55"/>
    </row>
    <row r="82" spans="1:23">
      <c r="A82" s="55"/>
      <c r="B82" s="55"/>
      <c r="C82" s="55"/>
      <c r="D82" s="55"/>
      <c r="E82" s="55"/>
      <c r="F82" s="55"/>
      <c r="G82" s="55"/>
      <c r="H82" s="55"/>
      <c r="I82" s="55"/>
      <c r="J82" s="55"/>
      <c r="K82" s="43"/>
      <c r="L82" s="43"/>
      <c r="M82" s="55"/>
      <c r="N82" s="55"/>
      <c r="O82" s="55"/>
      <c r="P82" s="55"/>
      <c r="Q82" s="55"/>
      <c r="R82" s="55"/>
      <c r="S82" s="55"/>
      <c r="T82" s="55"/>
      <c r="U82" s="55"/>
      <c r="V82" s="55"/>
      <c r="W82" s="55"/>
    </row>
    <row r="83" spans="1:23">
      <c r="A83" s="55"/>
      <c r="B83" s="55"/>
      <c r="C83" s="55"/>
      <c r="D83" s="55"/>
      <c r="E83" s="55"/>
      <c r="F83" s="55"/>
      <c r="G83" s="55"/>
      <c r="H83" s="55"/>
      <c r="I83" s="55"/>
      <c r="J83" s="55"/>
      <c r="K83" s="43"/>
      <c r="L83" s="43"/>
      <c r="M83" s="55"/>
      <c r="N83" s="55"/>
      <c r="O83" s="55"/>
      <c r="P83" s="55"/>
      <c r="Q83" s="55"/>
      <c r="R83" s="55"/>
      <c r="S83" s="55"/>
      <c r="T83" s="55"/>
      <c r="U83" s="55"/>
      <c r="V83" s="55"/>
      <c r="W83" s="55"/>
    </row>
    <row r="84" spans="1:23">
      <c r="A84" s="55"/>
      <c r="B84" s="55"/>
      <c r="C84" s="55"/>
      <c r="D84" s="55"/>
      <c r="E84" s="55"/>
      <c r="F84" s="55"/>
      <c r="G84" s="55"/>
      <c r="H84" s="55"/>
      <c r="I84" s="55"/>
      <c r="J84" s="55"/>
      <c r="K84" s="43"/>
      <c r="L84" s="43"/>
      <c r="M84" s="55"/>
      <c r="N84" s="55"/>
      <c r="O84" s="55"/>
      <c r="P84" s="55"/>
      <c r="Q84" s="55"/>
      <c r="R84" s="55"/>
      <c r="S84" s="55"/>
      <c r="T84" s="55"/>
      <c r="U84" s="55"/>
      <c r="V84" s="55"/>
      <c r="W84" s="55"/>
    </row>
    <row r="85" spans="1:23">
      <c r="A85" s="55"/>
      <c r="B85" s="55"/>
      <c r="C85" s="55"/>
      <c r="D85" s="55"/>
      <c r="E85" s="55"/>
      <c r="F85" s="55"/>
      <c r="G85" s="55"/>
      <c r="H85" s="55"/>
      <c r="I85" s="55"/>
      <c r="J85" s="55"/>
      <c r="K85" s="43"/>
      <c r="L85" s="43"/>
      <c r="M85" s="55"/>
      <c r="N85" s="55"/>
      <c r="O85" s="55"/>
      <c r="P85" s="55"/>
      <c r="Q85" s="55"/>
      <c r="R85" s="55"/>
      <c r="S85" s="55"/>
      <c r="T85" s="55"/>
      <c r="U85" s="55"/>
      <c r="V85" s="55"/>
      <c r="W85" s="55"/>
    </row>
    <row r="86" spans="1:23">
      <c r="A86" s="55"/>
      <c r="B86" s="55"/>
      <c r="C86" s="55"/>
      <c r="D86" s="55"/>
      <c r="E86" s="55"/>
      <c r="F86" s="55"/>
      <c r="G86" s="55"/>
      <c r="H86" s="55"/>
      <c r="I86" s="55"/>
      <c r="J86" s="55"/>
      <c r="K86" s="43"/>
      <c r="L86" s="43"/>
      <c r="M86" s="55"/>
      <c r="N86" s="55"/>
      <c r="O86" s="55"/>
      <c r="P86" s="55"/>
      <c r="Q86" s="55"/>
      <c r="R86" s="55"/>
      <c r="S86" s="55"/>
      <c r="T86" s="55"/>
      <c r="U86" s="55"/>
      <c r="V86" s="55"/>
      <c r="W86" s="55"/>
    </row>
    <row r="87" spans="1:23">
      <c r="A87" s="55"/>
      <c r="B87" s="55"/>
      <c r="C87" s="55"/>
      <c r="D87" s="55"/>
      <c r="E87" s="55"/>
      <c r="F87" s="55"/>
      <c r="G87" s="55"/>
      <c r="H87" s="55"/>
      <c r="I87" s="55"/>
      <c r="J87" s="55"/>
      <c r="K87" s="43"/>
      <c r="L87" s="43"/>
      <c r="M87" s="55"/>
      <c r="N87" s="55"/>
      <c r="O87" s="55"/>
      <c r="P87" s="55"/>
      <c r="Q87" s="55"/>
      <c r="R87" s="55"/>
      <c r="S87" s="55"/>
      <c r="T87" s="55"/>
      <c r="U87" s="55"/>
      <c r="V87" s="55"/>
      <c r="W87" s="55"/>
    </row>
    <row r="88" spans="1:23">
      <c r="A88" s="55"/>
      <c r="B88" s="55"/>
      <c r="C88" s="55"/>
      <c r="D88" s="55"/>
      <c r="E88" s="55"/>
      <c r="F88" s="55"/>
      <c r="G88" s="55"/>
      <c r="H88" s="55"/>
      <c r="I88" s="55"/>
      <c r="J88" s="55"/>
      <c r="K88" s="43"/>
      <c r="L88" s="43"/>
      <c r="M88" s="55"/>
      <c r="N88" s="55"/>
      <c r="O88" s="55"/>
      <c r="P88" s="55"/>
      <c r="Q88" s="55"/>
      <c r="R88" s="55"/>
      <c r="S88" s="55"/>
      <c r="T88" s="55"/>
      <c r="U88" s="55"/>
      <c r="V88" s="55"/>
      <c r="W88" s="55"/>
    </row>
    <row r="89" spans="1:23">
      <c r="A89" s="55"/>
      <c r="B89" s="55"/>
      <c r="C89" s="55"/>
      <c r="D89" s="55"/>
      <c r="E89" s="55"/>
      <c r="F89" s="55"/>
      <c r="G89" s="55"/>
      <c r="H89" s="55"/>
      <c r="I89" s="55"/>
      <c r="J89" s="55"/>
      <c r="K89" s="43"/>
      <c r="L89" s="43"/>
      <c r="M89" s="55"/>
      <c r="N89" s="55"/>
      <c r="O89" s="55"/>
      <c r="P89" s="55"/>
      <c r="Q89" s="55"/>
      <c r="R89" s="55"/>
      <c r="S89" s="55"/>
      <c r="T89" s="55"/>
      <c r="U89" s="55"/>
      <c r="V89" s="55"/>
      <c r="W89" s="55"/>
    </row>
    <row r="90" spans="1:23">
      <c r="A90" s="55"/>
      <c r="B90" s="55"/>
      <c r="C90" s="55"/>
      <c r="D90" s="55"/>
      <c r="E90" s="55"/>
      <c r="F90" s="55"/>
      <c r="G90" s="55"/>
      <c r="H90" s="55"/>
      <c r="I90" s="55"/>
      <c r="J90" s="55"/>
      <c r="K90" s="43"/>
      <c r="L90" s="43"/>
      <c r="M90" s="55"/>
      <c r="N90" s="55"/>
      <c r="O90" s="55"/>
      <c r="P90" s="55"/>
      <c r="Q90" s="55"/>
      <c r="R90" s="55"/>
      <c r="S90" s="55"/>
      <c r="T90" s="55"/>
      <c r="U90" s="55"/>
      <c r="V90" s="55"/>
      <c r="W90" s="55"/>
    </row>
    <row r="91" spans="1:23">
      <c r="A91" s="55"/>
      <c r="B91" s="55"/>
      <c r="C91" s="55"/>
      <c r="D91" s="55"/>
      <c r="E91" s="55"/>
      <c r="F91" s="55"/>
      <c r="G91" s="55"/>
      <c r="H91" s="55"/>
      <c r="I91" s="55"/>
      <c r="J91" s="55"/>
      <c r="K91" s="43"/>
      <c r="L91" s="43"/>
      <c r="M91" s="55"/>
      <c r="N91" s="55"/>
      <c r="O91" s="55"/>
      <c r="P91" s="55"/>
      <c r="Q91" s="55"/>
      <c r="R91" s="55"/>
      <c r="S91" s="55"/>
      <c r="T91" s="55"/>
      <c r="U91" s="55"/>
      <c r="V91" s="55"/>
      <c r="W91" s="55"/>
    </row>
    <row r="92" spans="1:23">
      <c r="A92" s="55"/>
      <c r="B92" s="55"/>
      <c r="C92" s="55"/>
      <c r="D92" s="55"/>
      <c r="E92" s="55"/>
      <c r="F92" s="55"/>
      <c r="G92" s="55"/>
      <c r="H92" s="55"/>
      <c r="I92" s="55"/>
      <c r="J92" s="55"/>
      <c r="K92" s="43"/>
      <c r="L92" s="43"/>
      <c r="M92" s="55"/>
      <c r="N92" s="55"/>
      <c r="O92" s="55"/>
      <c r="P92" s="55"/>
      <c r="Q92" s="55"/>
      <c r="R92" s="55"/>
      <c r="S92" s="55"/>
      <c r="T92" s="55"/>
      <c r="U92" s="55"/>
      <c r="V92" s="55"/>
      <c r="W92" s="55"/>
    </row>
    <row r="93" spans="1:23">
      <c r="A93" s="55"/>
      <c r="B93" s="55"/>
      <c r="C93" s="55"/>
      <c r="D93" s="55"/>
      <c r="E93" s="55"/>
      <c r="F93" s="55"/>
      <c r="G93" s="55"/>
      <c r="H93" s="55"/>
      <c r="I93" s="55"/>
      <c r="J93" s="55"/>
      <c r="K93" s="43"/>
      <c r="L93" s="43"/>
      <c r="M93" s="55"/>
      <c r="N93" s="55"/>
      <c r="O93" s="55"/>
      <c r="P93" s="55"/>
      <c r="Q93" s="55"/>
      <c r="R93" s="55"/>
      <c r="S93" s="55"/>
      <c r="T93" s="55"/>
      <c r="U93" s="55"/>
      <c r="V93" s="55"/>
      <c r="W93" s="55"/>
    </row>
    <row r="94" spans="1:23">
      <c r="A94" s="55"/>
      <c r="B94" s="55"/>
      <c r="C94" s="55"/>
      <c r="D94" s="55"/>
      <c r="E94" s="55"/>
      <c r="F94" s="55"/>
      <c r="G94" s="55"/>
      <c r="H94" s="55"/>
      <c r="I94" s="55"/>
      <c r="J94" s="55"/>
      <c r="K94" s="43"/>
      <c r="L94" s="43"/>
      <c r="M94" s="55"/>
      <c r="N94" s="55"/>
      <c r="O94" s="55"/>
      <c r="P94" s="55"/>
      <c r="Q94" s="55"/>
      <c r="R94" s="55"/>
      <c r="S94" s="55"/>
      <c r="T94" s="55"/>
      <c r="U94" s="55"/>
      <c r="V94" s="55"/>
      <c r="W94" s="55"/>
    </row>
    <row r="95" spans="1:23">
      <c r="A95" s="55"/>
      <c r="B95" s="55"/>
      <c r="C95" s="55"/>
      <c r="D95" s="55"/>
      <c r="E95" s="55"/>
      <c r="F95" s="55"/>
      <c r="G95" s="55"/>
      <c r="H95" s="55"/>
      <c r="I95" s="55"/>
      <c r="J95" s="55"/>
      <c r="K95" s="43"/>
      <c r="L95" s="43"/>
      <c r="M95" s="55"/>
      <c r="N95" s="55"/>
      <c r="O95" s="55"/>
      <c r="P95" s="55"/>
      <c r="Q95" s="55"/>
      <c r="R95" s="55"/>
      <c r="S95" s="55"/>
      <c r="T95" s="55"/>
      <c r="U95" s="55"/>
      <c r="V95" s="55"/>
      <c r="W95" s="55"/>
    </row>
    <row r="96" spans="1:23">
      <c r="A96" s="55"/>
      <c r="B96" s="55"/>
      <c r="C96" s="55"/>
      <c r="D96" s="55"/>
      <c r="E96" s="55"/>
      <c r="F96" s="55"/>
      <c r="G96" s="55"/>
      <c r="H96" s="55"/>
      <c r="I96" s="55"/>
      <c r="J96" s="55"/>
      <c r="K96" s="43"/>
      <c r="L96" s="43"/>
      <c r="M96" s="55"/>
      <c r="N96" s="55"/>
      <c r="O96" s="55"/>
      <c r="P96" s="55"/>
      <c r="Q96" s="55"/>
      <c r="R96" s="55"/>
      <c r="S96" s="55"/>
      <c r="T96" s="55"/>
      <c r="U96" s="55"/>
      <c r="V96" s="55"/>
      <c r="W96" s="55"/>
    </row>
    <row r="97" spans="1:23">
      <c r="A97" s="55"/>
      <c r="B97" s="55"/>
      <c r="C97" s="55"/>
      <c r="D97" s="55"/>
      <c r="E97" s="55"/>
      <c r="F97" s="55"/>
      <c r="G97" s="55"/>
      <c r="H97" s="55"/>
      <c r="I97" s="55"/>
      <c r="J97" s="55"/>
      <c r="K97" s="43"/>
      <c r="L97" s="43"/>
      <c r="M97" s="55"/>
      <c r="N97" s="55"/>
      <c r="O97" s="55"/>
      <c r="P97" s="55"/>
      <c r="Q97" s="55"/>
      <c r="R97" s="55"/>
      <c r="S97" s="55"/>
      <c r="T97" s="55"/>
      <c r="U97" s="55"/>
      <c r="V97" s="55"/>
      <c r="W97" s="55"/>
    </row>
    <row r="98" spans="1:23">
      <c r="A98" s="55"/>
      <c r="B98" s="55"/>
      <c r="C98" s="55"/>
      <c r="D98" s="55"/>
      <c r="E98" s="55"/>
      <c r="F98" s="55"/>
      <c r="G98" s="55"/>
      <c r="H98" s="55"/>
      <c r="I98" s="55"/>
      <c r="J98" s="55"/>
      <c r="K98" s="43"/>
      <c r="L98" s="43"/>
      <c r="M98" s="55"/>
      <c r="N98" s="55"/>
      <c r="O98" s="55"/>
      <c r="P98" s="55"/>
      <c r="Q98" s="55"/>
      <c r="R98" s="55"/>
      <c r="S98" s="55"/>
      <c r="T98" s="55"/>
      <c r="U98" s="55"/>
      <c r="V98" s="55"/>
      <c r="W98" s="55"/>
    </row>
    <row r="99" spans="1:23">
      <c r="A99" s="55"/>
      <c r="B99" s="55"/>
      <c r="C99" s="55"/>
      <c r="D99" s="55"/>
      <c r="E99" s="55"/>
      <c r="F99" s="55"/>
      <c r="G99" s="55"/>
      <c r="H99" s="55"/>
      <c r="I99" s="55"/>
      <c r="J99" s="55"/>
      <c r="K99" s="43"/>
      <c r="L99" s="43"/>
      <c r="M99" s="55"/>
      <c r="N99" s="55"/>
      <c r="O99" s="55"/>
      <c r="P99" s="55"/>
      <c r="Q99" s="55"/>
      <c r="R99" s="55"/>
      <c r="S99" s="55"/>
      <c r="T99" s="55"/>
      <c r="U99" s="55"/>
      <c r="V99" s="55"/>
      <c r="W99" s="55"/>
    </row>
    <row r="100" spans="1:23">
      <c r="A100" s="55"/>
      <c r="B100" s="55"/>
      <c r="C100" s="55"/>
      <c r="D100" s="55"/>
      <c r="E100" s="55"/>
      <c r="F100" s="55"/>
      <c r="G100" s="55"/>
      <c r="H100" s="55"/>
      <c r="I100" s="55"/>
      <c r="J100" s="55"/>
      <c r="K100" s="43"/>
      <c r="L100" s="43"/>
      <c r="M100" s="55"/>
      <c r="N100" s="55"/>
      <c r="O100" s="55"/>
      <c r="P100" s="55"/>
      <c r="Q100" s="55"/>
      <c r="R100" s="55"/>
      <c r="S100" s="55"/>
      <c r="T100" s="55"/>
      <c r="U100" s="55"/>
      <c r="V100" s="55"/>
      <c r="W100" s="55"/>
    </row>
    <row r="101" spans="1:23">
      <c r="A101" s="55"/>
      <c r="B101" s="55"/>
      <c r="C101" s="55"/>
      <c r="D101" s="55"/>
      <c r="E101" s="55"/>
      <c r="F101" s="55"/>
      <c r="G101" s="55"/>
      <c r="H101" s="55"/>
      <c r="I101" s="55"/>
      <c r="J101" s="55"/>
      <c r="K101" s="43"/>
      <c r="L101" s="43"/>
      <c r="M101" s="55"/>
      <c r="N101" s="55"/>
      <c r="O101" s="55"/>
      <c r="P101" s="55"/>
      <c r="Q101" s="55"/>
      <c r="R101" s="55"/>
      <c r="S101" s="55"/>
      <c r="T101" s="55"/>
      <c r="U101" s="55"/>
      <c r="V101" s="55"/>
      <c r="W101" s="55"/>
    </row>
    <row r="102" spans="1:23">
      <c r="A102" s="55"/>
      <c r="B102" s="55"/>
      <c r="C102" s="55"/>
      <c r="D102" s="55"/>
      <c r="E102" s="55"/>
      <c r="F102" s="55"/>
      <c r="G102" s="55"/>
      <c r="H102" s="55"/>
      <c r="I102" s="55"/>
      <c r="J102" s="55"/>
      <c r="K102" s="43"/>
      <c r="L102" s="43"/>
      <c r="M102" s="55"/>
      <c r="N102" s="55"/>
      <c r="O102" s="55"/>
      <c r="P102" s="55"/>
      <c r="Q102" s="55"/>
      <c r="R102" s="55"/>
      <c r="S102" s="55"/>
      <c r="T102" s="55"/>
      <c r="U102" s="55"/>
      <c r="V102" s="55"/>
      <c r="W102" s="55"/>
    </row>
    <row r="103" spans="1:23">
      <c r="A103" s="55"/>
      <c r="B103" s="55"/>
      <c r="C103" s="55"/>
      <c r="D103" s="55"/>
      <c r="E103" s="55"/>
      <c r="F103" s="55"/>
      <c r="G103" s="55"/>
      <c r="H103" s="55"/>
      <c r="I103" s="55"/>
      <c r="J103" s="55"/>
      <c r="K103" s="43"/>
      <c r="L103" s="43"/>
      <c r="M103" s="55"/>
      <c r="N103" s="55"/>
      <c r="O103" s="55"/>
      <c r="P103" s="55"/>
      <c r="Q103" s="55"/>
      <c r="R103" s="55"/>
      <c r="S103" s="55"/>
      <c r="T103" s="55"/>
      <c r="U103" s="55"/>
      <c r="V103" s="55"/>
      <c r="W103" s="55"/>
    </row>
    <row r="104" spans="1:23">
      <c r="A104" s="55"/>
      <c r="B104" s="55"/>
      <c r="C104" s="55"/>
      <c r="D104" s="55"/>
      <c r="E104" s="55"/>
      <c r="F104" s="55"/>
      <c r="G104" s="55"/>
      <c r="H104" s="55"/>
      <c r="I104" s="55"/>
      <c r="J104" s="55"/>
      <c r="K104" s="43"/>
      <c r="L104" s="43"/>
      <c r="M104" s="55"/>
      <c r="N104" s="55"/>
      <c r="O104" s="55"/>
      <c r="P104" s="55"/>
      <c r="Q104" s="55"/>
      <c r="R104" s="55"/>
      <c r="S104" s="55"/>
      <c r="T104" s="55"/>
      <c r="U104" s="55"/>
      <c r="V104" s="55"/>
      <c r="W104" s="55"/>
    </row>
    <row r="105" spans="1:23">
      <c r="A105" s="55"/>
      <c r="B105" s="55"/>
      <c r="C105" s="55"/>
      <c r="D105" s="55"/>
      <c r="E105" s="55"/>
      <c r="F105" s="55"/>
      <c r="G105" s="55"/>
      <c r="H105" s="55"/>
      <c r="I105" s="55"/>
      <c r="J105" s="55"/>
      <c r="K105" s="43"/>
      <c r="L105" s="43"/>
      <c r="M105" s="55"/>
      <c r="N105" s="55"/>
      <c r="O105" s="55"/>
      <c r="P105" s="55"/>
      <c r="Q105" s="55"/>
      <c r="R105" s="55"/>
      <c r="S105" s="55"/>
      <c r="T105" s="55"/>
      <c r="U105" s="55"/>
      <c r="V105" s="55"/>
      <c r="W105" s="55"/>
    </row>
    <row r="106" spans="1:23">
      <c r="A106" s="55"/>
      <c r="B106" s="55"/>
      <c r="C106" s="55"/>
      <c r="D106" s="55"/>
      <c r="E106" s="55"/>
      <c r="F106" s="55"/>
      <c r="G106" s="55"/>
      <c r="H106" s="55"/>
      <c r="I106" s="55"/>
      <c r="J106" s="55"/>
      <c r="K106" s="43"/>
      <c r="L106" s="43"/>
      <c r="M106" s="55"/>
      <c r="N106" s="55"/>
      <c r="O106" s="55"/>
      <c r="P106" s="55"/>
      <c r="Q106" s="55"/>
      <c r="R106" s="55"/>
      <c r="S106" s="55"/>
      <c r="T106" s="55"/>
      <c r="U106" s="55"/>
      <c r="V106" s="55"/>
      <c r="W106" s="55"/>
    </row>
    <row r="107" spans="1:23">
      <c r="A107" s="55"/>
      <c r="B107" s="55"/>
      <c r="C107" s="55"/>
      <c r="D107" s="55"/>
      <c r="E107" s="55"/>
      <c r="F107" s="55"/>
      <c r="G107" s="55"/>
      <c r="H107" s="55"/>
      <c r="I107" s="55"/>
      <c r="J107" s="55"/>
      <c r="K107" s="43"/>
      <c r="L107" s="43"/>
      <c r="M107" s="55"/>
      <c r="N107" s="55"/>
      <c r="O107" s="55"/>
      <c r="P107" s="55"/>
      <c r="Q107" s="55"/>
      <c r="R107" s="55"/>
      <c r="S107" s="55"/>
      <c r="T107" s="55"/>
      <c r="U107" s="55"/>
      <c r="V107" s="55"/>
      <c r="W107" s="55"/>
    </row>
    <row r="108" spans="1:23">
      <c r="A108" s="55"/>
      <c r="B108" s="55"/>
      <c r="C108" s="55"/>
      <c r="D108" s="55"/>
      <c r="E108" s="55"/>
      <c r="F108" s="55"/>
      <c r="G108" s="55"/>
      <c r="H108" s="55"/>
      <c r="I108" s="55"/>
      <c r="J108" s="55"/>
      <c r="K108" s="43"/>
      <c r="L108" s="43"/>
      <c r="M108" s="55"/>
      <c r="N108" s="55"/>
      <c r="O108" s="55"/>
      <c r="P108" s="55"/>
      <c r="Q108" s="55"/>
      <c r="R108" s="55"/>
      <c r="S108" s="55"/>
      <c r="T108" s="55"/>
      <c r="U108" s="55"/>
      <c r="V108" s="55"/>
      <c r="W108" s="55"/>
    </row>
    <row r="109" spans="1:23">
      <c r="A109" s="55"/>
      <c r="B109" s="55"/>
      <c r="C109" s="55"/>
      <c r="D109" s="55"/>
      <c r="E109" s="55"/>
      <c r="F109" s="55"/>
      <c r="G109" s="55"/>
      <c r="H109" s="55"/>
      <c r="I109" s="55"/>
      <c r="J109" s="55"/>
      <c r="K109" s="43"/>
      <c r="L109" s="43"/>
      <c r="M109" s="55"/>
      <c r="N109" s="55"/>
      <c r="O109" s="55"/>
      <c r="P109" s="55"/>
      <c r="Q109" s="55"/>
      <c r="R109" s="55"/>
      <c r="S109" s="55"/>
      <c r="T109" s="55"/>
      <c r="U109" s="55"/>
      <c r="V109" s="55"/>
      <c r="W109" s="55"/>
    </row>
    <row r="110" spans="1:23">
      <c r="A110" s="55"/>
      <c r="B110" s="55"/>
      <c r="C110" s="55"/>
      <c r="D110" s="55"/>
      <c r="E110" s="55"/>
      <c r="F110" s="55"/>
      <c r="G110" s="55"/>
      <c r="H110" s="55"/>
      <c r="I110" s="55"/>
      <c r="J110" s="55"/>
      <c r="K110" s="43"/>
      <c r="L110" s="43"/>
      <c r="M110" s="55"/>
      <c r="N110" s="55"/>
      <c r="O110" s="55"/>
      <c r="P110" s="55"/>
      <c r="Q110" s="55"/>
      <c r="R110" s="55"/>
      <c r="S110" s="55"/>
      <c r="T110" s="55"/>
      <c r="U110" s="55"/>
      <c r="V110" s="55"/>
      <c r="W110" s="55"/>
    </row>
    <row r="111" spans="1:23">
      <c r="A111" s="55"/>
      <c r="B111" s="55"/>
      <c r="C111" s="55"/>
      <c r="D111" s="55"/>
      <c r="E111" s="55"/>
      <c r="F111" s="55"/>
      <c r="G111" s="55"/>
      <c r="H111" s="55"/>
      <c r="I111" s="55"/>
      <c r="J111" s="55"/>
      <c r="K111" s="43"/>
      <c r="L111" s="43"/>
      <c r="M111" s="55"/>
      <c r="N111" s="55"/>
      <c r="O111" s="55"/>
      <c r="P111" s="55"/>
      <c r="Q111" s="55"/>
      <c r="R111" s="55"/>
      <c r="S111" s="55"/>
      <c r="T111" s="55"/>
      <c r="U111" s="55"/>
      <c r="V111" s="55"/>
      <c r="W111" s="55"/>
    </row>
    <row r="112" spans="1:23">
      <c r="A112" s="55"/>
      <c r="B112" s="55"/>
      <c r="C112" s="55"/>
      <c r="D112" s="55"/>
      <c r="E112" s="55"/>
      <c r="F112" s="55"/>
      <c r="G112" s="55"/>
      <c r="H112" s="55"/>
      <c r="I112" s="55"/>
      <c r="J112" s="55"/>
      <c r="K112" s="43"/>
      <c r="L112" s="43"/>
      <c r="M112" s="55"/>
      <c r="N112" s="55"/>
      <c r="O112" s="55"/>
      <c r="P112" s="55"/>
      <c r="Q112" s="55"/>
      <c r="R112" s="55"/>
      <c r="S112" s="55"/>
      <c r="T112" s="55"/>
      <c r="U112" s="55"/>
      <c r="V112" s="55"/>
      <c r="W112" s="55"/>
    </row>
    <row r="113" spans="1:23">
      <c r="A113" s="55"/>
      <c r="B113" s="55"/>
      <c r="C113" s="55"/>
      <c r="D113" s="55"/>
      <c r="E113" s="55"/>
      <c r="F113" s="55"/>
      <c r="G113" s="55"/>
      <c r="H113" s="55"/>
      <c r="I113" s="55"/>
      <c r="J113" s="55"/>
      <c r="K113" s="43"/>
      <c r="L113" s="43"/>
      <c r="M113" s="55"/>
      <c r="N113" s="55"/>
      <c r="O113" s="55"/>
      <c r="P113" s="55"/>
      <c r="Q113" s="55"/>
      <c r="R113" s="55"/>
      <c r="S113" s="55"/>
      <c r="T113" s="55"/>
      <c r="U113" s="55"/>
      <c r="V113" s="55"/>
      <c r="W113" s="55"/>
    </row>
    <row r="114" spans="1:23">
      <c r="A114" s="55"/>
      <c r="B114" s="55"/>
      <c r="C114" s="55"/>
      <c r="D114" s="55"/>
      <c r="E114" s="55"/>
      <c r="F114" s="55"/>
      <c r="G114" s="55"/>
      <c r="H114" s="55"/>
      <c r="I114" s="55"/>
      <c r="J114" s="55"/>
      <c r="K114" s="43"/>
      <c r="L114" s="43"/>
      <c r="M114" s="55"/>
      <c r="N114" s="55"/>
      <c r="O114" s="55"/>
      <c r="P114" s="55"/>
      <c r="Q114" s="55"/>
      <c r="R114" s="55"/>
      <c r="S114" s="55"/>
      <c r="T114" s="55"/>
      <c r="U114" s="55"/>
      <c r="V114" s="55"/>
      <c r="W114" s="55"/>
    </row>
    <row r="115" spans="1:23">
      <c r="A115" s="55"/>
      <c r="B115" s="55"/>
      <c r="C115" s="55"/>
      <c r="D115" s="55"/>
      <c r="E115" s="55"/>
      <c r="F115" s="55"/>
      <c r="G115" s="55"/>
      <c r="H115" s="55"/>
      <c r="I115" s="55"/>
      <c r="J115" s="55"/>
      <c r="K115" s="43"/>
      <c r="L115" s="43"/>
      <c r="M115" s="55"/>
      <c r="N115" s="55"/>
      <c r="O115" s="55"/>
      <c r="P115" s="55"/>
      <c r="Q115" s="55"/>
      <c r="R115" s="55"/>
      <c r="S115" s="55"/>
      <c r="T115" s="55"/>
      <c r="U115" s="55"/>
      <c r="V115" s="55"/>
      <c r="W115" s="55"/>
    </row>
    <row r="116" spans="1:23">
      <c r="A116" s="55"/>
      <c r="B116" s="55"/>
      <c r="C116" s="55"/>
      <c r="D116" s="55"/>
      <c r="E116" s="55"/>
      <c r="F116" s="55"/>
      <c r="G116" s="55"/>
      <c r="H116" s="55"/>
      <c r="I116" s="55"/>
      <c r="J116" s="55"/>
      <c r="K116" s="43"/>
      <c r="L116" s="43"/>
      <c r="M116" s="55"/>
      <c r="N116" s="55"/>
      <c r="O116" s="55"/>
      <c r="P116" s="55"/>
      <c r="Q116" s="55"/>
      <c r="R116" s="55"/>
      <c r="S116" s="55"/>
      <c r="T116" s="55"/>
      <c r="U116" s="55"/>
      <c r="V116" s="55"/>
      <c r="W116" s="55"/>
    </row>
    <row r="117" spans="1:23">
      <c r="A117" s="55"/>
      <c r="B117" s="55"/>
      <c r="C117" s="55"/>
      <c r="D117" s="55"/>
      <c r="E117" s="55"/>
      <c r="F117" s="55"/>
      <c r="G117" s="55"/>
      <c r="H117" s="55"/>
      <c r="I117" s="55"/>
      <c r="J117" s="55"/>
      <c r="K117" s="43"/>
      <c r="L117" s="43"/>
      <c r="M117" s="55"/>
      <c r="N117" s="55"/>
      <c r="O117" s="55"/>
      <c r="P117" s="55"/>
      <c r="Q117" s="55"/>
      <c r="R117" s="55"/>
      <c r="S117" s="55"/>
      <c r="T117" s="55"/>
      <c r="U117" s="55"/>
      <c r="V117" s="55"/>
      <c r="W117" s="55"/>
    </row>
    <row r="118" spans="1:23">
      <c r="A118" s="55"/>
      <c r="B118" s="55"/>
      <c r="C118" s="55"/>
      <c r="D118" s="55"/>
      <c r="E118" s="55"/>
      <c r="F118" s="55"/>
      <c r="G118" s="55"/>
      <c r="H118" s="55"/>
      <c r="I118" s="55"/>
      <c r="J118" s="55"/>
      <c r="K118" s="43"/>
      <c r="L118" s="43"/>
      <c r="M118" s="55"/>
      <c r="N118" s="55"/>
      <c r="O118" s="55"/>
      <c r="P118" s="55"/>
      <c r="Q118" s="55"/>
      <c r="R118" s="55"/>
      <c r="S118" s="55"/>
      <c r="T118" s="55"/>
      <c r="U118" s="55"/>
      <c r="V118" s="55"/>
      <c r="W118" s="55"/>
    </row>
    <row r="119" spans="1:23">
      <c r="A119" s="55"/>
      <c r="B119" s="55"/>
      <c r="C119" s="55"/>
      <c r="D119" s="55"/>
      <c r="E119" s="55"/>
      <c r="F119" s="55"/>
      <c r="G119" s="55"/>
      <c r="H119" s="55"/>
      <c r="I119" s="55"/>
      <c r="J119" s="55"/>
      <c r="K119" s="43"/>
      <c r="L119" s="43"/>
      <c r="M119" s="55"/>
      <c r="N119" s="55"/>
      <c r="O119" s="55"/>
      <c r="P119" s="55"/>
      <c r="Q119" s="55"/>
      <c r="R119" s="55"/>
      <c r="S119" s="55"/>
      <c r="T119" s="55"/>
      <c r="U119" s="55"/>
      <c r="V119" s="55"/>
      <c r="W119" s="55"/>
    </row>
    <row r="120" spans="1:23">
      <c r="A120" s="55"/>
      <c r="B120" s="55"/>
      <c r="C120" s="55"/>
      <c r="D120" s="55"/>
      <c r="E120" s="55"/>
      <c r="F120" s="55"/>
      <c r="G120" s="55"/>
      <c r="H120" s="55"/>
      <c r="I120" s="55"/>
      <c r="J120" s="55"/>
      <c r="K120" s="43"/>
      <c r="L120" s="43"/>
      <c r="M120" s="55"/>
      <c r="N120" s="55"/>
      <c r="O120" s="55"/>
      <c r="P120" s="55"/>
      <c r="Q120" s="55"/>
      <c r="R120" s="55"/>
      <c r="S120" s="55"/>
      <c r="T120" s="55"/>
      <c r="U120" s="55"/>
      <c r="V120" s="55"/>
      <c r="W120" s="55"/>
    </row>
    <row r="121" spans="1:23">
      <c r="A121" s="55"/>
      <c r="B121" s="55"/>
      <c r="C121" s="55"/>
      <c r="D121" s="55"/>
      <c r="E121" s="55"/>
      <c r="F121" s="55"/>
      <c r="G121" s="55"/>
      <c r="H121" s="55"/>
      <c r="I121" s="55"/>
      <c r="J121" s="55"/>
      <c r="K121" s="43"/>
      <c r="L121" s="43"/>
      <c r="M121" s="55"/>
      <c r="N121" s="55"/>
      <c r="O121" s="55"/>
      <c r="P121" s="55"/>
      <c r="Q121" s="55"/>
      <c r="R121" s="55"/>
      <c r="S121" s="55"/>
      <c r="T121" s="55"/>
      <c r="U121" s="55"/>
      <c r="V121" s="55"/>
      <c r="W121" s="55"/>
    </row>
    <row r="122" spans="1:23">
      <c r="A122" s="55"/>
      <c r="B122" s="55"/>
      <c r="C122" s="55"/>
      <c r="D122" s="55"/>
      <c r="E122" s="55"/>
      <c r="F122" s="55"/>
      <c r="G122" s="55"/>
      <c r="H122" s="55"/>
      <c r="I122" s="55"/>
      <c r="J122" s="55"/>
      <c r="K122" s="43"/>
      <c r="L122" s="43"/>
      <c r="M122" s="55"/>
      <c r="N122" s="55"/>
      <c r="O122" s="55"/>
      <c r="P122" s="55"/>
      <c r="Q122" s="55"/>
      <c r="R122" s="55"/>
      <c r="S122" s="55"/>
      <c r="T122" s="55"/>
      <c r="U122" s="55"/>
      <c r="V122" s="55"/>
      <c r="W122" s="55"/>
    </row>
    <row r="123" spans="1:23">
      <c r="A123" s="55"/>
      <c r="B123" s="55"/>
      <c r="C123" s="55"/>
      <c r="D123" s="55"/>
      <c r="E123" s="55"/>
      <c r="F123" s="55"/>
      <c r="G123" s="55"/>
      <c r="H123" s="55"/>
      <c r="I123" s="55"/>
      <c r="J123" s="55"/>
      <c r="K123" s="43"/>
      <c r="L123" s="43"/>
      <c r="M123" s="55"/>
      <c r="N123" s="55"/>
      <c r="O123" s="55"/>
      <c r="P123" s="55"/>
      <c r="Q123" s="55"/>
      <c r="R123" s="55"/>
      <c r="S123" s="55"/>
      <c r="T123" s="55"/>
      <c r="U123" s="55"/>
      <c r="V123" s="55"/>
      <c r="W123" s="55"/>
    </row>
    <row r="124" spans="1:23">
      <c r="A124" s="55"/>
      <c r="B124" s="55"/>
      <c r="C124" s="55"/>
      <c r="D124" s="55"/>
      <c r="E124" s="55"/>
      <c r="F124" s="55"/>
      <c r="G124" s="55"/>
      <c r="H124" s="55"/>
      <c r="I124" s="55"/>
      <c r="J124" s="55"/>
      <c r="K124" s="43"/>
      <c r="L124" s="43"/>
      <c r="M124" s="55"/>
      <c r="N124" s="55"/>
      <c r="O124" s="55"/>
      <c r="P124" s="55"/>
      <c r="Q124" s="55"/>
      <c r="R124" s="55"/>
      <c r="S124" s="55"/>
      <c r="T124" s="55"/>
      <c r="U124" s="55"/>
      <c r="V124" s="55"/>
      <c r="W124" s="55"/>
    </row>
    <row r="125" spans="1:23">
      <c r="A125" s="55"/>
      <c r="B125" s="55"/>
      <c r="C125" s="55"/>
      <c r="D125" s="55"/>
      <c r="E125" s="55"/>
      <c r="F125" s="55"/>
      <c r="G125" s="55"/>
      <c r="H125" s="55"/>
      <c r="I125" s="55"/>
      <c r="J125" s="55"/>
      <c r="K125" s="43"/>
      <c r="L125" s="43"/>
      <c r="M125" s="55"/>
      <c r="N125" s="55"/>
      <c r="O125" s="55"/>
      <c r="P125" s="55"/>
      <c r="Q125" s="55"/>
      <c r="R125" s="55"/>
      <c r="S125" s="55"/>
      <c r="T125" s="55"/>
      <c r="U125" s="55"/>
      <c r="V125" s="55"/>
      <c r="W125" s="55"/>
    </row>
    <row r="126" spans="1:23">
      <c r="A126" s="55"/>
      <c r="B126" s="55"/>
      <c r="C126" s="55"/>
      <c r="D126" s="55"/>
      <c r="E126" s="55"/>
      <c r="F126" s="55"/>
      <c r="G126" s="55"/>
      <c r="H126" s="55"/>
      <c r="I126" s="55"/>
      <c r="J126" s="55"/>
      <c r="K126" s="43"/>
      <c r="L126" s="43"/>
      <c r="M126" s="55"/>
      <c r="N126" s="55"/>
      <c r="O126" s="55"/>
      <c r="P126" s="55"/>
      <c r="Q126" s="55"/>
      <c r="R126" s="55"/>
      <c r="S126" s="55"/>
      <c r="T126" s="55"/>
      <c r="U126" s="55"/>
      <c r="V126" s="55"/>
      <c r="W126" s="55"/>
    </row>
    <row r="127" spans="1:23">
      <c r="A127" s="55"/>
      <c r="B127" s="55"/>
      <c r="C127" s="55"/>
      <c r="D127" s="55"/>
      <c r="E127" s="55"/>
      <c r="F127" s="55"/>
      <c r="G127" s="55"/>
      <c r="H127" s="55"/>
      <c r="I127" s="55"/>
      <c r="J127" s="55"/>
      <c r="K127" s="43"/>
      <c r="L127" s="43"/>
      <c r="M127" s="55"/>
      <c r="N127" s="55"/>
      <c r="O127" s="55"/>
      <c r="P127" s="55"/>
      <c r="Q127" s="55"/>
      <c r="R127" s="55"/>
      <c r="S127" s="55"/>
      <c r="T127" s="55"/>
      <c r="U127" s="55"/>
      <c r="V127" s="55"/>
      <c r="W127" s="55"/>
    </row>
    <row r="128" spans="1:23">
      <c r="A128" s="55"/>
      <c r="B128" s="55"/>
      <c r="C128" s="55"/>
      <c r="D128" s="55"/>
      <c r="E128" s="55"/>
      <c r="F128" s="55"/>
      <c r="G128" s="55"/>
      <c r="H128" s="55"/>
      <c r="I128" s="55"/>
      <c r="J128" s="55"/>
      <c r="K128" s="43"/>
      <c r="L128" s="43"/>
      <c r="M128" s="55"/>
      <c r="N128" s="55"/>
      <c r="O128" s="55"/>
      <c r="P128" s="55"/>
      <c r="Q128" s="55"/>
      <c r="R128" s="55"/>
      <c r="S128" s="55"/>
      <c r="T128" s="55"/>
      <c r="U128" s="55"/>
      <c r="V128" s="55"/>
      <c r="W128" s="55"/>
    </row>
    <row r="129" spans="1:23">
      <c r="A129" s="55"/>
      <c r="B129" s="55"/>
      <c r="C129" s="55"/>
      <c r="D129" s="55"/>
      <c r="E129" s="55"/>
      <c r="F129" s="55"/>
      <c r="G129" s="55"/>
      <c r="H129" s="55"/>
      <c r="I129" s="55"/>
      <c r="J129" s="55"/>
      <c r="K129" s="43"/>
      <c r="L129" s="43"/>
      <c r="M129" s="55"/>
      <c r="N129" s="55"/>
      <c r="O129" s="55"/>
      <c r="P129" s="55"/>
      <c r="Q129" s="55"/>
      <c r="R129" s="55"/>
      <c r="S129" s="55"/>
      <c r="T129" s="55"/>
      <c r="U129" s="55"/>
      <c r="V129" s="55"/>
      <c r="W129" s="55"/>
    </row>
    <row r="130" spans="1:23">
      <c r="A130" s="55"/>
      <c r="B130" s="55"/>
      <c r="C130" s="55"/>
      <c r="D130" s="55"/>
      <c r="E130" s="55"/>
      <c r="F130" s="55"/>
      <c r="G130" s="55"/>
      <c r="H130" s="55"/>
      <c r="I130" s="55"/>
      <c r="J130" s="55"/>
      <c r="K130" s="43"/>
      <c r="L130" s="43"/>
      <c r="M130" s="55"/>
      <c r="N130" s="55"/>
      <c r="O130" s="55"/>
      <c r="P130" s="55"/>
      <c r="Q130" s="55"/>
      <c r="R130" s="55"/>
      <c r="S130" s="55"/>
      <c r="T130" s="55"/>
      <c r="U130" s="55"/>
      <c r="V130" s="55"/>
      <c r="W130" s="55"/>
    </row>
    <row r="131" spans="1:23">
      <c r="A131" s="55"/>
      <c r="B131" s="55"/>
      <c r="C131" s="55"/>
      <c r="D131" s="55"/>
      <c r="E131" s="55"/>
      <c r="F131" s="55"/>
      <c r="G131" s="55"/>
      <c r="H131" s="55"/>
      <c r="I131" s="55"/>
      <c r="J131" s="55"/>
      <c r="K131" s="43"/>
      <c r="L131" s="43"/>
      <c r="M131" s="55"/>
      <c r="N131" s="55"/>
      <c r="O131" s="55"/>
      <c r="P131" s="55"/>
      <c r="Q131" s="55"/>
      <c r="R131" s="55"/>
      <c r="S131" s="55"/>
      <c r="T131" s="55"/>
      <c r="U131" s="55"/>
      <c r="V131" s="55"/>
      <c r="W131" s="55"/>
    </row>
    <row r="132" spans="1:23">
      <c r="A132" s="55"/>
      <c r="B132" s="55"/>
      <c r="C132" s="55"/>
      <c r="D132" s="55"/>
      <c r="E132" s="55"/>
      <c r="F132" s="55"/>
      <c r="G132" s="55"/>
      <c r="H132" s="55"/>
      <c r="I132" s="55"/>
      <c r="J132" s="55"/>
      <c r="K132" s="43"/>
      <c r="L132" s="43"/>
      <c r="M132" s="55"/>
      <c r="N132" s="55"/>
      <c r="O132" s="55"/>
      <c r="P132" s="55"/>
      <c r="Q132" s="55"/>
      <c r="R132" s="55"/>
      <c r="S132" s="55"/>
      <c r="T132" s="55"/>
      <c r="U132" s="55"/>
      <c r="V132" s="55"/>
      <c r="W132" s="55"/>
    </row>
    <row r="133" spans="1:23">
      <c r="A133" s="55"/>
      <c r="B133" s="55"/>
      <c r="C133" s="55"/>
      <c r="D133" s="55"/>
      <c r="E133" s="55"/>
      <c r="F133" s="55"/>
      <c r="G133" s="55"/>
      <c r="H133" s="55"/>
      <c r="I133" s="55"/>
      <c r="J133" s="55"/>
      <c r="K133" s="43"/>
      <c r="L133" s="43"/>
      <c r="M133" s="55"/>
      <c r="N133" s="55"/>
      <c r="O133" s="55"/>
      <c r="P133" s="55"/>
      <c r="Q133" s="55"/>
      <c r="R133" s="55"/>
      <c r="S133" s="55"/>
      <c r="T133" s="55"/>
      <c r="U133" s="55"/>
      <c r="V133" s="55"/>
      <c r="W133" s="55"/>
    </row>
    <row r="134" spans="1:23">
      <c r="A134" s="55"/>
      <c r="B134" s="55"/>
      <c r="C134" s="55"/>
      <c r="D134" s="55"/>
      <c r="E134" s="55"/>
      <c r="F134" s="55"/>
      <c r="G134" s="55"/>
      <c r="H134" s="55"/>
      <c r="I134" s="55"/>
      <c r="J134" s="55"/>
      <c r="K134" s="43"/>
      <c r="L134" s="43"/>
      <c r="M134" s="55"/>
      <c r="N134" s="55"/>
      <c r="O134" s="55"/>
      <c r="P134" s="55"/>
      <c r="Q134" s="55"/>
      <c r="R134" s="55"/>
      <c r="S134" s="55"/>
      <c r="T134" s="55"/>
      <c r="U134" s="55"/>
      <c r="V134" s="55"/>
      <c r="W134" s="55"/>
    </row>
    <row r="135" spans="1:23">
      <c r="A135" s="55"/>
      <c r="B135" s="55"/>
      <c r="C135" s="55"/>
      <c r="D135" s="55"/>
      <c r="E135" s="55"/>
      <c r="F135" s="55"/>
      <c r="G135" s="55"/>
      <c r="H135" s="55"/>
      <c r="I135" s="55"/>
      <c r="J135" s="55"/>
      <c r="K135" s="43"/>
      <c r="L135" s="43"/>
      <c r="M135" s="55"/>
      <c r="N135" s="55"/>
      <c r="O135" s="55"/>
      <c r="P135" s="55"/>
      <c r="Q135" s="55"/>
      <c r="R135" s="55"/>
      <c r="S135" s="55"/>
      <c r="T135" s="55"/>
      <c r="U135" s="55"/>
      <c r="V135" s="55"/>
      <c r="W135" s="55"/>
    </row>
    <row r="136" spans="1:23">
      <c r="A136" s="55"/>
      <c r="B136" s="55"/>
      <c r="C136" s="55"/>
      <c r="D136" s="55"/>
      <c r="E136" s="55"/>
      <c r="F136" s="55"/>
      <c r="G136" s="55"/>
      <c r="H136" s="55"/>
      <c r="I136" s="55"/>
      <c r="J136" s="55"/>
      <c r="K136" s="43"/>
      <c r="L136" s="43"/>
      <c r="M136" s="55"/>
      <c r="N136" s="55"/>
      <c r="O136" s="55"/>
      <c r="P136" s="55"/>
      <c r="Q136" s="55"/>
      <c r="R136" s="55"/>
      <c r="S136" s="55"/>
      <c r="T136" s="55"/>
      <c r="U136" s="55"/>
      <c r="V136" s="55"/>
      <c r="W136" s="55"/>
    </row>
    <row r="137" spans="1:23">
      <c r="A137" s="55"/>
      <c r="B137" s="55"/>
      <c r="C137" s="55"/>
      <c r="D137" s="55"/>
      <c r="E137" s="55"/>
      <c r="F137" s="55"/>
      <c r="G137" s="55"/>
      <c r="H137" s="55"/>
      <c r="I137" s="55"/>
      <c r="J137" s="55"/>
      <c r="K137" s="43"/>
      <c r="L137" s="43"/>
      <c r="M137" s="55"/>
      <c r="N137" s="55"/>
      <c r="O137" s="55"/>
      <c r="P137" s="55"/>
      <c r="Q137" s="55"/>
      <c r="R137" s="55"/>
      <c r="S137" s="55"/>
      <c r="T137" s="55"/>
      <c r="U137" s="55"/>
      <c r="V137" s="55"/>
      <c r="W137" s="55"/>
    </row>
    <row r="138" spans="1:23">
      <c r="A138" s="55"/>
      <c r="B138" s="55"/>
      <c r="C138" s="55"/>
      <c r="D138" s="55"/>
      <c r="E138" s="55"/>
      <c r="F138" s="55"/>
      <c r="G138" s="55"/>
      <c r="H138" s="55"/>
      <c r="I138" s="55"/>
      <c r="J138" s="55"/>
      <c r="K138" s="43"/>
      <c r="L138" s="43"/>
      <c r="M138" s="55"/>
      <c r="N138" s="55"/>
      <c r="O138" s="55"/>
      <c r="P138" s="55"/>
      <c r="Q138" s="55"/>
      <c r="R138" s="55"/>
      <c r="S138" s="55"/>
      <c r="T138" s="55"/>
      <c r="U138" s="55"/>
      <c r="V138" s="55"/>
      <c r="W138" s="55"/>
    </row>
    <row r="139" spans="1:23">
      <c r="A139" s="55"/>
      <c r="B139" s="55"/>
      <c r="C139" s="55"/>
      <c r="D139" s="55"/>
      <c r="E139" s="55"/>
      <c r="F139" s="55"/>
      <c r="G139" s="55"/>
      <c r="H139" s="55"/>
      <c r="I139" s="55"/>
      <c r="J139" s="55"/>
      <c r="K139" s="43"/>
      <c r="L139" s="43"/>
      <c r="M139" s="55"/>
      <c r="N139" s="55"/>
      <c r="O139" s="55"/>
      <c r="P139" s="55"/>
      <c r="Q139" s="55"/>
      <c r="R139" s="55"/>
      <c r="S139" s="55"/>
      <c r="T139" s="55"/>
      <c r="U139" s="55"/>
      <c r="V139" s="55"/>
      <c r="W139" s="55"/>
    </row>
    <row r="140" spans="1:23">
      <c r="A140" s="55"/>
      <c r="B140" s="55"/>
      <c r="C140" s="55"/>
      <c r="D140" s="55"/>
      <c r="E140" s="55"/>
      <c r="F140" s="55"/>
      <c r="G140" s="55"/>
      <c r="H140" s="55"/>
      <c r="I140" s="55"/>
      <c r="J140" s="55"/>
      <c r="K140" s="43"/>
      <c r="L140" s="43"/>
      <c r="M140" s="55"/>
      <c r="N140" s="55"/>
      <c r="O140" s="55"/>
      <c r="P140" s="55"/>
      <c r="Q140" s="55"/>
      <c r="R140" s="55"/>
      <c r="S140" s="55"/>
      <c r="T140" s="55"/>
      <c r="U140" s="55"/>
      <c r="V140" s="55"/>
      <c r="W140" s="55"/>
    </row>
    <row r="141" spans="1:23">
      <c r="A141" s="55"/>
      <c r="B141" s="55"/>
      <c r="C141" s="55"/>
      <c r="D141" s="55"/>
      <c r="E141" s="55"/>
      <c r="F141" s="55"/>
      <c r="G141" s="55"/>
      <c r="H141" s="55"/>
      <c r="I141" s="55"/>
      <c r="J141" s="55"/>
      <c r="K141" s="43"/>
      <c r="L141" s="43"/>
      <c r="M141" s="55"/>
      <c r="N141" s="55"/>
      <c r="O141" s="55"/>
      <c r="P141" s="55"/>
      <c r="Q141" s="55"/>
      <c r="R141" s="55"/>
      <c r="S141" s="55"/>
      <c r="T141" s="55"/>
      <c r="U141" s="55"/>
      <c r="V141" s="55"/>
      <c r="W141" s="55"/>
    </row>
    <row r="142" spans="1:23">
      <c r="A142" s="55"/>
      <c r="B142" s="55"/>
      <c r="C142" s="55"/>
      <c r="D142" s="55"/>
      <c r="E142" s="55"/>
      <c r="F142" s="55"/>
      <c r="G142" s="55"/>
      <c r="H142" s="55"/>
      <c r="I142" s="55"/>
      <c r="J142" s="55"/>
      <c r="K142" s="43"/>
      <c r="L142" s="43"/>
      <c r="M142" s="55"/>
      <c r="N142" s="55"/>
      <c r="O142" s="55"/>
      <c r="P142" s="55"/>
      <c r="Q142" s="55"/>
      <c r="R142" s="55"/>
      <c r="S142" s="55"/>
      <c r="T142" s="55"/>
      <c r="U142" s="55"/>
      <c r="V142" s="55"/>
      <c r="W142" s="55"/>
    </row>
    <row r="143" spans="1:23">
      <c r="A143" s="55"/>
      <c r="B143" s="55"/>
      <c r="C143" s="55"/>
      <c r="D143" s="55"/>
      <c r="E143" s="55"/>
      <c r="F143" s="55"/>
      <c r="G143" s="55"/>
      <c r="H143" s="55"/>
      <c r="I143" s="55"/>
      <c r="J143" s="55"/>
      <c r="K143" s="43"/>
      <c r="L143" s="43"/>
      <c r="M143" s="55"/>
      <c r="N143" s="55"/>
      <c r="O143" s="55"/>
      <c r="P143" s="55"/>
      <c r="Q143" s="55"/>
      <c r="R143" s="55"/>
      <c r="S143" s="55"/>
      <c r="T143" s="55"/>
      <c r="U143" s="55"/>
      <c r="V143" s="55"/>
      <c r="W143" s="55"/>
    </row>
    <row r="144" spans="1:23">
      <c r="A144" s="55"/>
      <c r="B144" s="55"/>
      <c r="C144" s="55"/>
      <c r="D144" s="55"/>
      <c r="E144" s="55"/>
      <c r="F144" s="55"/>
      <c r="G144" s="55"/>
      <c r="H144" s="55"/>
      <c r="I144" s="55"/>
      <c r="J144" s="55"/>
      <c r="K144" s="43"/>
      <c r="L144" s="43"/>
      <c r="M144" s="55"/>
      <c r="N144" s="55"/>
      <c r="O144" s="55"/>
      <c r="P144" s="55"/>
      <c r="Q144" s="55"/>
      <c r="R144" s="55"/>
      <c r="S144" s="55"/>
      <c r="T144" s="55"/>
      <c r="U144" s="55"/>
      <c r="V144" s="55"/>
      <c r="W144" s="55"/>
    </row>
    <row r="145" spans="1:23">
      <c r="A145" s="55"/>
      <c r="B145" s="55"/>
      <c r="C145" s="55"/>
      <c r="D145" s="55"/>
      <c r="E145" s="55"/>
      <c r="F145" s="55"/>
      <c r="G145" s="55"/>
      <c r="H145" s="55"/>
      <c r="I145" s="55"/>
      <c r="J145" s="55"/>
      <c r="K145" s="43"/>
      <c r="L145" s="43"/>
      <c r="M145" s="55"/>
      <c r="N145" s="55"/>
      <c r="O145" s="55"/>
      <c r="P145" s="55"/>
      <c r="Q145" s="55"/>
      <c r="R145" s="55"/>
      <c r="S145" s="55"/>
      <c r="T145" s="55"/>
      <c r="U145" s="55"/>
      <c r="V145" s="55"/>
      <c r="W145" s="55"/>
    </row>
    <row r="146" spans="1:23">
      <c r="A146" s="55"/>
      <c r="B146" s="55"/>
      <c r="C146" s="55"/>
      <c r="D146" s="55"/>
      <c r="E146" s="55"/>
      <c r="F146" s="55"/>
      <c r="G146" s="55"/>
      <c r="H146" s="55"/>
      <c r="I146" s="55"/>
      <c r="J146" s="55"/>
      <c r="K146" s="43"/>
      <c r="L146" s="43"/>
      <c r="M146" s="55"/>
      <c r="N146" s="55"/>
      <c r="O146" s="55"/>
      <c r="P146" s="55"/>
      <c r="Q146" s="55"/>
      <c r="R146" s="55"/>
      <c r="S146" s="55"/>
      <c r="T146" s="55"/>
      <c r="U146" s="55"/>
      <c r="V146" s="55"/>
      <c r="W146" s="55"/>
    </row>
    <row r="147" spans="1:23">
      <c r="A147" s="55"/>
      <c r="B147" s="55"/>
      <c r="C147" s="55"/>
      <c r="D147" s="55"/>
      <c r="E147" s="55"/>
      <c r="F147" s="55"/>
      <c r="G147" s="55"/>
      <c r="H147" s="55"/>
      <c r="I147" s="55"/>
      <c r="J147" s="55"/>
      <c r="K147" s="43"/>
      <c r="L147" s="43"/>
      <c r="M147" s="55"/>
      <c r="N147" s="55"/>
      <c r="O147" s="55"/>
      <c r="P147" s="55"/>
      <c r="Q147" s="55"/>
      <c r="R147" s="55"/>
      <c r="S147" s="55"/>
      <c r="T147" s="55"/>
      <c r="U147" s="55"/>
      <c r="V147" s="55"/>
      <c r="W147" s="55"/>
    </row>
    <row r="148" spans="1:23">
      <c r="A148" s="55"/>
      <c r="B148" s="55"/>
      <c r="C148" s="55"/>
      <c r="D148" s="55"/>
      <c r="E148" s="55"/>
      <c r="F148" s="55"/>
      <c r="G148" s="55"/>
      <c r="H148" s="55"/>
      <c r="I148" s="55"/>
      <c r="J148" s="55"/>
      <c r="K148" s="43"/>
      <c r="L148" s="43"/>
      <c r="M148" s="55"/>
      <c r="N148" s="55"/>
      <c r="O148" s="55"/>
      <c r="P148" s="55"/>
      <c r="Q148" s="55"/>
      <c r="R148" s="55"/>
      <c r="S148" s="55"/>
      <c r="T148" s="55"/>
      <c r="U148" s="55"/>
      <c r="V148" s="55"/>
      <c r="W148" s="55"/>
    </row>
    <row r="149" spans="1:23">
      <c r="A149" s="55"/>
      <c r="B149" s="55"/>
      <c r="C149" s="55"/>
      <c r="D149" s="55"/>
      <c r="E149" s="55"/>
      <c r="F149" s="55"/>
      <c r="G149" s="55"/>
      <c r="H149" s="55"/>
      <c r="I149" s="55"/>
      <c r="J149" s="55"/>
      <c r="K149" s="43"/>
      <c r="L149" s="43"/>
      <c r="M149" s="55"/>
      <c r="N149" s="55"/>
      <c r="O149" s="55"/>
      <c r="P149" s="55"/>
      <c r="Q149" s="55"/>
      <c r="R149" s="55"/>
      <c r="S149" s="55"/>
      <c r="T149" s="55"/>
      <c r="U149" s="55"/>
      <c r="V149" s="55"/>
      <c r="W149" s="55"/>
    </row>
    <row r="150" spans="1:23">
      <c r="A150" s="55"/>
      <c r="B150" s="55"/>
      <c r="C150" s="55"/>
      <c r="D150" s="55"/>
      <c r="E150" s="55"/>
      <c r="F150" s="55"/>
      <c r="G150" s="55"/>
      <c r="H150" s="55"/>
      <c r="I150" s="55"/>
      <c r="J150" s="55"/>
      <c r="K150" s="43"/>
      <c r="L150" s="43"/>
      <c r="M150" s="55"/>
      <c r="N150" s="55"/>
      <c r="O150" s="55"/>
      <c r="P150" s="55"/>
      <c r="Q150" s="55"/>
      <c r="R150" s="55"/>
      <c r="S150" s="55"/>
      <c r="T150" s="55"/>
      <c r="U150" s="55"/>
      <c r="V150" s="55"/>
      <c r="W150" s="55"/>
    </row>
    <row r="151" spans="1:23">
      <c r="A151" s="55"/>
      <c r="B151" s="55"/>
      <c r="C151" s="55"/>
      <c r="D151" s="55"/>
      <c r="E151" s="55"/>
      <c r="F151" s="55"/>
      <c r="G151" s="55"/>
      <c r="H151" s="55"/>
      <c r="I151" s="55"/>
      <c r="J151" s="55"/>
      <c r="K151" s="43"/>
      <c r="L151" s="43"/>
      <c r="M151" s="55"/>
      <c r="N151" s="55"/>
      <c r="O151" s="55"/>
      <c r="P151" s="55"/>
      <c r="Q151" s="55"/>
      <c r="R151" s="55"/>
      <c r="S151" s="55"/>
      <c r="T151" s="55"/>
      <c r="U151" s="55"/>
      <c r="V151" s="55"/>
      <c r="W151" s="55"/>
    </row>
    <row r="152" spans="1:23">
      <c r="A152" s="55"/>
      <c r="B152" s="55"/>
      <c r="C152" s="55"/>
      <c r="D152" s="55"/>
      <c r="E152" s="55"/>
      <c r="F152" s="55"/>
      <c r="G152" s="55"/>
      <c r="H152" s="55"/>
      <c r="I152" s="55"/>
      <c r="J152" s="55"/>
      <c r="K152" s="43"/>
      <c r="L152" s="43"/>
      <c r="M152" s="55"/>
      <c r="N152" s="55"/>
      <c r="O152" s="55"/>
      <c r="P152" s="55"/>
      <c r="Q152" s="55"/>
      <c r="R152" s="55"/>
      <c r="S152" s="55"/>
      <c r="T152" s="55"/>
      <c r="U152" s="55"/>
      <c r="V152" s="55"/>
      <c r="W152" s="55"/>
    </row>
    <row r="153" spans="1:23">
      <c r="A153" s="55"/>
      <c r="B153" s="55"/>
      <c r="C153" s="55"/>
      <c r="D153" s="55"/>
      <c r="E153" s="55"/>
      <c r="F153" s="55"/>
      <c r="G153" s="55"/>
      <c r="H153" s="55"/>
      <c r="I153" s="55"/>
      <c r="J153" s="55"/>
      <c r="K153" s="43"/>
      <c r="L153" s="43"/>
      <c r="M153" s="55"/>
      <c r="N153" s="55"/>
      <c r="O153" s="55"/>
      <c r="P153" s="55"/>
      <c r="Q153" s="55"/>
      <c r="R153" s="55"/>
      <c r="S153" s="55"/>
      <c r="T153" s="55"/>
      <c r="U153" s="55"/>
      <c r="V153" s="55"/>
      <c r="W153" s="55"/>
    </row>
    <row r="154" spans="1:23">
      <c r="A154" s="55"/>
      <c r="B154" s="55"/>
      <c r="C154" s="55"/>
      <c r="D154" s="55"/>
      <c r="E154" s="55"/>
      <c r="F154" s="55"/>
      <c r="G154" s="55"/>
      <c r="H154" s="55"/>
      <c r="I154" s="55"/>
      <c r="J154" s="55"/>
      <c r="K154" s="43"/>
      <c r="L154" s="43"/>
      <c r="M154" s="55"/>
      <c r="N154" s="55"/>
      <c r="O154" s="55"/>
      <c r="P154" s="55"/>
      <c r="Q154" s="55"/>
      <c r="R154" s="55"/>
      <c r="S154" s="55"/>
      <c r="T154" s="55"/>
      <c r="U154" s="55"/>
      <c r="V154" s="55"/>
      <c r="W154" s="55"/>
    </row>
    <row r="155" spans="1:23">
      <c r="A155" s="55"/>
      <c r="B155" s="55"/>
      <c r="C155" s="55"/>
      <c r="D155" s="55"/>
      <c r="E155" s="55"/>
      <c r="F155" s="55"/>
      <c r="G155" s="55"/>
      <c r="H155" s="55"/>
      <c r="I155" s="55"/>
      <c r="J155" s="55"/>
      <c r="K155" s="43"/>
      <c r="L155" s="43"/>
      <c r="M155" s="55"/>
      <c r="N155" s="55"/>
      <c r="O155" s="55"/>
      <c r="P155" s="55"/>
      <c r="Q155" s="55"/>
      <c r="R155" s="55"/>
      <c r="S155" s="55"/>
      <c r="T155" s="55"/>
      <c r="U155" s="55"/>
      <c r="V155" s="55"/>
      <c r="W155" s="55"/>
    </row>
    <row r="156" spans="1:23">
      <c r="A156" s="55"/>
      <c r="B156" s="55"/>
      <c r="C156" s="55"/>
      <c r="D156" s="55"/>
      <c r="E156" s="55"/>
      <c r="F156" s="55"/>
      <c r="G156" s="55"/>
      <c r="H156" s="55"/>
      <c r="I156" s="55"/>
      <c r="J156" s="55"/>
      <c r="K156" s="43"/>
      <c r="L156" s="43"/>
      <c r="M156" s="55"/>
      <c r="N156" s="55"/>
      <c r="O156" s="55"/>
      <c r="P156" s="55"/>
      <c r="Q156" s="55"/>
      <c r="R156" s="55"/>
      <c r="S156" s="55"/>
      <c r="T156" s="55"/>
      <c r="U156" s="55"/>
      <c r="V156" s="55"/>
      <c r="W156" s="55"/>
    </row>
    <row r="157" spans="1:23">
      <c r="A157" s="55"/>
      <c r="B157" s="55"/>
      <c r="C157" s="55"/>
      <c r="D157" s="55"/>
      <c r="E157" s="55"/>
      <c r="F157" s="55"/>
      <c r="G157" s="55"/>
      <c r="H157" s="55"/>
      <c r="I157" s="55"/>
      <c r="J157" s="55"/>
      <c r="K157" s="43"/>
      <c r="L157" s="43"/>
      <c r="M157" s="55"/>
      <c r="N157" s="55"/>
      <c r="O157" s="55"/>
      <c r="P157" s="55"/>
      <c r="Q157" s="55"/>
      <c r="R157" s="55"/>
      <c r="S157" s="55"/>
      <c r="T157" s="55"/>
      <c r="U157" s="55"/>
      <c r="V157" s="55"/>
      <c r="W157" s="55"/>
    </row>
    <row r="158" spans="1:23">
      <c r="A158" s="55"/>
      <c r="B158" s="55"/>
      <c r="C158" s="55"/>
      <c r="D158" s="55"/>
      <c r="E158" s="55"/>
      <c r="F158" s="55"/>
      <c r="G158" s="55"/>
      <c r="H158" s="55"/>
      <c r="I158" s="55"/>
      <c r="J158" s="55"/>
      <c r="K158" s="43"/>
      <c r="L158" s="43"/>
      <c r="M158" s="55"/>
      <c r="N158" s="55"/>
      <c r="O158" s="55"/>
      <c r="P158" s="55"/>
      <c r="Q158" s="55"/>
      <c r="R158" s="55"/>
      <c r="S158" s="55"/>
      <c r="T158" s="55"/>
      <c r="U158" s="55"/>
      <c r="V158" s="55"/>
      <c r="W158" s="55"/>
    </row>
    <row r="159" spans="1:23">
      <c r="A159" s="55"/>
      <c r="B159" s="55"/>
      <c r="C159" s="55"/>
      <c r="D159" s="55"/>
      <c r="E159" s="55"/>
      <c r="F159" s="55"/>
      <c r="G159" s="55"/>
      <c r="H159" s="55"/>
      <c r="I159" s="55"/>
      <c r="J159" s="55"/>
      <c r="K159" s="43"/>
      <c r="L159" s="43"/>
      <c r="M159" s="55"/>
      <c r="N159" s="55"/>
      <c r="O159" s="55"/>
      <c r="P159" s="55"/>
      <c r="Q159" s="55"/>
      <c r="R159" s="55"/>
      <c r="S159" s="55"/>
      <c r="T159" s="55"/>
      <c r="U159" s="55"/>
      <c r="V159" s="55"/>
      <c r="W159" s="55"/>
    </row>
    <row r="160" spans="1:23">
      <c r="A160" s="55"/>
      <c r="B160" s="55"/>
      <c r="C160" s="55"/>
      <c r="D160" s="55"/>
      <c r="E160" s="55"/>
      <c r="F160" s="55"/>
      <c r="G160" s="55"/>
      <c r="H160" s="55"/>
      <c r="I160" s="55"/>
      <c r="J160" s="55"/>
      <c r="K160" s="43"/>
      <c r="L160" s="43"/>
      <c r="M160" s="55"/>
      <c r="N160" s="55"/>
      <c r="O160" s="55"/>
      <c r="P160" s="55"/>
      <c r="Q160" s="55"/>
      <c r="R160" s="55"/>
      <c r="S160" s="55"/>
      <c r="T160" s="55"/>
      <c r="U160" s="55"/>
      <c r="V160" s="55"/>
      <c r="W160" s="55"/>
    </row>
    <row r="161" spans="1:23">
      <c r="A161" s="55"/>
      <c r="B161" s="55"/>
      <c r="C161" s="55"/>
      <c r="D161" s="55"/>
      <c r="E161" s="55"/>
      <c r="F161" s="55"/>
      <c r="G161" s="55"/>
      <c r="H161" s="55"/>
      <c r="I161" s="55"/>
      <c r="J161" s="55"/>
      <c r="K161" s="43"/>
      <c r="L161" s="43"/>
      <c r="M161" s="55"/>
      <c r="N161" s="55"/>
      <c r="O161" s="55"/>
      <c r="P161" s="55"/>
      <c r="Q161" s="55"/>
      <c r="R161" s="55"/>
      <c r="S161" s="55"/>
      <c r="T161" s="55"/>
      <c r="U161" s="55"/>
      <c r="V161" s="55"/>
      <c r="W161" s="55"/>
    </row>
    <row r="162" spans="1:23">
      <c r="A162" s="55"/>
      <c r="B162" s="55"/>
      <c r="C162" s="55"/>
      <c r="D162" s="55"/>
      <c r="E162" s="55"/>
      <c r="F162" s="55"/>
      <c r="G162" s="55"/>
      <c r="H162" s="55"/>
      <c r="I162" s="55"/>
      <c r="J162" s="55"/>
      <c r="K162" s="43"/>
      <c r="L162" s="43"/>
      <c r="M162" s="55"/>
      <c r="N162" s="55"/>
      <c r="O162" s="55"/>
      <c r="P162" s="55"/>
      <c r="Q162" s="55"/>
      <c r="R162" s="55"/>
      <c r="S162" s="55"/>
      <c r="T162" s="55"/>
      <c r="U162" s="55"/>
      <c r="V162" s="55"/>
      <c r="W162" s="55"/>
    </row>
    <row r="163" spans="1:23">
      <c r="A163" s="55"/>
      <c r="B163" s="55"/>
      <c r="C163" s="55"/>
      <c r="D163" s="55"/>
      <c r="E163" s="55"/>
      <c r="F163" s="55"/>
      <c r="G163" s="55"/>
      <c r="H163" s="55"/>
      <c r="I163" s="55"/>
      <c r="J163" s="55"/>
      <c r="K163" s="43"/>
      <c r="L163" s="43"/>
      <c r="M163" s="55"/>
      <c r="N163" s="55"/>
      <c r="O163" s="55"/>
      <c r="P163" s="55"/>
      <c r="Q163" s="55"/>
      <c r="R163" s="55"/>
      <c r="S163" s="55"/>
      <c r="T163" s="55"/>
      <c r="U163" s="55"/>
      <c r="V163" s="55"/>
      <c r="W163" s="55"/>
    </row>
    <row r="164" spans="1:23">
      <c r="A164" s="55"/>
      <c r="B164" s="55"/>
      <c r="C164" s="55"/>
      <c r="D164" s="55"/>
      <c r="E164" s="55"/>
      <c r="F164" s="55"/>
      <c r="G164" s="55"/>
      <c r="H164" s="55"/>
      <c r="I164" s="55"/>
      <c r="J164" s="55"/>
      <c r="K164" s="43"/>
      <c r="L164" s="43"/>
      <c r="M164" s="55"/>
      <c r="N164" s="55"/>
      <c r="O164" s="55"/>
      <c r="P164" s="55"/>
      <c r="Q164" s="55"/>
      <c r="R164" s="55"/>
      <c r="S164" s="55"/>
      <c r="T164" s="55"/>
      <c r="U164" s="55"/>
      <c r="V164" s="55"/>
      <c r="W164" s="55"/>
    </row>
    <row r="165" spans="1:23">
      <c r="A165" s="55"/>
      <c r="B165" s="55"/>
      <c r="C165" s="55"/>
      <c r="D165" s="55"/>
      <c r="E165" s="55"/>
      <c r="F165" s="55"/>
      <c r="G165" s="55"/>
      <c r="H165" s="55"/>
      <c r="I165" s="55"/>
      <c r="J165" s="55"/>
      <c r="K165" s="43"/>
      <c r="L165" s="43"/>
      <c r="M165" s="55"/>
      <c r="N165" s="55"/>
      <c r="O165" s="55"/>
      <c r="P165" s="55"/>
      <c r="Q165" s="55"/>
      <c r="R165" s="55"/>
      <c r="S165" s="55"/>
      <c r="T165" s="55"/>
      <c r="U165" s="55"/>
      <c r="V165" s="55"/>
      <c r="W165" s="55"/>
    </row>
    <row r="166" spans="1:23">
      <c r="A166" s="55"/>
      <c r="B166" s="55"/>
      <c r="C166" s="55"/>
      <c r="D166" s="55"/>
      <c r="E166" s="55"/>
      <c r="F166" s="55"/>
      <c r="G166" s="55"/>
      <c r="H166" s="55"/>
      <c r="I166" s="55"/>
      <c r="J166" s="55"/>
      <c r="K166" s="43"/>
      <c r="L166" s="43"/>
      <c r="M166" s="55"/>
      <c r="N166" s="55"/>
      <c r="O166" s="55"/>
      <c r="P166" s="55"/>
      <c r="Q166" s="55"/>
      <c r="R166" s="55"/>
      <c r="S166" s="55"/>
      <c r="T166" s="55"/>
      <c r="U166" s="55"/>
      <c r="V166" s="55"/>
      <c r="W166" s="55"/>
    </row>
    <row r="167" spans="1:23">
      <c r="A167" s="55"/>
      <c r="B167" s="55"/>
      <c r="C167" s="55"/>
      <c r="D167" s="55"/>
      <c r="E167" s="55"/>
      <c r="F167" s="55"/>
      <c r="G167" s="55"/>
      <c r="H167" s="55"/>
      <c r="I167" s="55"/>
      <c r="J167" s="55"/>
      <c r="K167" s="43"/>
      <c r="L167" s="43"/>
      <c r="M167" s="55"/>
      <c r="N167" s="55"/>
      <c r="O167" s="55"/>
      <c r="P167" s="55"/>
      <c r="Q167" s="55"/>
      <c r="R167" s="55"/>
      <c r="S167" s="55"/>
      <c r="T167" s="55"/>
      <c r="U167" s="55"/>
      <c r="V167" s="55"/>
      <c r="W167" s="55"/>
    </row>
    <row r="168" spans="1:23">
      <c r="A168" s="55"/>
      <c r="B168" s="55"/>
      <c r="C168" s="55"/>
      <c r="D168" s="55"/>
      <c r="E168" s="55"/>
      <c r="F168" s="55"/>
      <c r="G168" s="55"/>
      <c r="H168" s="55"/>
      <c r="I168" s="55"/>
      <c r="J168" s="55"/>
      <c r="K168" s="43"/>
      <c r="L168" s="43"/>
      <c r="M168" s="55"/>
      <c r="N168" s="55"/>
      <c r="O168" s="55"/>
      <c r="P168" s="55"/>
      <c r="Q168" s="55"/>
      <c r="R168" s="55"/>
      <c r="S168" s="55"/>
      <c r="T168" s="55"/>
      <c r="U168" s="55"/>
      <c r="V168" s="55"/>
      <c r="W168" s="55"/>
    </row>
    <row r="169" spans="1:23">
      <c r="A169" s="55"/>
      <c r="B169" s="55"/>
      <c r="C169" s="55"/>
      <c r="D169" s="55"/>
      <c r="E169" s="55"/>
      <c r="F169" s="55"/>
      <c r="G169" s="55"/>
      <c r="H169" s="55"/>
      <c r="I169" s="55"/>
      <c r="J169" s="55"/>
      <c r="K169" s="43"/>
      <c r="L169" s="43"/>
      <c r="M169" s="55"/>
      <c r="N169" s="55"/>
      <c r="O169" s="55"/>
      <c r="P169" s="55"/>
      <c r="Q169" s="55"/>
      <c r="R169" s="55"/>
      <c r="S169" s="55"/>
      <c r="T169" s="55"/>
      <c r="U169" s="55"/>
      <c r="V169" s="55"/>
      <c r="W169" s="55"/>
    </row>
    <row r="170" spans="1:23">
      <c r="A170" s="55"/>
      <c r="B170" s="55"/>
      <c r="C170" s="55"/>
      <c r="D170" s="55"/>
      <c r="E170" s="55"/>
      <c r="F170" s="55"/>
      <c r="G170" s="55"/>
      <c r="H170" s="55"/>
      <c r="I170" s="55"/>
      <c r="J170" s="55"/>
      <c r="K170" s="43"/>
      <c r="L170" s="43"/>
      <c r="M170" s="55"/>
      <c r="N170" s="55"/>
      <c r="O170" s="55"/>
      <c r="P170" s="55"/>
      <c r="Q170" s="55"/>
      <c r="R170" s="55"/>
      <c r="S170" s="55"/>
      <c r="T170" s="55"/>
      <c r="U170" s="55"/>
      <c r="V170" s="55"/>
      <c r="W170" s="55"/>
    </row>
    <row r="171" spans="1:23">
      <c r="A171" s="55"/>
      <c r="B171" s="55"/>
      <c r="C171" s="55"/>
      <c r="D171" s="55"/>
      <c r="E171" s="55"/>
      <c r="F171" s="55"/>
      <c r="G171" s="55"/>
      <c r="H171" s="55"/>
      <c r="I171" s="55"/>
      <c r="J171" s="55"/>
      <c r="K171" s="43"/>
      <c r="L171" s="43"/>
      <c r="M171" s="55"/>
      <c r="N171" s="55"/>
      <c r="O171" s="55"/>
      <c r="P171" s="55"/>
      <c r="Q171" s="55"/>
      <c r="R171" s="55"/>
      <c r="S171" s="55"/>
      <c r="T171" s="55"/>
      <c r="U171" s="55"/>
      <c r="V171" s="55"/>
      <c r="W171" s="55"/>
    </row>
    <row r="172" spans="1:23">
      <c r="A172" s="55"/>
      <c r="B172" s="55"/>
      <c r="C172" s="55"/>
      <c r="D172" s="55"/>
      <c r="E172" s="55"/>
      <c r="F172" s="55"/>
      <c r="G172" s="55"/>
      <c r="H172" s="55"/>
      <c r="I172" s="55"/>
      <c r="J172" s="55"/>
      <c r="K172" s="43"/>
      <c r="L172" s="43"/>
      <c r="M172" s="55"/>
      <c r="N172" s="55"/>
      <c r="O172" s="55"/>
      <c r="P172" s="55"/>
      <c r="Q172" s="55"/>
      <c r="R172" s="55"/>
      <c r="S172" s="55"/>
      <c r="T172" s="55"/>
      <c r="U172" s="55"/>
      <c r="V172" s="55"/>
      <c r="W172" s="55"/>
    </row>
    <row r="173" spans="1:23">
      <c r="A173" s="55"/>
      <c r="B173" s="55"/>
      <c r="C173" s="55"/>
      <c r="D173" s="55"/>
      <c r="E173" s="55"/>
      <c r="F173" s="55"/>
      <c r="G173" s="55"/>
      <c r="H173" s="55"/>
      <c r="I173" s="55"/>
      <c r="J173" s="55"/>
      <c r="K173" s="43"/>
      <c r="L173" s="43"/>
      <c r="M173" s="55"/>
      <c r="N173" s="55"/>
      <c r="O173" s="55"/>
      <c r="P173" s="55"/>
      <c r="Q173" s="55"/>
      <c r="R173" s="55"/>
      <c r="S173" s="55"/>
      <c r="T173" s="55"/>
      <c r="U173" s="55"/>
      <c r="V173" s="55"/>
      <c r="W173" s="55"/>
    </row>
    <row r="174" spans="1:23">
      <c r="A174" s="55"/>
      <c r="B174" s="55"/>
      <c r="C174" s="55"/>
      <c r="D174" s="55"/>
      <c r="E174" s="55"/>
      <c r="F174" s="55"/>
      <c r="G174" s="55"/>
      <c r="H174" s="55"/>
      <c r="I174" s="55"/>
      <c r="J174" s="55"/>
      <c r="K174" s="43"/>
      <c r="L174" s="43"/>
      <c r="M174" s="55"/>
      <c r="N174" s="55"/>
      <c r="O174" s="55"/>
      <c r="P174" s="55"/>
      <c r="Q174" s="55"/>
      <c r="R174" s="55"/>
      <c r="S174" s="55"/>
      <c r="T174" s="55"/>
      <c r="U174" s="55"/>
      <c r="V174" s="55"/>
      <c r="W174" s="55"/>
    </row>
    <row r="175" spans="1:23">
      <c r="A175" s="55"/>
      <c r="B175" s="55"/>
      <c r="C175" s="55"/>
      <c r="D175" s="55"/>
      <c r="E175" s="55"/>
      <c r="F175" s="55"/>
      <c r="G175" s="55"/>
      <c r="H175" s="55"/>
      <c r="I175" s="55"/>
      <c r="J175" s="55"/>
      <c r="K175" s="43"/>
      <c r="L175" s="43"/>
      <c r="M175" s="55"/>
      <c r="N175" s="55"/>
      <c r="O175" s="55"/>
      <c r="P175" s="55"/>
      <c r="Q175" s="55"/>
      <c r="R175" s="55"/>
      <c r="S175" s="55"/>
      <c r="T175" s="55"/>
      <c r="U175" s="55"/>
      <c r="V175" s="55"/>
      <c r="W175" s="55"/>
    </row>
    <row r="176" spans="1:23">
      <c r="A176" s="55"/>
      <c r="B176" s="55"/>
      <c r="C176" s="55"/>
      <c r="D176" s="55"/>
      <c r="E176" s="55"/>
      <c r="F176" s="55"/>
      <c r="G176" s="55"/>
      <c r="H176" s="55"/>
      <c r="I176" s="55"/>
      <c r="J176" s="55"/>
      <c r="K176" s="43"/>
      <c r="L176" s="43"/>
      <c r="M176" s="55"/>
      <c r="N176" s="55"/>
      <c r="O176" s="55"/>
      <c r="P176" s="55"/>
      <c r="Q176" s="55"/>
      <c r="R176" s="55"/>
      <c r="S176" s="55"/>
      <c r="T176" s="55"/>
      <c r="U176" s="55"/>
      <c r="V176" s="55"/>
      <c r="W176" s="55"/>
    </row>
    <row r="177" spans="1:23">
      <c r="A177" s="55"/>
      <c r="B177" s="55"/>
      <c r="C177" s="55"/>
      <c r="D177" s="55"/>
      <c r="E177" s="55"/>
      <c r="F177" s="55"/>
      <c r="G177" s="55"/>
      <c r="H177" s="55"/>
      <c r="I177" s="55"/>
      <c r="J177" s="55"/>
      <c r="K177" s="43"/>
      <c r="L177" s="43"/>
      <c r="M177" s="55"/>
      <c r="N177" s="55"/>
      <c r="O177" s="55"/>
      <c r="P177" s="55"/>
      <c r="Q177" s="55"/>
      <c r="R177" s="55"/>
      <c r="S177" s="55"/>
      <c r="T177" s="55"/>
      <c r="U177" s="55"/>
      <c r="V177" s="55"/>
      <c r="W177" s="55"/>
    </row>
    <row r="178" spans="1:23">
      <c r="A178" s="55"/>
      <c r="B178" s="55"/>
      <c r="C178" s="55"/>
      <c r="D178" s="55"/>
      <c r="E178" s="55"/>
      <c r="F178" s="55"/>
      <c r="G178" s="55"/>
      <c r="H178" s="55"/>
      <c r="I178" s="55"/>
      <c r="J178" s="55"/>
      <c r="K178" s="43"/>
      <c r="L178" s="43"/>
      <c r="M178" s="55"/>
      <c r="N178" s="55"/>
      <c r="O178" s="55"/>
      <c r="P178" s="55"/>
      <c r="Q178" s="55"/>
      <c r="R178" s="55"/>
      <c r="S178" s="55"/>
      <c r="T178" s="55"/>
      <c r="U178" s="55"/>
      <c r="V178" s="55"/>
      <c r="W178" s="55"/>
    </row>
    <row r="179" spans="1:23">
      <c r="A179" s="55"/>
      <c r="B179" s="55"/>
      <c r="C179" s="55"/>
      <c r="D179" s="55"/>
      <c r="E179" s="55"/>
      <c r="F179" s="55"/>
      <c r="G179" s="55"/>
      <c r="H179" s="55"/>
      <c r="I179" s="55"/>
      <c r="J179" s="55"/>
      <c r="K179" s="43"/>
      <c r="L179" s="43"/>
      <c r="M179" s="55"/>
      <c r="N179" s="55"/>
      <c r="O179" s="55"/>
      <c r="P179" s="55"/>
      <c r="Q179" s="55"/>
      <c r="R179" s="55"/>
      <c r="S179" s="55"/>
      <c r="T179" s="55"/>
      <c r="U179" s="55"/>
      <c r="V179" s="55"/>
      <c r="W179" s="55"/>
    </row>
    <row r="180" spans="1:23">
      <c r="A180" s="55"/>
      <c r="B180" s="55"/>
      <c r="C180" s="55"/>
      <c r="D180" s="55"/>
      <c r="E180" s="55"/>
      <c r="F180" s="55"/>
      <c r="G180" s="55"/>
      <c r="H180" s="55"/>
      <c r="I180" s="55"/>
      <c r="J180" s="55"/>
      <c r="K180" s="43"/>
      <c r="L180" s="43"/>
      <c r="M180" s="55"/>
      <c r="N180" s="55"/>
      <c r="O180" s="55"/>
      <c r="P180" s="55"/>
      <c r="Q180" s="55"/>
      <c r="R180" s="55"/>
      <c r="S180" s="55"/>
      <c r="T180" s="55"/>
      <c r="U180" s="55"/>
      <c r="V180" s="55"/>
      <c r="W180" s="55"/>
    </row>
    <row r="181" spans="1:23">
      <c r="A181" s="55"/>
      <c r="B181" s="55"/>
      <c r="C181" s="55"/>
      <c r="D181" s="55"/>
      <c r="E181" s="55"/>
      <c r="F181" s="55"/>
      <c r="G181" s="55"/>
      <c r="H181" s="55"/>
      <c r="I181" s="55"/>
      <c r="J181" s="55"/>
      <c r="K181" s="43"/>
      <c r="L181" s="43"/>
      <c r="M181" s="55"/>
      <c r="N181" s="55"/>
      <c r="O181" s="55"/>
      <c r="P181" s="55"/>
      <c r="Q181" s="55"/>
      <c r="R181" s="55"/>
      <c r="S181" s="55"/>
      <c r="T181" s="55"/>
      <c r="U181" s="55"/>
      <c r="V181" s="55"/>
      <c r="W181" s="55"/>
    </row>
    <row r="182" spans="1:23">
      <c r="A182" s="55"/>
      <c r="B182" s="55"/>
      <c r="C182" s="55"/>
      <c r="D182" s="55"/>
      <c r="E182" s="55"/>
      <c r="F182" s="55"/>
      <c r="G182" s="55"/>
      <c r="H182" s="55"/>
      <c r="I182" s="55"/>
      <c r="J182" s="55"/>
      <c r="K182" s="43"/>
      <c r="L182" s="43"/>
      <c r="M182" s="55"/>
      <c r="N182" s="55"/>
      <c r="O182" s="55"/>
      <c r="P182" s="55"/>
      <c r="Q182" s="55"/>
      <c r="R182" s="55"/>
      <c r="S182" s="55"/>
      <c r="T182" s="55"/>
      <c r="U182" s="55"/>
      <c r="V182" s="55"/>
      <c r="W182" s="55"/>
    </row>
    <row r="183" spans="1:23">
      <c r="A183" s="55"/>
      <c r="B183" s="55"/>
      <c r="C183" s="55"/>
      <c r="D183" s="55"/>
      <c r="E183" s="55"/>
      <c r="F183" s="55"/>
      <c r="G183" s="55"/>
      <c r="H183" s="55"/>
      <c r="I183" s="55"/>
      <c r="J183" s="55"/>
      <c r="K183" s="43"/>
      <c r="L183" s="43"/>
      <c r="M183" s="55"/>
      <c r="N183" s="55"/>
      <c r="O183" s="55"/>
      <c r="P183" s="55"/>
      <c r="Q183" s="55"/>
      <c r="R183" s="55"/>
      <c r="S183" s="55"/>
      <c r="T183" s="55"/>
      <c r="U183" s="55"/>
      <c r="V183" s="55"/>
      <c r="W183" s="55"/>
    </row>
    <row r="184" spans="1:23">
      <c r="A184" s="55"/>
      <c r="B184" s="55"/>
      <c r="C184" s="55"/>
      <c r="D184" s="55"/>
      <c r="E184" s="55"/>
      <c r="F184" s="55"/>
      <c r="G184" s="55"/>
      <c r="H184" s="55"/>
      <c r="I184" s="55"/>
      <c r="J184" s="55"/>
      <c r="K184" s="43"/>
      <c r="L184" s="43"/>
      <c r="M184" s="55"/>
      <c r="N184" s="55"/>
      <c r="O184" s="55"/>
      <c r="P184" s="55"/>
      <c r="Q184" s="55"/>
      <c r="R184" s="55"/>
      <c r="S184" s="55"/>
      <c r="T184" s="55"/>
      <c r="U184" s="55"/>
      <c r="V184" s="55"/>
      <c r="W184" s="55"/>
    </row>
    <row r="185" spans="1:23">
      <c r="A185" s="55"/>
      <c r="B185" s="55"/>
      <c r="C185" s="55"/>
      <c r="D185" s="55"/>
      <c r="E185" s="55"/>
      <c r="F185" s="55"/>
      <c r="G185" s="55"/>
      <c r="H185" s="55"/>
      <c r="I185" s="55"/>
      <c r="J185" s="55"/>
      <c r="K185" s="43"/>
      <c r="L185" s="43"/>
      <c r="M185" s="55"/>
      <c r="N185" s="55"/>
      <c r="O185" s="55"/>
      <c r="P185" s="55"/>
      <c r="Q185" s="55"/>
      <c r="R185" s="55"/>
      <c r="S185" s="55"/>
      <c r="T185" s="55"/>
      <c r="U185" s="55"/>
      <c r="V185" s="55"/>
      <c r="W185" s="55"/>
    </row>
    <row r="186" spans="1:23">
      <c r="A186" s="55"/>
      <c r="B186" s="55"/>
      <c r="C186" s="55"/>
      <c r="D186" s="55"/>
      <c r="E186" s="55"/>
      <c r="F186" s="55"/>
      <c r="G186" s="55"/>
      <c r="H186" s="55"/>
      <c r="I186" s="55"/>
      <c r="J186" s="55"/>
      <c r="K186" s="43"/>
      <c r="L186" s="43"/>
      <c r="M186" s="55"/>
      <c r="N186" s="55"/>
      <c r="O186" s="55"/>
      <c r="P186" s="55"/>
      <c r="Q186" s="55"/>
      <c r="R186" s="55"/>
      <c r="S186" s="55"/>
      <c r="T186" s="55"/>
      <c r="U186" s="55"/>
      <c r="V186" s="55"/>
      <c r="W186" s="55"/>
    </row>
    <row r="187" spans="1:23">
      <c r="A187" s="55"/>
      <c r="B187" s="55"/>
      <c r="C187" s="55"/>
      <c r="D187" s="55"/>
      <c r="E187" s="55"/>
      <c r="F187" s="55"/>
      <c r="G187" s="55"/>
      <c r="H187" s="55"/>
      <c r="I187" s="55"/>
      <c r="J187" s="55"/>
      <c r="K187" s="43"/>
      <c r="L187" s="43"/>
      <c r="M187" s="55"/>
      <c r="N187" s="55"/>
      <c r="O187" s="55"/>
      <c r="P187" s="55"/>
      <c r="Q187" s="55"/>
      <c r="R187" s="55"/>
      <c r="S187" s="55"/>
      <c r="T187" s="55"/>
      <c r="U187" s="55"/>
      <c r="V187" s="55"/>
      <c r="W187" s="55"/>
    </row>
    <row r="188" spans="1:23">
      <c r="A188" s="55"/>
      <c r="B188" s="55"/>
      <c r="C188" s="55"/>
      <c r="D188" s="55"/>
      <c r="E188" s="55"/>
      <c r="F188" s="55"/>
      <c r="G188" s="55"/>
      <c r="H188" s="55"/>
      <c r="I188" s="55"/>
      <c r="J188" s="55"/>
      <c r="K188" s="43"/>
      <c r="L188" s="43"/>
      <c r="M188" s="55"/>
      <c r="N188" s="55"/>
      <c r="O188" s="55"/>
      <c r="P188" s="55"/>
      <c r="Q188" s="55"/>
      <c r="R188" s="55"/>
      <c r="S188" s="55"/>
      <c r="T188" s="55"/>
      <c r="U188" s="55"/>
      <c r="V188" s="55"/>
      <c r="W188" s="55"/>
    </row>
    <row r="189" spans="1:23">
      <c r="A189" s="55"/>
      <c r="B189" s="55"/>
      <c r="C189" s="55"/>
      <c r="D189" s="55"/>
      <c r="E189" s="55"/>
      <c r="F189" s="55"/>
      <c r="G189" s="55"/>
      <c r="H189" s="55"/>
      <c r="I189" s="55"/>
      <c r="J189" s="55"/>
      <c r="K189" s="43"/>
      <c r="L189" s="43"/>
      <c r="M189" s="55"/>
      <c r="N189" s="55"/>
      <c r="O189" s="55"/>
      <c r="P189" s="55"/>
      <c r="Q189" s="55"/>
      <c r="R189" s="55"/>
      <c r="S189" s="55"/>
      <c r="T189" s="55"/>
      <c r="U189" s="55"/>
      <c r="V189" s="55"/>
      <c r="W189" s="55"/>
    </row>
    <row r="190" spans="1:23">
      <c r="A190" s="55"/>
      <c r="B190" s="55"/>
      <c r="C190" s="55"/>
      <c r="D190" s="55"/>
      <c r="E190" s="55"/>
      <c r="F190" s="55"/>
      <c r="G190" s="55"/>
      <c r="H190" s="55"/>
      <c r="I190" s="55"/>
      <c r="J190" s="55"/>
      <c r="K190" s="43"/>
      <c r="L190" s="43"/>
      <c r="M190" s="55"/>
      <c r="N190" s="55"/>
      <c r="O190" s="55"/>
      <c r="P190" s="55"/>
      <c r="Q190" s="55"/>
      <c r="R190" s="55"/>
      <c r="S190" s="55"/>
      <c r="T190" s="55"/>
      <c r="U190" s="55"/>
      <c r="V190" s="55"/>
      <c r="W190" s="55"/>
    </row>
    <row r="191" spans="1:23">
      <c r="A191" s="55"/>
      <c r="B191" s="55"/>
      <c r="C191" s="55"/>
      <c r="D191" s="55"/>
      <c r="E191" s="55"/>
      <c r="F191" s="55"/>
      <c r="G191" s="55"/>
      <c r="H191" s="55"/>
      <c r="I191" s="55"/>
      <c r="J191" s="55"/>
      <c r="K191" s="43"/>
      <c r="L191" s="43"/>
      <c r="M191" s="55"/>
      <c r="N191" s="55"/>
      <c r="O191" s="55"/>
      <c r="P191" s="55"/>
      <c r="Q191" s="55"/>
      <c r="R191" s="55"/>
      <c r="S191" s="55"/>
      <c r="T191" s="55"/>
      <c r="U191" s="55"/>
      <c r="V191" s="55"/>
      <c r="W191" s="55"/>
    </row>
    <row r="192" spans="1:23">
      <c r="A192" s="55"/>
      <c r="B192" s="55"/>
      <c r="C192" s="55"/>
      <c r="D192" s="55"/>
      <c r="E192" s="55"/>
      <c r="F192" s="55"/>
      <c r="G192" s="55"/>
      <c r="H192" s="55"/>
      <c r="I192" s="55"/>
      <c r="J192" s="55"/>
      <c r="K192" s="43"/>
      <c r="L192" s="43"/>
      <c r="M192" s="55"/>
      <c r="N192" s="55"/>
      <c r="O192" s="55"/>
      <c r="P192" s="55"/>
      <c r="Q192" s="55"/>
      <c r="R192" s="55"/>
      <c r="S192" s="55"/>
      <c r="T192" s="55"/>
      <c r="U192" s="55"/>
      <c r="V192" s="55"/>
      <c r="W192" s="55"/>
    </row>
    <row r="193" spans="1:23">
      <c r="A193" s="55"/>
      <c r="B193" s="55"/>
      <c r="C193" s="55"/>
      <c r="D193" s="55"/>
      <c r="E193" s="55"/>
      <c r="F193" s="55"/>
      <c r="G193" s="55"/>
      <c r="H193" s="55"/>
      <c r="I193" s="55"/>
      <c r="J193" s="55"/>
      <c r="K193" s="43"/>
      <c r="L193" s="43"/>
      <c r="M193" s="55"/>
      <c r="N193" s="55"/>
      <c r="O193" s="55"/>
      <c r="P193" s="55"/>
      <c r="Q193" s="55"/>
      <c r="R193" s="55"/>
      <c r="S193" s="55"/>
      <c r="T193" s="55"/>
      <c r="U193" s="55"/>
      <c r="V193" s="55"/>
      <c r="W193" s="55"/>
    </row>
    <row r="194" spans="1:23">
      <c r="A194" s="55"/>
      <c r="B194" s="55"/>
      <c r="C194" s="55"/>
      <c r="D194" s="55"/>
      <c r="E194" s="55"/>
      <c r="F194" s="55"/>
      <c r="G194" s="55"/>
      <c r="H194" s="55"/>
      <c r="I194" s="55"/>
      <c r="J194" s="55"/>
      <c r="K194" s="43"/>
      <c r="L194" s="43"/>
      <c r="M194" s="55"/>
      <c r="N194" s="55"/>
      <c r="O194" s="55"/>
      <c r="P194" s="55"/>
      <c r="Q194" s="55"/>
      <c r="R194" s="55"/>
      <c r="S194" s="55"/>
      <c r="T194" s="55"/>
      <c r="U194" s="55"/>
      <c r="V194" s="55"/>
      <c r="W194" s="55"/>
    </row>
    <row r="195" spans="1:23">
      <c r="A195" s="55"/>
      <c r="B195" s="55"/>
      <c r="C195" s="55"/>
      <c r="D195" s="55"/>
      <c r="E195" s="55"/>
      <c r="F195" s="55"/>
      <c r="G195" s="55"/>
      <c r="H195" s="55"/>
      <c r="I195" s="55"/>
      <c r="J195" s="55"/>
      <c r="K195" s="43"/>
      <c r="L195" s="43"/>
      <c r="M195" s="55"/>
      <c r="N195" s="55"/>
      <c r="O195" s="55"/>
      <c r="P195" s="55"/>
      <c r="Q195" s="55"/>
      <c r="R195" s="55"/>
      <c r="S195" s="55"/>
      <c r="T195" s="55"/>
      <c r="U195" s="55"/>
      <c r="V195" s="55"/>
      <c r="W195" s="55"/>
    </row>
    <row r="196" spans="1:23">
      <c r="A196" s="55"/>
      <c r="B196" s="55"/>
      <c r="C196" s="55"/>
      <c r="D196" s="55"/>
      <c r="E196" s="55"/>
      <c r="F196" s="55"/>
      <c r="G196" s="55"/>
      <c r="H196" s="55"/>
      <c r="I196" s="55"/>
      <c r="J196" s="55"/>
      <c r="K196" s="43"/>
      <c r="L196" s="43"/>
      <c r="M196" s="55"/>
      <c r="N196" s="55"/>
      <c r="O196" s="55"/>
      <c r="P196" s="55"/>
      <c r="Q196" s="55"/>
      <c r="R196" s="55"/>
      <c r="S196" s="55"/>
      <c r="T196" s="55"/>
      <c r="U196" s="55"/>
      <c r="V196" s="55"/>
      <c r="W196" s="55"/>
    </row>
    <row r="197" spans="1:23">
      <c r="A197" s="55"/>
      <c r="B197" s="55"/>
      <c r="C197" s="55"/>
      <c r="D197" s="55"/>
      <c r="E197" s="55"/>
      <c r="F197" s="55"/>
      <c r="G197" s="55"/>
      <c r="H197" s="55"/>
      <c r="I197" s="55"/>
      <c r="J197" s="55"/>
      <c r="K197" s="43"/>
      <c r="L197" s="43"/>
      <c r="M197" s="55"/>
      <c r="N197" s="55"/>
      <c r="O197" s="55"/>
      <c r="P197" s="55"/>
      <c r="Q197" s="55"/>
      <c r="R197" s="55"/>
      <c r="S197" s="55"/>
      <c r="T197" s="55"/>
      <c r="U197" s="55"/>
      <c r="V197" s="55"/>
      <c r="W197" s="55"/>
    </row>
    <row r="198" spans="1:23">
      <c r="A198" s="55"/>
      <c r="B198" s="55"/>
      <c r="C198" s="55"/>
      <c r="D198" s="55"/>
      <c r="E198" s="55"/>
      <c r="F198" s="55"/>
      <c r="G198" s="55"/>
      <c r="H198" s="55"/>
      <c r="I198" s="55"/>
      <c r="J198" s="55"/>
      <c r="K198" s="43"/>
      <c r="L198" s="43"/>
      <c r="M198" s="55"/>
      <c r="N198" s="55"/>
      <c r="O198" s="55"/>
      <c r="P198" s="55"/>
      <c r="Q198" s="55"/>
      <c r="R198" s="55"/>
      <c r="S198" s="55"/>
      <c r="T198" s="55"/>
      <c r="U198" s="55"/>
      <c r="V198" s="55"/>
      <c r="W198" s="55"/>
    </row>
    <row r="199" spans="1:23">
      <c r="A199" s="55"/>
      <c r="B199" s="55"/>
      <c r="C199" s="55"/>
      <c r="D199" s="55"/>
      <c r="E199" s="55"/>
      <c r="F199" s="55"/>
      <c r="G199" s="55"/>
      <c r="H199" s="55"/>
      <c r="I199" s="55"/>
      <c r="J199" s="55"/>
      <c r="K199" s="43"/>
      <c r="L199" s="43"/>
      <c r="M199" s="55"/>
      <c r="N199" s="55"/>
      <c r="O199" s="55"/>
      <c r="P199" s="55"/>
      <c r="Q199" s="55"/>
      <c r="R199" s="55"/>
      <c r="S199" s="55"/>
      <c r="T199" s="55"/>
      <c r="U199" s="55"/>
      <c r="V199" s="55"/>
      <c r="W199" s="55"/>
    </row>
    <row r="200" spans="1:23">
      <c r="A200" s="55"/>
      <c r="B200" s="55"/>
      <c r="C200" s="55"/>
      <c r="D200" s="55"/>
      <c r="E200" s="55"/>
      <c r="F200" s="55"/>
      <c r="G200" s="55"/>
      <c r="H200" s="55"/>
      <c r="I200" s="55"/>
      <c r="J200" s="55"/>
      <c r="K200" s="43"/>
      <c r="L200" s="43"/>
      <c r="M200" s="55"/>
      <c r="N200" s="55"/>
      <c r="O200" s="55"/>
      <c r="P200" s="55"/>
      <c r="Q200" s="55"/>
      <c r="R200" s="55"/>
      <c r="S200" s="55"/>
      <c r="T200" s="55"/>
      <c r="U200" s="55"/>
      <c r="V200" s="55"/>
      <c r="W200" s="55"/>
    </row>
    <row r="201" spans="1:23">
      <c r="A201" s="55"/>
      <c r="B201" s="55"/>
      <c r="C201" s="55"/>
      <c r="D201" s="55"/>
      <c r="E201" s="55"/>
      <c r="F201" s="55"/>
      <c r="G201" s="55"/>
      <c r="H201" s="55"/>
      <c r="I201" s="55"/>
      <c r="J201" s="55"/>
      <c r="K201" s="43"/>
      <c r="L201" s="43"/>
      <c r="M201" s="55"/>
      <c r="N201" s="55"/>
      <c r="O201" s="55"/>
      <c r="P201" s="55"/>
      <c r="Q201" s="55"/>
      <c r="R201" s="55"/>
      <c r="S201" s="55"/>
      <c r="T201" s="55"/>
      <c r="U201" s="55"/>
      <c r="V201" s="55"/>
      <c r="W201" s="55"/>
    </row>
    <row r="202" spans="1:23">
      <c r="A202" s="55"/>
      <c r="B202" s="55"/>
      <c r="C202" s="55"/>
      <c r="D202" s="55"/>
      <c r="E202" s="55"/>
      <c r="F202" s="55"/>
      <c r="G202" s="55"/>
      <c r="H202" s="55"/>
      <c r="I202" s="55"/>
      <c r="J202" s="55"/>
      <c r="K202" s="43"/>
      <c r="L202" s="43"/>
      <c r="M202" s="55"/>
      <c r="N202" s="55"/>
      <c r="O202" s="55"/>
      <c r="P202" s="55"/>
      <c r="Q202" s="55"/>
      <c r="R202" s="55"/>
      <c r="S202" s="55"/>
      <c r="T202" s="55"/>
      <c r="U202" s="55"/>
      <c r="V202" s="55"/>
      <c r="W202" s="55"/>
    </row>
    <row r="203" spans="1:23">
      <c r="A203" s="55"/>
      <c r="B203" s="55"/>
      <c r="C203" s="55"/>
      <c r="D203" s="55"/>
      <c r="E203" s="55"/>
      <c r="F203" s="55"/>
      <c r="G203" s="55"/>
      <c r="H203" s="55"/>
      <c r="I203" s="55"/>
      <c r="J203" s="55"/>
      <c r="K203" s="43"/>
      <c r="L203" s="43"/>
      <c r="M203" s="55"/>
      <c r="N203" s="55"/>
      <c r="O203" s="55"/>
      <c r="P203" s="55"/>
      <c r="Q203" s="55"/>
      <c r="R203" s="55"/>
      <c r="S203" s="55"/>
      <c r="T203" s="55"/>
      <c r="U203" s="55"/>
      <c r="V203" s="55"/>
      <c r="W203" s="55"/>
    </row>
    <row r="204" spans="1:23">
      <c r="A204" s="55"/>
      <c r="B204" s="55"/>
      <c r="C204" s="55"/>
      <c r="D204" s="55"/>
      <c r="E204" s="55"/>
      <c r="F204" s="55"/>
      <c r="G204" s="55"/>
      <c r="H204" s="55"/>
      <c r="I204" s="55"/>
      <c r="J204" s="55"/>
      <c r="K204" s="43"/>
      <c r="L204" s="43"/>
      <c r="M204" s="55"/>
      <c r="N204" s="55"/>
      <c r="O204" s="55"/>
      <c r="P204" s="55"/>
      <c r="Q204" s="55"/>
      <c r="R204" s="55"/>
      <c r="S204" s="55"/>
      <c r="T204" s="55"/>
      <c r="U204" s="55"/>
      <c r="V204" s="55"/>
      <c r="W204" s="55"/>
    </row>
    <row r="205" spans="1:23">
      <c r="A205" s="55"/>
      <c r="B205" s="55"/>
      <c r="C205" s="55"/>
      <c r="D205" s="55"/>
      <c r="E205" s="55"/>
      <c r="F205" s="55"/>
      <c r="G205" s="55"/>
      <c r="H205" s="55"/>
      <c r="I205" s="55"/>
      <c r="J205" s="55"/>
      <c r="K205" s="43"/>
      <c r="L205" s="43"/>
      <c r="M205" s="55"/>
      <c r="N205" s="55"/>
      <c r="O205" s="55"/>
      <c r="P205" s="55"/>
      <c r="Q205" s="55"/>
      <c r="R205" s="55"/>
      <c r="S205" s="55"/>
      <c r="T205" s="55"/>
      <c r="U205" s="55"/>
      <c r="V205" s="55"/>
      <c r="W205" s="55"/>
    </row>
  </sheetData>
  <autoFilter xmlns:etc="http://www.wps.cn/officeDocument/2017/etCustomData" ref="A9:W53" etc:filterBottomFollowUsedRange="0">
    <extLst/>
  </autoFilter>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5"/>
  <sheetViews>
    <sheetView zoomScale="220" zoomScaleNormal="220" topLeftCell="A34" workbookViewId="0">
      <selection activeCell="A3" sqref="A3:E81"/>
    </sheetView>
  </sheetViews>
  <sheetFormatPr defaultColWidth="9.14285714285714" defaultRowHeight="12.75" outlineLevelCol="4"/>
  <cols>
    <col min="2" max="2" width="12.1428571428571" customWidth="1"/>
    <col min="3" max="3" width="11.7142857142857" customWidth="1"/>
    <col min="5" max="5" width="18.8571428571429" customWidth="1"/>
  </cols>
  <sheetData>
    <row r="1" ht="14.25" spans="1:5">
      <c r="A1" s="178" t="s">
        <v>802</v>
      </c>
      <c r="B1" s="178" t="s">
        <v>803</v>
      </c>
      <c r="C1" s="178"/>
      <c r="D1" s="178" t="s">
        <v>804</v>
      </c>
      <c r="E1" s="178" t="s">
        <v>805</v>
      </c>
    </row>
    <row r="2" s="2" customFormat="1" ht="28.5" spans="1:5">
      <c r="A2" s="179" t="s">
        <v>806</v>
      </c>
      <c r="B2" s="179" t="s">
        <v>807</v>
      </c>
      <c r="C2" s="179" t="s">
        <v>808</v>
      </c>
      <c r="D2" s="179" t="s">
        <v>809</v>
      </c>
      <c r="E2" s="179" t="s">
        <v>810</v>
      </c>
    </row>
    <row r="3" ht="14.25" spans="1:5">
      <c r="A3" s="178">
        <v>2</v>
      </c>
      <c r="B3" s="178">
        <v>30</v>
      </c>
      <c r="C3" s="178">
        <v>10000</v>
      </c>
      <c r="D3" s="178"/>
      <c r="E3" s="178"/>
    </row>
    <row r="4" ht="14.25" spans="1:5">
      <c r="A4" s="178">
        <v>2</v>
      </c>
      <c r="B4" s="178">
        <v>60</v>
      </c>
      <c r="C4" s="178">
        <v>10000</v>
      </c>
      <c r="D4" s="178">
        <v>1</v>
      </c>
      <c r="E4" s="178">
        <v>1568</v>
      </c>
    </row>
    <row r="5" ht="14.25" spans="1:5">
      <c r="A5" s="178">
        <v>2</v>
      </c>
      <c r="B5" s="178">
        <v>90</v>
      </c>
      <c r="C5" s="178">
        <v>10000</v>
      </c>
      <c r="D5" s="178">
        <v>2</v>
      </c>
      <c r="E5" s="178">
        <v>3136</v>
      </c>
    </row>
    <row r="6" ht="14.25" spans="1:5">
      <c r="A6" s="178">
        <v>2</v>
      </c>
      <c r="B6" s="178">
        <v>120</v>
      </c>
      <c r="C6" s="178">
        <v>10000</v>
      </c>
      <c r="D6" s="178">
        <v>3</v>
      </c>
      <c r="E6" s="178">
        <v>4705</v>
      </c>
    </row>
    <row r="7" ht="14.25" spans="1:5">
      <c r="A7" s="178">
        <v>2</v>
      </c>
      <c r="B7" s="178">
        <v>180</v>
      </c>
      <c r="C7" s="178">
        <v>10000</v>
      </c>
      <c r="D7" s="178">
        <v>4</v>
      </c>
      <c r="E7" s="178">
        <v>6273</v>
      </c>
    </row>
    <row r="8" ht="14.25" spans="1:5">
      <c r="A8" s="178">
        <v>2</v>
      </c>
      <c r="B8" s="178">
        <v>240</v>
      </c>
      <c r="C8" s="178">
        <v>10000</v>
      </c>
      <c r="D8" s="178">
        <v>5</v>
      </c>
      <c r="E8" s="178">
        <v>7841</v>
      </c>
    </row>
    <row r="9" ht="14.25" spans="1:5">
      <c r="A9" s="178">
        <v>2</v>
      </c>
      <c r="B9" s="178">
        <v>300</v>
      </c>
      <c r="C9" s="178">
        <v>10000</v>
      </c>
      <c r="D9" s="178">
        <v>6</v>
      </c>
      <c r="E9" s="178">
        <v>9409</v>
      </c>
    </row>
    <row r="10" ht="14.25" spans="1:5">
      <c r="A10" s="178">
        <v>2</v>
      </c>
      <c r="B10" s="178">
        <v>360</v>
      </c>
      <c r="C10" s="178">
        <v>10000</v>
      </c>
      <c r="D10" s="178">
        <v>7</v>
      </c>
      <c r="E10" s="178">
        <v>10977</v>
      </c>
    </row>
    <row r="11" ht="14.25" spans="1:5">
      <c r="A11" s="178">
        <v>2</v>
      </c>
      <c r="B11" s="178">
        <v>450</v>
      </c>
      <c r="C11" s="178">
        <v>10000</v>
      </c>
      <c r="D11" s="178">
        <v>8</v>
      </c>
      <c r="E11" s="178">
        <v>12545</v>
      </c>
    </row>
    <row r="12" ht="14.25" spans="1:5">
      <c r="A12" s="178">
        <v>2</v>
      </c>
      <c r="B12" s="178">
        <v>570</v>
      </c>
      <c r="C12" s="178">
        <v>10000</v>
      </c>
      <c r="D12" s="178">
        <v>9</v>
      </c>
      <c r="E12" s="178">
        <v>14114</v>
      </c>
    </row>
    <row r="13" ht="14.25" spans="1:5">
      <c r="A13" s="178">
        <v>2</v>
      </c>
      <c r="B13" s="178">
        <v>720</v>
      </c>
      <c r="C13" s="178">
        <v>9500</v>
      </c>
      <c r="D13" s="178">
        <v>10</v>
      </c>
      <c r="E13" s="178">
        <v>15682</v>
      </c>
    </row>
    <row r="14" ht="14.25" spans="1:5">
      <c r="A14" s="178">
        <v>2</v>
      </c>
      <c r="B14" s="178">
        <v>770</v>
      </c>
      <c r="C14" s="178">
        <v>9500</v>
      </c>
      <c r="D14" s="178">
        <v>11</v>
      </c>
      <c r="E14" s="178">
        <v>17250</v>
      </c>
    </row>
    <row r="15" ht="14.25" spans="1:5">
      <c r="A15" s="178">
        <v>2</v>
      </c>
      <c r="B15" s="178">
        <v>830</v>
      </c>
      <c r="C15" s="178">
        <v>9500</v>
      </c>
      <c r="D15" s="178">
        <v>12</v>
      </c>
      <c r="E15" s="178">
        <v>18818</v>
      </c>
    </row>
    <row r="16" ht="14.25" spans="1:5">
      <c r="A16" s="178">
        <v>2</v>
      </c>
      <c r="B16" s="178">
        <v>880</v>
      </c>
      <c r="C16" s="178">
        <v>9500</v>
      </c>
      <c r="D16" s="178">
        <v>13</v>
      </c>
      <c r="E16" s="178">
        <v>20386</v>
      </c>
    </row>
    <row r="17" ht="14.25" spans="1:5">
      <c r="A17" s="178">
        <v>2</v>
      </c>
      <c r="B17" s="178">
        <v>935</v>
      </c>
      <c r="C17" s="178">
        <v>9500</v>
      </c>
      <c r="D17" s="178">
        <v>14</v>
      </c>
      <c r="E17" s="178">
        <v>21954</v>
      </c>
    </row>
    <row r="18" ht="14.25" spans="1:5">
      <c r="A18" s="178">
        <v>2</v>
      </c>
      <c r="B18" s="178">
        <v>985</v>
      </c>
      <c r="C18" s="178">
        <v>9500</v>
      </c>
      <c r="D18" s="178">
        <v>15</v>
      </c>
      <c r="E18" s="178">
        <v>23523</v>
      </c>
    </row>
    <row r="19" ht="14.25" spans="1:5">
      <c r="A19" s="178">
        <v>2</v>
      </c>
      <c r="B19" s="178">
        <v>1040</v>
      </c>
      <c r="C19" s="178">
        <v>9500</v>
      </c>
      <c r="D19" s="178">
        <v>16</v>
      </c>
      <c r="E19" s="178">
        <v>25091</v>
      </c>
    </row>
    <row r="20" ht="14.25" spans="1:5">
      <c r="A20" s="178">
        <v>2</v>
      </c>
      <c r="B20" s="178">
        <v>1095</v>
      </c>
      <c r="C20" s="178">
        <v>9500</v>
      </c>
      <c r="D20" s="178">
        <v>17</v>
      </c>
      <c r="E20" s="178">
        <v>26659</v>
      </c>
    </row>
    <row r="21" ht="14.25" spans="1:5">
      <c r="A21" s="178">
        <v>2</v>
      </c>
      <c r="B21" s="178">
        <v>1145</v>
      </c>
      <c r="C21" s="178">
        <v>9500</v>
      </c>
      <c r="D21" s="178">
        <v>18</v>
      </c>
      <c r="E21" s="178">
        <v>28227</v>
      </c>
    </row>
    <row r="22" ht="14.25" spans="1:5">
      <c r="A22" s="178">
        <v>2</v>
      </c>
      <c r="B22" s="178">
        <v>1200</v>
      </c>
      <c r="C22" s="178">
        <v>9500</v>
      </c>
      <c r="D22" s="178">
        <v>19</v>
      </c>
      <c r="E22" s="178">
        <v>29795</v>
      </c>
    </row>
    <row r="23" ht="14.25" spans="1:5">
      <c r="A23" s="178">
        <v>2</v>
      </c>
      <c r="B23" s="178">
        <v>1870</v>
      </c>
      <c r="C23" s="178">
        <v>9000</v>
      </c>
      <c r="D23" s="178">
        <v>20</v>
      </c>
      <c r="E23" s="178">
        <v>31363</v>
      </c>
    </row>
    <row r="24" ht="14.25" spans="1:5">
      <c r="A24" s="178">
        <v>2</v>
      </c>
      <c r="B24" s="178">
        <v>1990</v>
      </c>
      <c r="C24" s="178">
        <v>9000</v>
      </c>
      <c r="D24" s="178">
        <v>21</v>
      </c>
      <c r="E24" s="178">
        <v>32932</v>
      </c>
    </row>
    <row r="25" ht="14.25" spans="1:5">
      <c r="A25" s="178">
        <v>2</v>
      </c>
      <c r="B25" s="178">
        <v>2105</v>
      </c>
      <c r="C25" s="178">
        <v>9000</v>
      </c>
      <c r="D25" s="178">
        <v>22</v>
      </c>
      <c r="E25" s="178">
        <v>34500</v>
      </c>
    </row>
    <row r="26" ht="14.25" spans="1:5">
      <c r="A26" s="178">
        <v>2</v>
      </c>
      <c r="B26" s="178">
        <v>2225</v>
      </c>
      <c r="C26" s="178">
        <v>9000</v>
      </c>
      <c r="D26" s="178">
        <v>23</v>
      </c>
      <c r="E26" s="178">
        <v>36068</v>
      </c>
    </row>
    <row r="27" ht="14.25" spans="1:5">
      <c r="A27" s="178">
        <v>2</v>
      </c>
      <c r="B27" s="178">
        <v>2340</v>
      </c>
      <c r="C27" s="178">
        <v>9000</v>
      </c>
      <c r="D27" s="178">
        <v>24</v>
      </c>
      <c r="E27" s="178">
        <v>37636</v>
      </c>
    </row>
    <row r="28" ht="14.25" spans="1:5">
      <c r="A28" s="178">
        <v>2</v>
      </c>
      <c r="B28" s="178">
        <v>2460</v>
      </c>
      <c r="C28" s="178">
        <v>9000</v>
      </c>
      <c r="D28" s="178">
        <v>25</v>
      </c>
      <c r="E28" s="178">
        <v>39204</v>
      </c>
    </row>
    <row r="29" ht="14.25" spans="1:5">
      <c r="A29" s="178">
        <v>2</v>
      </c>
      <c r="B29" s="178">
        <v>2575</v>
      </c>
      <c r="C29" s="178">
        <v>9000</v>
      </c>
      <c r="D29" s="178">
        <v>26</v>
      </c>
      <c r="E29" s="178">
        <v>40772</v>
      </c>
    </row>
    <row r="30" ht="14.25" spans="1:5">
      <c r="A30" s="178">
        <v>2</v>
      </c>
      <c r="B30" s="178">
        <v>2695</v>
      </c>
      <c r="C30" s="178">
        <v>9000</v>
      </c>
      <c r="D30" s="178">
        <v>27</v>
      </c>
      <c r="E30" s="178">
        <v>42341</v>
      </c>
    </row>
    <row r="31" ht="14.25" spans="1:5">
      <c r="A31" s="178">
        <v>2</v>
      </c>
      <c r="B31" s="178">
        <v>2810</v>
      </c>
      <c r="C31" s="178">
        <v>9000</v>
      </c>
      <c r="D31" s="178">
        <v>28</v>
      </c>
      <c r="E31" s="178">
        <v>43909</v>
      </c>
    </row>
    <row r="32" ht="14.25" spans="1:5">
      <c r="A32" s="178">
        <v>2</v>
      </c>
      <c r="B32" s="178">
        <v>2930</v>
      </c>
      <c r="C32" s="178">
        <v>9000</v>
      </c>
      <c r="D32" s="178">
        <v>29</v>
      </c>
      <c r="E32" s="178">
        <v>45477</v>
      </c>
    </row>
    <row r="33" ht="14.25" spans="1:5">
      <c r="A33" s="178">
        <v>2</v>
      </c>
      <c r="B33" s="178">
        <v>4320</v>
      </c>
      <c r="C33" s="178">
        <v>8500</v>
      </c>
      <c r="D33" s="178">
        <v>30</v>
      </c>
      <c r="E33" s="178">
        <v>47045</v>
      </c>
    </row>
    <row r="34" ht="14.25" spans="1:5">
      <c r="A34" s="178">
        <v>2</v>
      </c>
      <c r="B34" s="178">
        <v>4560</v>
      </c>
      <c r="C34" s="178">
        <v>8500</v>
      </c>
      <c r="D34" s="178">
        <v>31</v>
      </c>
      <c r="E34" s="178">
        <v>48613</v>
      </c>
    </row>
    <row r="35" ht="14.25" spans="1:5">
      <c r="A35" s="178">
        <v>2</v>
      </c>
      <c r="B35" s="178">
        <v>4800</v>
      </c>
      <c r="C35" s="178">
        <v>8500</v>
      </c>
      <c r="D35" s="178">
        <v>32</v>
      </c>
      <c r="E35" s="178">
        <v>50181</v>
      </c>
    </row>
    <row r="36" ht="14.25" spans="1:5">
      <c r="A36" s="178">
        <v>2</v>
      </c>
      <c r="B36" s="178">
        <v>5040</v>
      </c>
      <c r="C36" s="178">
        <v>8500</v>
      </c>
      <c r="D36" s="178">
        <v>33</v>
      </c>
      <c r="E36" s="178">
        <v>51750</v>
      </c>
    </row>
    <row r="37" ht="14.25" spans="1:5">
      <c r="A37" s="178">
        <v>2</v>
      </c>
      <c r="B37" s="178">
        <v>5280</v>
      </c>
      <c r="C37" s="178">
        <v>8500</v>
      </c>
      <c r="D37" s="178">
        <v>34</v>
      </c>
      <c r="E37" s="178">
        <v>53318</v>
      </c>
    </row>
    <row r="38" ht="14.25" spans="1:5">
      <c r="A38" s="178">
        <v>2</v>
      </c>
      <c r="B38" s="178">
        <v>5520</v>
      </c>
      <c r="C38" s="178">
        <v>8500</v>
      </c>
      <c r="D38" s="178">
        <v>35</v>
      </c>
      <c r="E38" s="178">
        <v>54886</v>
      </c>
    </row>
    <row r="39" ht="14.25" spans="1:5">
      <c r="A39" s="178">
        <v>2</v>
      </c>
      <c r="B39" s="178">
        <v>5760</v>
      </c>
      <c r="C39" s="178">
        <v>8500</v>
      </c>
      <c r="D39" s="178">
        <v>36</v>
      </c>
      <c r="E39" s="178">
        <v>56454</v>
      </c>
    </row>
    <row r="40" ht="14.25" spans="1:5">
      <c r="A40" s="178">
        <v>2</v>
      </c>
      <c r="B40" s="178">
        <v>6000</v>
      </c>
      <c r="C40" s="178">
        <v>8500</v>
      </c>
      <c r="D40" s="178">
        <v>37</v>
      </c>
      <c r="E40" s="178">
        <v>58022</v>
      </c>
    </row>
    <row r="41" ht="14.25" spans="1:5">
      <c r="A41" s="178">
        <v>2</v>
      </c>
      <c r="B41" s="178">
        <v>6240</v>
      </c>
      <c r="C41" s="178">
        <v>8500</v>
      </c>
      <c r="D41" s="178">
        <v>38</v>
      </c>
      <c r="E41" s="178">
        <v>59590</v>
      </c>
    </row>
    <row r="42" ht="14.25" spans="1:5">
      <c r="A42" s="178">
        <v>2</v>
      </c>
      <c r="B42" s="178">
        <v>6480</v>
      </c>
      <c r="C42" s="178">
        <v>8500</v>
      </c>
      <c r="D42" s="178">
        <v>39</v>
      </c>
      <c r="E42" s="178">
        <v>61159</v>
      </c>
    </row>
    <row r="43" ht="14.25" spans="1:5">
      <c r="A43" s="178">
        <v>2</v>
      </c>
      <c r="B43" s="178">
        <v>6840</v>
      </c>
      <c r="C43" s="178">
        <v>8000</v>
      </c>
      <c r="D43" s="178">
        <v>40</v>
      </c>
      <c r="E43" s="178">
        <v>62727</v>
      </c>
    </row>
    <row r="44" ht="14.25" spans="1:5">
      <c r="A44" s="178">
        <v>2</v>
      </c>
      <c r="B44" s="178">
        <v>7320</v>
      </c>
      <c r="C44" s="178">
        <v>8000</v>
      </c>
      <c r="D44" s="178">
        <v>41</v>
      </c>
      <c r="E44" s="178">
        <v>64295</v>
      </c>
    </row>
    <row r="45" ht="14.25" spans="1:5">
      <c r="A45" s="178">
        <v>2</v>
      </c>
      <c r="B45" s="178">
        <v>7800</v>
      </c>
      <c r="C45" s="178">
        <v>8000</v>
      </c>
      <c r="D45" s="178">
        <v>42</v>
      </c>
      <c r="E45" s="178">
        <v>65863</v>
      </c>
    </row>
    <row r="46" ht="14.25" spans="1:5">
      <c r="A46" s="178">
        <v>2</v>
      </c>
      <c r="B46" s="178">
        <v>8280</v>
      </c>
      <c r="C46" s="178">
        <v>8000</v>
      </c>
      <c r="D46" s="178">
        <v>43</v>
      </c>
      <c r="E46" s="178">
        <v>67431</v>
      </c>
    </row>
    <row r="47" ht="14.25" spans="1:5">
      <c r="A47" s="178">
        <v>2</v>
      </c>
      <c r="B47" s="178">
        <v>8760</v>
      </c>
      <c r="C47" s="178">
        <v>8000</v>
      </c>
      <c r="D47" s="178">
        <v>44</v>
      </c>
      <c r="E47" s="178">
        <v>68999</v>
      </c>
    </row>
    <row r="48" ht="14.25" spans="1:5">
      <c r="A48" s="178">
        <v>2</v>
      </c>
      <c r="B48" s="178">
        <v>9240</v>
      </c>
      <c r="C48" s="178">
        <v>8000</v>
      </c>
      <c r="D48" s="178">
        <v>45</v>
      </c>
      <c r="E48" s="178">
        <v>70568</v>
      </c>
    </row>
    <row r="49" ht="14.25" spans="1:5">
      <c r="A49" s="178">
        <v>2</v>
      </c>
      <c r="B49" s="178">
        <v>9720</v>
      </c>
      <c r="C49" s="178">
        <v>8000</v>
      </c>
      <c r="D49" s="178">
        <v>46</v>
      </c>
      <c r="E49" s="178">
        <v>72136</v>
      </c>
    </row>
    <row r="50" ht="14.25" spans="1:5">
      <c r="A50" s="178">
        <v>2</v>
      </c>
      <c r="B50" s="178">
        <v>10200</v>
      </c>
      <c r="C50" s="178">
        <v>8000</v>
      </c>
      <c r="D50" s="178">
        <v>47</v>
      </c>
      <c r="E50" s="178">
        <v>73704</v>
      </c>
    </row>
    <row r="51" ht="14.25" spans="1:5">
      <c r="A51" s="178">
        <v>2</v>
      </c>
      <c r="B51" s="178">
        <v>10680</v>
      </c>
      <c r="C51" s="178">
        <v>8000</v>
      </c>
      <c r="D51" s="178">
        <v>48</v>
      </c>
      <c r="E51" s="178">
        <v>75272</v>
      </c>
    </row>
    <row r="52" ht="14.25" spans="1:5">
      <c r="A52" s="178">
        <v>2</v>
      </c>
      <c r="B52" s="178">
        <v>11160</v>
      </c>
      <c r="C52" s="178">
        <v>8000</v>
      </c>
      <c r="D52" s="178">
        <v>49</v>
      </c>
      <c r="E52" s="178">
        <v>76840</v>
      </c>
    </row>
    <row r="53" ht="14.25" spans="1:5">
      <c r="A53" s="178">
        <v>2</v>
      </c>
      <c r="B53" s="178">
        <v>13680</v>
      </c>
      <c r="C53" s="178">
        <v>7500</v>
      </c>
      <c r="D53" s="178">
        <v>50</v>
      </c>
      <c r="E53" s="178">
        <v>78408</v>
      </c>
    </row>
    <row r="54" ht="14.25" spans="1:5">
      <c r="A54" s="178">
        <v>2</v>
      </c>
      <c r="B54" s="178">
        <v>14640</v>
      </c>
      <c r="C54" s="178">
        <v>7500</v>
      </c>
      <c r="D54" s="178">
        <v>51</v>
      </c>
      <c r="E54" s="178">
        <v>79977</v>
      </c>
    </row>
    <row r="55" ht="14.25" spans="1:5">
      <c r="A55" s="178">
        <v>2</v>
      </c>
      <c r="B55" s="178">
        <v>15600</v>
      </c>
      <c r="C55" s="178">
        <v>7500</v>
      </c>
      <c r="D55" s="178">
        <v>52</v>
      </c>
      <c r="E55" s="178">
        <v>81545</v>
      </c>
    </row>
    <row r="56" ht="14.25" spans="1:5">
      <c r="A56" s="178">
        <v>2</v>
      </c>
      <c r="B56" s="178">
        <v>16560</v>
      </c>
      <c r="C56" s="178">
        <v>7500</v>
      </c>
      <c r="D56" s="178">
        <v>53</v>
      </c>
      <c r="E56" s="178">
        <v>83113</v>
      </c>
    </row>
    <row r="57" ht="14.25" spans="1:5">
      <c r="A57" s="178">
        <v>2</v>
      </c>
      <c r="B57" s="178">
        <v>17520</v>
      </c>
      <c r="C57" s="178">
        <v>7500</v>
      </c>
      <c r="D57" s="178">
        <v>54</v>
      </c>
      <c r="E57" s="178">
        <v>84681</v>
      </c>
    </row>
    <row r="58" ht="14.25" spans="1:5">
      <c r="A58" s="178">
        <v>2</v>
      </c>
      <c r="B58" s="178">
        <v>18480</v>
      </c>
      <c r="C58" s="178">
        <v>7500</v>
      </c>
      <c r="D58" s="178">
        <v>55</v>
      </c>
      <c r="E58" s="178">
        <v>86249</v>
      </c>
    </row>
    <row r="59" ht="14.25" spans="1:5">
      <c r="A59" s="178">
        <v>2</v>
      </c>
      <c r="B59" s="178">
        <v>19440</v>
      </c>
      <c r="C59" s="178">
        <v>7500</v>
      </c>
      <c r="D59" s="178">
        <v>56</v>
      </c>
      <c r="E59" s="178">
        <v>87817</v>
      </c>
    </row>
    <row r="60" ht="14.25" spans="1:5">
      <c r="A60" s="178">
        <v>2</v>
      </c>
      <c r="B60" s="178">
        <v>20400</v>
      </c>
      <c r="C60" s="178">
        <v>7500</v>
      </c>
      <c r="D60" s="178">
        <v>57</v>
      </c>
      <c r="E60" s="178">
        <v>89386</v>
      </c>
    </row>
    <row r="61" ht="14.25" spans="1:5">
      <c r="A61" s="178">
        <v>2</v>
      </c>
      <c r="B61" s="178">
        <v>21360</v>
      </c>
      <c r="C61" s="178">
        <v>7500</v>
      </c>
      <c r="D61" s="178">
        <v>58</v>
      </c>
      <c r="E61" s="178">
        <v>90954</v>
      </c>
    </row>
    <row r="62" ht="14.25" spans="1:5">
      <c r="A62" s="178">
        <v>2</v>
      </c>
      <c r="B62" s="178">
        <v>22320</v>
      </c>
      <c r="C62" s="178">
        <v>7500</v>
      </c>
      <c r="D62" s="178">
        <v>59</v>
      </c>
      <c r="E62" s="178">
        <v>92522</v>
      </c>
    </row>
    <row r="63" ht="14.25" spans="1:5">
      <c r="A63" s="178">
        <v>2</v>
      </c>
      <c r="B63" s="178"/>
      <c r="C63" s="178">
        <v>7000</v>
      </c>
      <c r="D63" s="178">
        <v>60</v>
      </c>
      <c r="E63" s="178">
        <v>94090</v>
      </c>
    </row>
    <row r="64" ht="14.25" spans="1:5">
      <c r="A64" s="178">
        <v>3</v>
      </c>
      <c r="B64" s="178">
        <v>40</v>
      </c>
      <c r="C64" s="178">
        <v>10000</v>
      </c>
      <c r="D64" s="178"/>
      <c r="E64" s="178"/>
    </row>
    <row r="65" ht="14.25" spans="1:5">
      <c r="A65" s="178">
        <v>3</v>
      </c>
      <c r="B65" s="178">
        <v>80</v>
      </c>
      <c r="C65" s="178">
        <v>10000</v>
      </c>
      <c r="D65" s="178">
        <v>1</v>
      </c>
      <c r="E65" s="178">
        <v>1568</v>
      </c>
    </row>
    <row r="66" ht="14.25" spans="1:5">
      <c r="A66" s="178">
        <v>3</v>
      </c>
      <c r="B66" s="178">
        <v>120</v>
      </c>
      <c r="C66" s="178">
        <v>10000</v>
      </c>
      <c r="D66" s="178">
        <v>2</v>
      </c>
      <c r="E66" s="178">
        <v>3136</v>
      </c>
    </row>
    <row r="67" ht="14.25" spans="1:5">
      <c r="A67" s="178">
        <v>3</v>
      </c>
      <c r="B67" s="178">
        <v>160</v>
      </c>
      <c r="C67" s="178">
        <v>10000</v>
      </c>
      <c r="D67" s="178">
        <v>3</v>
      </c>
      <c r="E67" s="178">
        <v>4705</v>
      </c>
    </row>
    <row r="68" ht="14.25" spans="1:5">
      <c r="A68" s="178">
        <v>3</v>
      </c>
      <c r="B68" s="178">
        <v>240</v>
      </c>
      <c r="C68" s="178">
        <v>10000</v>
      </c>
      <c r="D68" s="178">
        <v>4</v>
      </c>
      <c r="E68" s="178">
        <v>6273</v>
      </c>
    </row>
    <row r="69" ht="14.25" spans="1:5">
      <c r="A69" s="178">
        <v>3</v>
      </c>
      <c r="B69" s="178">
        <v>320</v>
      </c>
      <c r="C69" s="178">
        <v>10000</v>
      </c>
      <c r="D69" s="178">
        <v>5</v>
      </c>
      <c r="E69" s="178">
        <v>7841</v>
      </c>
    </row>
    <row r="70" ht="14.25" spans="1:5">
      <c r="A70" s="178">
        <v>3</v>
      </c>
      <c r="B70" s="178">
        <v>400</v>
      </c>
      <c r="C70" s="178">
        <v>10000</v>
      </c>
      <c r="D70" s="178">
        <v>6</v>
      </c>
      <c r="E70" s="178">
        <v>9409</v>
      </c>
    </row>
    <row r="71" ht="14.25" spans="1:5">
      <c r="A71" s="178">
        <v>3</v>
      </c>
      <c r="B71" s="178">
        <v>480</v>
      </c>
      <c r="C71" s="178">
        <v>10000</v>
      </c>
      <c r="D71" s="178">
        <v>7</v>
      </c>
      <c r="E71" s="178">
        <v>10977</v>
      </c>
    </row>
    <row r="72" ht="14.25" spans="1:5">
      <c r="A72" s="178">
        <v>3</v>
      </c>
      <c r="B72" s="178">
        <v>600</v>
      </c>
      <c r="C72" s="178">
        <v>10000</v>
      </c>
      <c r="D72" s="178">
        <v>8</v>
      </c>
      <c r="E72" s="178">
        <v>12545</v>
      </c>
    </row>
    <row r="73" ht="14.25" spans="1:5">
      <c r="A73" s="178">
        <v>3</v>
      </c>
      <c r="B73" s="178">
        <v>760</v>
      </c>
      <c r="C73" s="178">
        <v>10000</v>
      </c>
      <c r="D73" s="178">
        <v>9</v>
      </c>
      <c r="E73" s="178">
        <v>14114</v>
      </c>
    </row>
    <row r="74" ht="14.25" spans="1:5">
      <c r="A74" s="178">
        <v>3</v>
      </c>
      <c r="B74" s="178">
        <v>960</v>
      </c>
      <c r="C74" s="178">
        <v>9250</v>
      </c>
      <c r="D74" s="178">
        <v>10</v>
      </c>
      <c r="E74" s="178">
        <v>15682</v>
      </c>
    </row>
    <row r="75" ht="14.25" spans="1:5">
      <c r="A75" s="178">
        <v>3</v>
      </c>
      <c r="B75" s="178">
        <v>1030</v>
      </c>
      <c r="C75" s="178">
        <v>9250</v>
      </c>
      <c r="D75" s="178">
        <v>11</v>
      </c>
      <c r="E75" s="178">
        <v>17250</v>
      </c>
    </row>
    <row r="76" ht="14.25" spans="1:5">
      <c r="A76" s="178">
        <v>3</v>
      </c>
      <c r="B76" s="178">
        <v>1105</v>
      </c>
      <c r="C76" s="178">
        <v>9250</v>
      </c>
      <c r="D76" s="178">
        <v>12</v>
      </c>
      <c r="E76" s="178">
        <v>18818</v>
      </c>
    </row>
    <row r="77" ht="14.25" spans="1:5">
      <c r="A77" s="178">
        <v>3</v>
      </c>
      <c r="B77" s="178">
        <v>1170</v>
      </c>
      <c r="C77" s="178">
        <v>9250</v>
      </c>
      <c r="D77" s="178">
        <v>13</v>
      </c>
      <c r="E77" s="178">
        <v>20386</v>
      </c>
    </row>
    <row r="78" ht="14.25" spans="1:5">
      <c r="A78" s="178">
        <v>3</v>
      </c>
      <c r="B78" s="178">
        <v>1245</v>
      </c>
      <c r="C78" s="178">
        <v>9250</v>
      </c>
      <c r="D78" s="178">
        <v>14</v>
      </c>
      <c r="E78" s="178">
        <v>21954</v>
      </c>
    </row>
    <row r="79" ht="14.25" spans="1:5">
      <c r="A79" s="178">
        <v>3</v>
      </c>
      <c r="B79" s="178">
        <v>1310</v>
      </c>
      <c r="C79" s="178">
        <v>9250</v>
      </c>
      <c r="D79" s="178">
        <v>15</v>
      </c>
      <c r="E79" s="178">
        <v>23523</v>
      </c>
    </row>
    <row r="80" ht="14.25" spans="1:5">
      <c r="A80" s="178">
        <v>3</v>
      </c>
      <c r="B80" s="178">
        <v>1390</v>
      </c>
      <c r="C80" s="178">
        <v>9250</v>
      </c>
      <c r="D80" s="178">
        <v>16</v>
      </c>
      <c r="E80" s="178">
        <v>25091</v>
      </c>
    </row>
    <row r="81" ht="14.25" spans="1:5">
      <c r="A81" s="178">
        <v>3</v>
      </c>
      <c r="B81" s="178">
        <v>1460</v>
      </c>
      <c r="C81" s="178">
        <v>9250</v>
      </c>
      <c r="D81" s="178">
        <v>17</v>
      </c>
      <c r="E81" s="178">
        <v>26659</v>
      </c>
    </row>
    <row r="82" ht="14.25" spans="1:5">
      <c r="A82" s="178">
        <v>3</v>
      </c>
      <c r="B82" s="178">
        <v>1530</v>
      </c>
      <c r="C82" s="178">
        <v>9250</v>
      </c>
      <c r="D82" s="178">
        <v>18</v>
      </c>
      <c r="E82" s="178">
        <v>28227</v>
      </c>
    </row>
    <row r="83" ht="14.25" spans="1:5">
      <c r="A83" s="178">
        <v>3</v>
      </c>
      <c r="B83" s="178">
        <v>1600</v>
      </c>
      <c r="C83" s="178">
        <v>9250</v>
      </c>
      <c r="D83" s="178">
        <v>19</v>
      </c>
      <c r="E83" s="178">
        <v>29795</v>
      </c>
    </row>
    <row r="84" ht="14.25" spans="1:5">
      <c r="A84" s="178">
        <v>3</v>
      </c>
      <c r="B84" s="178">
        <v>2495</v>
      </c>
      <c r="C84" s="178">
        <v>8500</v>
      </c>
      <c r="D84" s="178">
        <v>20</v>
      </c>
      <c r="E84" s="178">
        <v>31363</v>
      </c>
    </row>
    <row r="85" ht="14.25" spans="1:5">
      <c r="A85" s="178">
        <v>3</v>
      </c>
      <c r="B85" s="178">
        <v>2650</v>
      </c>
      <c r="C85" s="178">
        <v>8500</v>
      </c>
      <c r="D85" s="178">
        <v>21</v>
      </c>
      <c r="E85" s="178">
        <v>32932</v>
      </c>
    </row>
    <row r="86" ht="14.25" spans="1:5">
      <c r="A86" s="178">
        <v>3</v>
      </c>
      <c r="B86" s="178">
        <v>2810</v>
      </c>
      <c r="C86" s="178">
        <v>8500</v>
      </c>
      <c r="D86" s="178">
        <v>22</v>
      </c>
      <c r="E86" s="178">
        <v>34500</v>
      </c>
    </row>
    <row r="87" ht="14.25" spans="1:5">
      <c r="A87" s="178">
        <v>3</v>
      </c>
      <c r="B87" s="178">
        <v>2965</v>
      </c>
      <c r="C87" s="178">
        <v>8500</v>
      </c>
      <c r="D87" s="178">
        <v>23</v>
      </c>
      <c r="E87" s="178">
        <v>36068</v>
      </c>
    </row>
    <row r="88" ht="14.25" spans="1:5">
      <c r="A88" s="178">
        <v>3</v>
      </c>
      <c r="B88" s="178">
        <v>3120</v>
      </c>
      <c r="C88" s="178">
        <v>8500</v>
      </c>
      <c r="D88" s="178">
        <v>24</v>
      </c>
      <c r="E88" s="178">
        <v>37636</v>
      </c>
    </row>
    <row r="89" ht="14.25" spans="1:5">
      <c r="A89" s="178">
        <v>3</v>
      </c>
      <c r="B89" s="178">
        <v>3280</v>
      </c>
      <c r="C89" s="178">
        <v>8500</v>
      </c>
      <c r="D89" s="178">
        <v>25</v>
      </c>
      <c r="E89" s="178">
        <v>39204</v>
      </c>
    </row>
    <row r="90" ht="14.25" spans="1:5">
      <c r="A90" s="178">
        <v>3</v>
      </c>
      <c r="B90" s="178">
        <v>3435</v>
      </c>
      <c r="C90" s="178">
        <v>8500</v>
      </c>
      <c r="D90" s="178">
        <v>26</v>
      </c>
      <c r="E90" s="178">
        <v>40772</v>
      </c>
    </row>
    <row r="91" ht="14.25" spans="1:5">
      <c r="A91" s="178">
        <v>3</v>
      </c>
      <c r="B91" s="178">
        <v>3590</v>
      </c>
      <c r="C91" s="178">
        <v>8500</v>
      </c>
      <c r="D91" s="178">
        <v>27</v>
      </c>
      <c r="E91" s="178">
        <v>42341</v>
      </c>
    </row>
    <row r="92" ht="14.25" spans="1:5">
      <c r="A92" s="178">
        <v>3</v>
      </c>
      <c r="B92" s="178">
        <v>3750</v>
      </c>
      <c r="C92" s="178">
        <v>8500</v>
      </c>
      <c r="D92" s="178">
        <v>28</v>
      </c>
      <c r="E92" s="178">
        <v>43909</v>
      </c>
    </row>
    <row r="93" ht="14.25" spans="1:5">
      <c r="A93" s="178">
        <v>3</v>
      </c>
      <c r="B93" s="178">
        <v>3905</v>
      </c>
      <c r="C93" s="178">
        <v>8500</v>
      </c>
      <c r="D93" s="178">
        <v>29</v>
      </c>
      <c r="E93" s="178">
        <v>45477</v>
      </c>
    </row>
    <row r="94" ht="14.25" spans="1:5">
      <c r="A94" s="178">
        <v>3</v>
      </c>
      <c r="B94" s="178">
        <v>5760</v>
      </c>
      <c r="C94" s="178">
        <v>7750</v>
      </c>
      <c r="D94" s="178">
        <v>30</v>
      </c>
      <c r="E94" s="178">
        <v>47045</v>
      </c>
    </row>
    <row r="95" ht="14.25" spans="1:5">
      <c r="A95" s="178">
        <v>3</v>
      </c>
      <c r="B95" s="178">
        <v>6080</v>
      </c>
      <c r="C95" s="178">
        <v>7750</v>
      </c>
      <c r="D95" s="178">
        <v>31</v>
      </c>
      <c r="E95" s="178">
        <v>48613</v>
      </c>
    </row>
    <row r="96" ht="14.25" spans="1:5">
      <c r="A96" s="178">
        <v>3</v>
      </c>
      <c r="B96" s="178">
        <v>6400</v>
      </c>
      <c r="C96" s="178">
        <v>7750</v>
      </c>
      <c r="D96" s="178">
        <v>32</v>
      </c>
      <c r="E96" s="178">
        <v>50181</v>
      </c>
    </row>
    <row r="97" ht="14.25" spans="1:5">
      <c r="A97" s="178">
        <v>3</v>
      </c>
      <c r="B97" s="178">
        <v>6720</v>
      </c>
      <c r="C97" s="178">
        <v>7750</v>
      </c>
      <c r="D97" s="178">
        <v>33</v>
      </c>
      <c r="E97" s="178">
        <v>51750</v>
      </c>
    </row>
    <row r="98" ht="14.25" spans="1:5">
      <c r="A98" s="178">
        <v>3</v>
      </c>
      <c r="B98" s="178">
        <v>7040</v>
      </c>
      <c r="C98" s="178">
        <v>7750</v>
      </c>
      <c r="D98" s="178">
        <v>34</v>
      </c>
      <c r="E98" s="178">
        <v>53318</v>
      </c>
    </row>
    <row r="99" ht="14.25" spans="1:5">
      <c r="A99" s="178">
        <v>3</v>
      </c>
      <c r="B99" s="178">
        <v>7360</v>
      </c>
      <c r="C99" s="178">
        <v>7750</v>
      </c>
      <c r="D99" s="178">
        <v>35</v>
      </c>
      <c r="E99" s="178">
        <v>54886</v>
      </c>
    </row>
    <row r="100" ht="14.25" spans="1:5">
      <c r="A100" s="178">
        <v>3</v>
      </c>
      <c r="B100" s="178">
        <v>7680</v>
      </c>
      <c r="C100" s="178">
        <v>7750</v>
      </c>
      <c r="D100" s="178">
        <v>36</v>
      </c>
      <c r="E100" s="178">
        <v>56454</v>
      </c>
    </row>
    <row r="101" ht="14.25" spans="1:5">
      <c r="A101" s="178">
        <v>3</v>
      </c>
      <c r="B101" s="178">
        <v>8000</v>
      </c>
      <c r="C101" s="178">
        <v>7750</v>
      </c>
      <c r="D101" s="178">
        <v>37</v>
      </c>
      <c r="E101" s="178">
        <v>58022</v>
      </c>
    </row>
    <row r="102" ht="14.25" spans="1:5">
      <c r="A102" s="178">
        <v>3</v>
      </c>
      <c r="B102" s="178">
        <v>8320</v>
      </c>
      <c r="C102" s="178">
        <v>7750</v>
      </c>
      <c r="D102" s="178">
        <v>38</v>
      </c>
      <c r="E102" s="178">
        <v>59590</v>
      </c>
    </row>
    <row r="103" ht="14.25" spans="1:5">
      <c r="A103" s="178">
        <v>3</v>
      </c>
      <c r="B103" s="178">
        <v>8640</v>
      </c>
      <c r="C103" s="178">
        <v>7750</v>
      </c>
      <c r="D103" s="178">
        <v>39</v>
      </c>
      <c r="E103" s="178">
        <v>61159</v>
      </c>
    </row>
    <row r="104" ht="14.25" spans="1:5">
      <c r="A104" s="178">
        <v>3</v>
      </c>
      <c r="B104" s="178">
        <v>9120</v>
      </c>
      <c r="C104" s="178">
        <v>7000</v>
      </c>
      <c r="D104" s="178">
        <v>40</v>
      </c>
      <c r="E104" s="178">
        <v>62727</v>
      </c>
    </row>
    <row r="105" ht="14.25" spans="1:5">
      <c r="A105" s="178">
        <v>3</v>
      </c>
      <c r="B105" s="178">
        <v>9760</v>
      </c>
      <c r="C105" s="178">
        <v>7000</v>
      </c>
      <c r="D105" s="178">
        <v>41</v>
      </c>
      <c r="E105" s="178">
        <v>64295</v>
      </c>
    </row>
    <row r="106" ht="14.25" spans="1:5">
      <c r="A106" s="178">
        <v>3</v>
      </c>
      <c r="B106" s="178">
        <v>10400</v>
      </c>
      <c r="C106" s="178">
        <v>7000</v>
      </c>
      <c r="D106" s="178">
        <v>42</v>
      </c>
      <c r="E106" s="178">
        <v>65863</v>
      </c>
    </row>
    <row r="107" ht="14.25" spans="1:5">
      <c r="A107" s="178">
        <v>3</v>
      </c>
      <c r="B107" s="178">
        <v>11040</v>
      </c>
      <c r="C107" s="178">
        <v>7000</v>
      </c>
      <c r="D107" s="178">
        <v>43</v>
      </c>
      <c r="E107" s="178">
        <v>67431</v>
      </c>
    </row>
    <row r="108" ht="14.25" spans="1:5">
      <c r="A108" s="178">
        <v>3</v>
      </c>
      <c r="B108" s="178">
        <v>11680</v>
      </c>
      <c r="C108" s="178">
        <v>7000</v>
      </c>
      <c r="D108" s="178">
        <v>44</v>
      </c>
      <c r="E108" s="178">
        <v>68999</v>
      </c>
    </row>
    <row r="109" ht="14.25" spans="1:5">
      <c r="A109" s="178">
        <v>3</v>
      </c>
      <c r="B109" s="178">
        <v>12320</v>
      </c>
      <c r="C109" s="178">
        <v>7000</v>
      </c>
      <c r="D109" s="178">
        <v>45</v>
      </c>
      <c r="E109" s="178">
        <v>70568</v>
      </c>
    </row>
    <row r="110" ht="14.25" spans="1:5">
      <c r="A110" s="178">
        <v>3</v>
      </c>
      <c r="B110" s="178">
        <v>12960</v>
      </c>
      <c r="C110" s="178">
        <v>7000</v>
      </c>
      <c r="D110" s="178">
        <v>46</v>
      </c>
      <c r="E110" s="178">
        <v>72136</v>
      </c>
    </row>
    <row r="111" ht="14.25" spans="1:5">
      <c r="A111" s="178">
        <v>3</v>
      </c>
      <c r="B111" s="178">
        <v>13600</v>
      </c>
      <c r="C111" s="178">
        <v>7000</v>
      </c>
      <c r="D111" s="178">
        <v>47</v>
      </c>
      <c r="E111" s="178">
        <v>73704</v>
      </c>
    </row>
    <row r="112" ht="14.25" spans="1:5">
      <c r="A112" s="178">
        <v>3</v>
      </c>
      <c r="B112" s="178">
        <v>14240</v>
      </c>
      <c r="C112" s="178">
        <v>7000</v>
      </c>
      <c r="D112" s="178">
        <v>48</v>
      </c>
      <c r="E112" s="178">
        <v>75272</v>
      </c>
    </row>
    <row r="113" ht="14.25" spans="1:5">
      <c r="A113" s="178">
        <v>3</v>
      </c>
      <c r="B113" s="178">
        <v>14880</v>
      </c>
      <c r="C113" s="178">
        <v>7000</v>
      </c>
      <c r="D113" s="178">
        <v>49</v>
      </c>
      <c r="E113" s="178">
        <v>76840</v>
      </c>
    </row>
    <row r="114" ht="14.25" spans="1:5">
      <c r="A114" s="178">
        <v>3</v>
      </c>
      <c r="B114" s="178">
        <v>18240</v>
      </c>
      <c r="C114" s="178">
        <v>6250</v>
      </c>
      <c r="D114" s="178">
        <v>50</v>
      </c>
      <c r="E114" s="178">
        <v>78408</v>
      </c>
    </row>
    <row r="115" ht="14.25" spans="1:5">
      <c r="A115" s="178">
        <v>3</v>
      </c>
      <c r="B115" s="178">
        <v>19520</v>
      </c>
      <c r="C115" s="178">
        <v>6250</v>
      </c>
      <c r="D115" s="178">
        <v>51</v>
      </c>
      <c r="E115" s="178">
        <v>79977</v>
      </c>
    </row>
    <row r="116" ht="14.25" spans="1:5">
      <c r="A116" s="178">
        <v>3</v>
      </c>
      <c r="B116" s="178">
        <v>20800</v>
      </c>
      <c r="C116" s="178">
        <v>6250</v>
      </c>
      <c r="D116" s="178">
        <v>52</v>
      </c>
      <c r="E116" s="178">
        <v>81545</v>
      </c>
    </row>
    <row r="117" ht="14.25" spans="1:5">
      <c r="A117" s="178">
        <v>3</v>
      </c>
      <c r="B117" s="178">
        <v>22080</v>
      </c>
      <c r="C117" s="178">
        <v>6250</v>
      </c>
      <c r="D117" s="178">
        <v>53</v>
      </c>
      <c r="E117" s="178">
        <v>83113</v>
      </c>
    </row>
    <row r="118" ht="14.25" spans="1:5">
      <c r="A118" s="178">
        <v>3</v>
      </c>
      <c r="B118" s="178">
        <v>23360</v>
      </c>
      <c r="C118" s="178">
        <v>6250</v>
      </c>
      <c r="D118" s="178">
        <v>54</v>
      </c>
      <c r="E118" s="178">
        <v>84681</v>
      </c>
    </row>
    <row r="119" ht="14.25" spans="1:5">
      <c r="A119" s="178">
        <v>3</v>
      </c>
      <c r="B119" s="178">
        <v>24640</v>
      </c>
      <c r="C119" s="178">
        <v>6250</v>
      </c>
      <c r="D119" s="178">
        <v>55</v>
      </c>
      <c r="E119" s="178">
        <v>86249</v>
      </c>
    </row>
    <row r="120" ht="14.25" spans="1:5">
      <c r="A120" s="178">
        <v>3</v>
      </c>
      <c r="B120" s="178">
        <v>25920</v>
      </c>
      <c r="C120" s="178">
        <v>6250</v>
      </c>
      <c r="D120" s="178">
        <v>56</v>
      </c>
      <c r="E120" s="178">
        <v>87817</v>
      </c>
    </row>
    <row r="121" ht="14.25" spans="1:5">
      <c r="A121" s="178">
        <v>3</v>
      </c>
      <c r="B121" s="178">
        <v>27200</v>
      </c>
      <c r="C121" s="178">
        <v>6250</v>
      </c>
      <c r="D121" s="178">
        <v>57</v>
      </c>
      <c r="E121" s="178">
        <v>89386</v>
      </c>
    </row>
    <row r="122" ht="14.25" spans="1:5">
      <c r="A122" s="178">
        <v>3</v>
      </c>
      <c r="B122" s="178">
        <v>28480</v>
      </c>
      <c r="C122" s="178">
        <v>6250</v>
      </c>
      <c r="D122" s="178">
        <v>58</v>
      </c>
      <c r="E122" s="178">
        <v>90954</v>
      </c>
    </row>
    <row r="123" ht="14.25" spans="1:5">
      <c r="A123" s="178">
        <v>3</v>
      </c>
      <c r="B123" s="178">
        <v>29760</v>
      </c>
      <c r="C123" s="178">
        <v>6250</v>
      </c>
      <c r="D123" s="178">
        <v>59</v>
      </c>
      <c r="E123" s="178">
        <v>92522</v>
      </c>
    </row>
    <row r="124" ht="14.25" spans="1:5">
      <c r="A124" s="178">
        <v>3</v>
      </c>
      <c r="B124" s="178"/>
      <c r="C124" s="178">
        <v>5500</v>
      </c>
      <c r="D124" s="178">
        <v>60</v>
      </c>
      <c r="E124" s="178">
        <v>94090</v>
      </c>
    </row>
    <row r="125" ht="14.25" spans="1:5">
      <c r="A125" s="178">
        <v>4</v>
      </c>
      <c r="B125" s="178">
        <v>50</v>
      </c>
      <c r="C125" s="178">
        <v>10000</v>
      </c>
      <c r="D125" s="178"/>
      <c r="E125" s="178"/>
    </row>
    <row r="126" ht="14.25" spans="1:5">
      <c r="A126" s="178">
        <v>4</v>
      </c>
      <c r="B126" s="178">
        <v>100</v>
      </c>
      <c r="C126" s="178">
        <v>10000</v>
      </c>
      <c r="D126" s="178">
        <v>1</v>
      </c>
      <c r="E126" s="178">
        <v>1568</v>
      </c>
    </row>
    <row r="127" ht="14.25" spans="1:5">
      <c r="A127" s="178">
        <v>4</v>
      </c>
      <c r="B127" s="178">
        <v>150</v>
      </c>
      <c r="C127" s="178">
        <v>10000</v>
      </c>
      <c r="D127" s="178">
        <v>2</v>
      </c>
      <c r="E127" s="178">
        <v>3136</v>
      </c>
    </row>
    <row r="128" ht="14.25" spans="1:5">
      <c r="A128" s="178">
        <v>4</v>
      </c>
      <c r="B128" s="178">
        <v>200</v>
      </c>
      <c r="C128" s="178">
        <v>10000</v>
      </c>
      <c r="D128" s="178">
        <v>3</v>
      </c>
      <c r="E128" s="178">
        <v>4705</v>
      </c>
    </row>
    <row r="129" ht="14.25" spans="1:5">
      <c r="A129" s="178">
        <v>4</v>
      </c>
      <c r="B129" s="178">
        <v>300</v>
      </c>
      <c r="C129" s="178">
        <v>10000</v>
      </c>
      <c r="D129" s="178">
        <v>4</v>
      </c>
      <c r="E129" s="178">
        <v>6273</v>
      </c>
    </row>
    <row r="130" ht="14.25" spans="1:5">
      <c r="A130" s="178">
        <v>4</v>
      </c>
      <c r="B130" s="178">
        <v>400</v>
      </c>
      <c r="C130" s="178">
        <v>10000</v>
      </c>
      <c r="D130" s="178">
        <v>5</v>
      </c>
      <c r="E130" s="178">
        <v>7841</v>
      </c>
    </row>
    <row r="131" ht="14.25" spans="1:5">
      <c r="A131" s="178">
        <v>4</v>
      </c>
      <c r="B131" s="178">
        <v>500</v>
      </c>
      <c r="C131" s="178">
        <v>10000</v>
      </c>
      <c r="D131" s="178">
        <v>6</v>
      </c>
      <c r="E131" s="178">
        <v>9409</v>
      </c>
    </row>
    <row r="132" ht="14.25" spans="1:5">
      <c r="A132" s="178">
        <v>4</v>
      </c>
      <c r="B132" s="178">
        <v>600</v>
      </c>
      <c r="C132" s="178">
        <v>10000</v>
      </c>
      <c r="D132" s="178">
        <v>7</v>
      </c>
      <c r="E132" s="178">
        <v>10977</v>
      </c>
    </row>
    <row r="133" ht="14.25" spans="1:5">
      <c r="A133" s="178">
        <v>4</v>
      </c>
      <c r="B133" s="178">
        <v>750</v>
      </c>
      <c r="C133" s="178">
        <v>10000</v>
      </c>
      <c r="D133" s="178">
        <v>8</v>
      </c>
      <c r="E133" s="178">
        <v>12545</v>
      </c>
    </row>
    <row r="134" ht="14.25" spans="1:5">
      <c r="A134" s="178">
        <v>4</v>
      </c>
      <c r="B134" s="178">
        <v>950</v>
      </c>
      <c r="C134" s="178">
        <v>10000</v>
      </c>
      <c r="D134" s="178">
        <v>9</v>
      </c>
      <c r="E134" s="178">
        <v>14114</v>
      </c>
    </row>
    <row r="135" ht="14.25" spans="1:5">
      <c r="A135" s="178">
        <v>4</v>
      </c>
      <c r="B135" s="178">
        <v>1200</v>
      </c>
      <c r="C135" s="178">
        <v>9000</v>
      </c>
      <c r="D135" s="178">
        <v>10</v>
      </c>
      <c r="E135" s="178">
        <v>15682</v>
      </c>
    </row>
    <row r="136" ht="14.25" spans="1:5">
      <c r="A136" s="178">
        <v>4</v>
      </c>
      <c r="B136" s="178">
        <v>1290</v>
      </c>
      <c r="C136" s="178">
        <v>9000</v>
      </c>
      <c r="D136" s="178">
        <v>11</v>
      </c>
      <c r="E136" s="178">
        <v>17250</v>
      </c>
    </row>
    <row r="137" ht="14.25" spans="1:5">
      <c r="A137" s="178">
        <v>4</v>
      </c>
      <c r="B137" s="178">
        <v>1380</v>
      </c>
      <c r="C137" s="178">
        <v>9000</v>
      </c>
      <c r="D137" s="178">
        <v>12</v>
      </c>
      <c r="E137" s="178">
        <v>18818</v>
      </c>
    </row>
    <row r="138" ht="14.25" spans="1:5">
      <c r="A138" s="178">
        <v>4</v>
      </c>
      <c r="B138" s="178">
        <v>1465</v>
      </c>
      <c r="C138" s="178">
        <v>9000</v>
      </c>
      <c r="D138" s="178">
        <v>13</v>
      </c>
      <c r="E138" s="178">
        <v>20386</v>
      </c>
    </row>
    <row r="139" ht="14.25" spans="1:5">
      <c r="A139" s="178">
        <v>4</v>
      </c>
      <c r="B139" s="178">
        <v>1555</v>
      </c>
      <c r="C139" s="178">
        <v>9000</v>
      </c>
      <c r="D139" s="178">
        <v>14</v>
      </c>
      <c r="E139" s="178">
        <v>21954</v>
      </c>
    </row>
    <row r="140" ht="14.25" spans="1:5">
      <c r="A140" s="178">
        <v>4</v>
      </c>
      <c r="B140" s="178">
        <v>1640</v>
      </c>
      <c r="C140" s="178">
        <v>9000</v>
      </c>
      <c r="D140" s="178">
        <v>15</v>
      </c>
      <c r="E140" s="178">
        <v>23523</v>
      </c>
    </row>
    <row r="141" ht="14.25" spans="1:5">
      <c r="A141" s="178">
        <v>4</v>
      </c>
      <c r="B141" s="178">
        <v>1735</v>
      </c>
      <c r="C141" s="178">
        <v>9000</v>
      </c>
      <c r="D141" s="178">
        <v>16</v>
      </c>
      <c r="E141" s="178">
        <v>25091</v>
      </c>
    </row>
    <row r="142" ht="14.25" spans="1:5">
      <c r="A142" s="178">
        <v>4</v>
      </c>
      <c r="B142" s="178">
        <v>1825</v>
      </c>
      <c r="C142" s="178">
        <v>9000</v>
      </c>
      <c r="D142" s="178">
        <v>17</v>
      </c>
      <c r="E142" s="178">
        <v>26659</v>
      </c>
    </row>
    <row r="143" ht="14.25" spans="1:5">
      <c r="A143" s="178">
        <v>4</v>
      </c>
      <c r="B143" s="178">
        <v>1910</v>
      </c>
      <c r="C143" s="178">
        <v>9000</v>
      </c>
      <c r="D143" s="178">
        <v>18</v>
      </c>
      <c r="E143" s="178">
        <v>28227</v>
      </c>
    </row>
    <row r="144" ht="14.25" spans="1:5">
      <c r="A144" s="178">
        <v>4</v>
      </c>
      <c r="B144" s="178">
        <v>2000</v>
      </c>
      <c r="C144" s="178">
        <v>9000</v>
      </c>
      <c r="D144" s="178">
        <v>19</v>
      </c>
      <c r="E144" s="178">
        <v>29795</v>
      </c>
    </row>
    <row r="145" ht="14.25" spans="1:5">
      <c r="A145" s="178">
        <v>4</v>
      </c>
      <c r="B145" s="178">
        <v>3120</v>
      </c>
      <c r="C145" s="178">
        <v>8000</v>
      </c>
      <c r="D145" s="178">
        <v>20</v>
      </c>
      <c r="E145" s="178">
        <v>31363</v>
      </c>
    </row>
    <row r="146" ht="14.25" spans="1:5">
      <c r="A146" s="178">
        <v>4</v>
      </c>
      <c r="B146" s="178">
        <v>3315</v>
      </c>
      <c r="C146" s="178">
        <v>8000</v>
      </c>
      <c r="D146" s="178">
        <v>21</v>
      </c>
      <c r="E146" s="178">
        <v>32932</v>
      </c>
    </row>
    <row r="147" ht="14.25" spans="1:5">
      <c r="A147" s="178">
        <v>4</v>
      </c>
      <c r="B147" s="178">
        <v>3510</v>
      </c>
      <c r="C147" s="178">
        <v>8000</v>
      </c>
      <c r="D147" s="178">
        <v>22</v>
      </c>
      <c r="E147" s="178">
        <v>34500</v>
      </c>
    </row>
    <row r="148" ht="14.25" spans="1:5">
      <c r="A148" s="178">
        <v>4</v>
      </c>
      <c r="B148" s="178">
        <v>3705</v>
      </c>
      <c r="C148" s="178">
        <v>8000</v>
      </c>
      <c r="D148" s="178">
        <v>23</v>
      </c>
      <c r="E148" s="178">
        <v>36068</v>
      </c>
    </row>
    <row r="149" ht="14.25" spans="1:5">
      <c r="A149" s="178">
        <v>4</v>
      </c>
      <c r="B149" s="178">
        <v>3900</v>
      </c>
      <c r="C149" s="178">
        <v>8000</v>
      </c>
      <c r="D149" s="178">
        <v>24</v>
      </c>
      <c r="E149" s="178">
        <v>37636</v>
      </c>
    </row>
    <row r="150" ht="14.25" spans="1:5">
      <c r="A150" s="178">
        <v>4</v>
      </c>
      <c r="B150" s="178">
        <v>4100</v>
      </c>
      <c r="C150" s="178">
        <v>8000</v>
      </c>
      <c r="D150" s="178">
        <v>25</v>
      </c>
      <c r="E150" s="178">
        <v>39204</v>
      </c>
    </row>
    <row r="151" ht="14.25" spans="1:5">
      <c r="A151" s="178">
        <v>4</v>
      </c>
      <c r="B151" s="178">
        <v>4295</v>
      </c>
      <c r="C151" s="178">
        <v>8000</v>
      </c>
      <c r="D151" s="178">
        <v>26</v>
      </c>
      <c r="E151" s="178">
        <v>40772</v>
      </c>
    </row>
    <row r="152" ht="14.25" spans="1:5">
      <c r="A152" s="178">
        <v>4</v>
      </c>
      <c r="B152" s="178">
        <v>4490</v>
      </c>
      <c r="C152" s="178">
        <v>8000</v>
      </c>
      <c r="D152" s="178">
        <v>27</v>
      </c>
      <c r="E152" s="178">
        <v>42341</v>
      </c>
    </row>
    <row r="153" ht="14.25" spans="1:5">
      <c r="A153" s="178">
        <v>4</v>
      </c>
      <c r="B153" s="178">
        <v>4685</v>
      </c>
      <c r="C153" s="178">
        <v>8000</v>
      </c>
      <c r="D153" s="178">
        <v>28</v>
      </c>
      <c r="E153" s="178">
        <v>43909</v>
      </c>
    </row>
    <row r="154" ht="14.25" spans="1:5">
      <c r="A154" s="178">
        <v>4</v>
      </c>
      <c r="B154" s="178">
        <v>4880</v>
      </c>
      <c r="C154" s="178">
        <v>8000</v>
      </c>
      <c r="D154" s="178">
        <v>29</v>
      </c>
      <c r="E154" s="178">
        <v>45477</v>
      </c>
    </row>
    <row r="155" ht="14.25" spans="1:5">
      <c r="A155" s="178">
        <v>4</v>
      </c>
      <c r="B155" s="178">
        <v>7200</v>
      </c>
      <c r="C155" s="178">
        <v>7000</v>
      </c>
      <c r="D155" s="178">
        <v>30</v>
      </c>
      <c r="E155" s="178">
        <v>47045</v>
      </c>
    </row>
    <row r="156" ht="14.25" spans="1:5">
      <c r="A156" s="178">
        <v>4</v>
      </c>
      <c r="B156" s="178">
        <v>7600</v>
      </c>
      <c r="C156" s="178">
        <v>7000</v>
      </c>
      <c r="D156" s="178">
        <v>31</v>
      </c>
      <c r="E156" s="178">
        <v>48613</v>
      </c>
    </row>
    <row r="157" ht="14.25" spans="1:5">
      <c r="A157" s="178">
        <v>4</v>
      </c>
      <c r="B157" s="178">
        <v>8000</v>
      </c>
      <c r="C157" s="178">
        <v>7000</v>
      </c>
      <c r="D157" s="178">
        <v>32</v>
      </c>
      <c r="E157" s="178">
        <v>50181</v>
      </c>
    </row>
    <row r="158" ht="14.25" spans="1:5">
      <c r="A158" s="178">
        <v>4</v>
      </c>
      <c r="B158" s="178">
        <v>8400</v>
      </c>
      <c r="C158" s="178">
        <v>7000</v>
      </c>
      <c r="D158" s="178">
        <v>33</v>
      </c>
      <c r="E158" s="178">
        <v>51750</v>
      </c>
    </row>
    <row r="159" ht="14.25" spans="1:5">
      <c r="A159" s="178">
        <v>4</v>
      </c>
      <c r="B159" s="178">
        <v>8800</v>
      </c>
      <c r="C159" s="178">
        <v>7000</v>
      </c>
      <c r="D159" s="178">
        <v>34</v>
      </c>
      <c r="E159" s="178">
        <v>53318</v>
      </c>
    </row>
    <row r="160" ht="14.25" spans="1:5">
      <c r="A160" s="178">
        <v>4</v>
      </c>
      <c r="B160" s="178">
        <v>9200</v>
      </c>
      <c r="C160" s="178">
        <v>7000</v>
      </c>
      <c r="D160" s="178">
        <v>35</v>
      </c>
      <c r="E160" s="178">
        <v>54886</v>
      </c>
    </row>
    <row r="161" ht="14.25" spans="1:5">
      <c r="A161" s="178">
        <v>4</v>
      </c>
      <c r="B161" s="178">
        <v>9600</v>
      </c>
      <c r="C161" s="178">
        <v>7000</v>
      </c>
      <c r="D161" s="178">
        <v>36</v>
      </c>
      <c r="E161" s="178">
        <v>56454</v>
      </c>
    </row>
    <row r="162" ht="14.25" spans="1:5">
      <c r="A162" s="178">
        <v>4</v>
      </c>
      <c r="B162" s="178">
        <v>10000</v>
      </c>
      <c r="C162" s="178">
        <v>7000</v>
      </c>
      <c r="D162" s="178">
        <v>37</v>
      </c>
      <c r="E162" s="178">
        <v>58022</v>
      </c>
    </row>
    <row r="163" ht="14.25" spans="1:5">
      <c r="A163" s="178">
        <v>4</v>
      </c>
      <c r="B163" s="178">
        <v>10400</v>
      </c>
      <c r="C163" s="178">
        <v>7000</v>
      </c>
      <c r="D163" s="178">
        <v>38</v>
      </c>
      <c r="E163" s="178">
        <v>59590</v>
      </c>
    </row>
    <row r="164" ht="14.25" spans="1:5">
      <c r="A164" s="178">
        <v>4</v>
      </c>
      <c r="B164" s="178">
        <v>10800</v>
      </c>
      <c r="C164" s="178">
        <v>7000</v>
      </c>
      <c r="D164" s="178">
        <v>39</v>
      </c>
      <c r="E164" s="178">
        <v>61159</v>
      </c>
    </row>
    <row r="165" ht="14.25" spans="1:5">
      <c r="A165" s="178">
        <v>4</v>
      </c>
      <c r="B165" s="178">
        <v>11400</v>
      </c>
      <c r="C165" s="178">
        <v>6000</v>
      </c>
      <c r="D165" s="178">
        <v>40</v>
      </c>
      <c r="E165" s="178">
        <v>62727</v>
      </c>
    </row>
    <row r="166" ht="14.25" spans="1:5">
      <c r="A166" s="178">
        <v>4</v>
      </c>
      <c r="B166" s="178">
        <v>12200</v>
      </c>
      <c r="C166" s="178">
        <v>6000</v>
      </c>
      <c r="D166" s="178">
        <v>41</v>
      </c>
      <c r="E166" s="178">
        <v>64295</v>
      </c>
    </row>
    <row r="167" ht="14.25" spans="1:5">
      <c r="A167" s="178">
        <v>4</v>
      </c>
      <c r="B167" s="178">
        <v>13000</v>
      </c>
      <c r="C167" s="178">
        <v>6000</v>
      </c>
      <c r="D167" s="178">
        <v>42</v>
      </c>
      <c r="E167" s="178">
        <v>65863</v>
      </c>
    </row>
    <row r="168" ht="14.25" spans="1:5">
      <c r="A168" s="178">
        <v>4</v>
      </c>
      <c r="B168" s="178">
        <v>13800</v>
      </c>
      <c r="C168" s="178">
        <v>6000</v>
      </c>
      <c r="D168" s="178">
        <v>43</v>
      </c>
      <c r="E168" s="178">
        <v>67431</v>
      </c>
    </row>
    <row r="169" ht="14.25" spans="1:5">
      <c r="A169" s="178">
        <v>4</v>
      </c>
      <c r="B169" s="178">
        <v>14600</v>
      </c>
      <c r="C169" s="178">
        <v>6000</v>
      </c>
      <c r="D169" s="178">
        <v>44</v>
      </c>
      <c r="E169" s="178">
        <v>68999</v>
      </c>
    </row>
    <row r="170" ht="14.25" spans="1:5">
      <c r="A170" s="178">
        <v>4</v>
      </c>
      <c r="B170" s="178">
        <v>15400</v>
      </c>
      <c r="C170" s="178">
        <v>6000</v>
      </c>
      <c r="D170" s="178">
        <v>45</v>
      </c>
      <c r="E170" s="178">
        <v>70568</v>
      </c>
    </row>
    <row r="171" ht="14.25" spans="1:5">
      <c r="A171" s="178">
        <v>4</v>
      </c>
      <c r="B171" s="178">
        <v>16200</v>
      </c>
      <c r="C171" s="178">
        <v>6000</v>
      </c>
      <c r="D171" s="178">
        <v>46</v>
      </c>
      <c r="E171" s="178">
        <v>72136</v>
      </c>
    </row>
    <row r="172" ht="14.25" spans="1:5">
      <c r="A172" s="178">
        <v>4</v>
      </c>
      <c r="B172" s="178">
        <v>17000</v>
      </c>
      <c r="C172" s="178">
        <v>6000</v>
      </c>
      <c r="D172" s="178">
        <v>47</v>
      </c>
      <c r="E172" s="178">
        <v>73704</v>
      </c>
    </row>
    <row r="173" ht="14.25" spans="1:5">
      <c r="A173" s="178">
        <v>4</v>
      </c>
      <c r="B173" s="178">
        <v>17800</v>
      </c>
      <c r="C173" s="178">
        <v>6000</v>
      </c>
      <c r="D173" s="178">
        <v>48</v>
      </c>
      <c r="E173" s="178">
        <v>75272</v>
      </c>
    </row>
    <row r="174" ht="14.25" spans="1:5">
      <c r="A174" s="178">
        <v>4</v>
      </c>
      <c r="B174" s="178">
        <v>18600</v>
      </c>
      <c r="C174" s="178">
        <v>6000</v>
      </c>
      <c r="D174" s="178">
        <v>49</v>
      </c>
      <c r="E174" s="178">
        <v>76840</v>
      </c>
    </row>
    <row r="175" ht="14.25" spans="1:5">
      <c r="A175" s="178">
        <v>4</v>
      </c>
      <c r="B175" s="178">
        <v>22800</v>
      </c>
      <c r="C175" s="178">
        <v>5000</v>
      </c>
      <c r="D175" s="178">
        <v>50</v>
      </c>
      <c r="E175" s="178">
        <v>78408</v>
      </c>
    </row>
    <row r="176" ht="14.25" spans="1:5">
      <c r="A176" s="178">
        <v>4</v>
      </c>
      <c r="B176" s="178">
        <v>24400</v>
      </c>
      <c r="C176" s="178">
        <v>5000</v>
      </c>
      <c r="D176" s="178">
        <v>51</v>
      </c>
      <c r="E176" s="178">
        <v>79977</v>
      </c>
    </row>
    <row r="177" ht="14.25" spans="1:5">
      <c r="A177" s="178">
        <v>4</v>
      </c>
      <c r="B177" s="178">
        <v>26000</v>
      </c>
      <c r="C177" s="178">
        <v>5000</v>
      </c>
      <c r="D177" s="178">
        <v>52</v>
      </c>
      <c r="E177" s="178">
        <v>81545</v>
      </c>
    </row>
    <row r="178" ht="14.25" spans="1:5">
      <c r="A178" s="178">
        <v>4</v>
      </c>
      <c r="B178" s="178">
        <v>27600</v>
      </c>
      <c r="C178" s="178">
        <v>5000</v>
      </c>
      <c r="D178" s="178">
        <v>53</v>
      </c>
      <c r="E178" s="178">
        <v>83113</v>
      </c>
    </row>
    <row r="179" ht="14.25" spans="1:5">
      <c r="A179" s="178">
        <v>4</v>
      </c>
      <c r="B179" s="178">
        <v>29200</v>
      </c>
      <c r="C179" s="178">
        <v>5000</v>
      </c>
      <c r="D179" s="178">
        <v>54</v>
      </c>
      <c r="E179" s="178">
        <v>84681</v>
      </c>
    </row>
    <row r="180" ht="14.25" spans="1:5">
      <c r="A180" s="178">
        <v>4</v>
      </c>
      <c r="B180" s="178">
        <v>30800</v>
      </c>
      <c r="C180" s="178">
        <v>5000</v>
      </c>
      <c r="D180" s="178">
        <v>55</v>
      </c>
      <c r="E180" s="178">
        <v>86249</v>
      </c>
    </row>
    <row r="181" ht="14.25" spans="1:5">
      <c r="A181" s="178">
        <v>4</v>
      </c>
      <c r="B181" s="178">
        <v>32400</v>
      </c>
      <c r="C181" s="178">
        <v>5000</v>
      </c>
      <c r="D181" s="178">
        <v>56</v>
      </c>
      <c r="E181" s="178">
        <v>87817</v>
      </c>
    </row>
    <row r="182" ht="14.25" spans="1:5">
      <c r="A182" s="178">
        <v>4</v>
      </c>
      <c r="B182" s="178">
        <v>34000</v>
      </c>
      <c r="C182" s="178">
        <v>5000</v>
      </c>
      <c r="D182" s="178">
        <v>57</v>
      </c>
      <c r="E182" s="178">
        <v>89386</v>
      </c>
    </row>
    <row r="183" ht="14.25" spans="1:5">
      <c r="A183" s="178">
        <v>4</v>
      </c>
      <c r="B183" s="178">
        <v>35600</v>
      </c>
      <c r="C183" s="178">
        <v>5000</v>
      </c>
      <c r="D183" s="178">
        <v>58</v>
      </c>
      <c r="E183" s="178">
        <v>90954</v>
      </c>
    </row>
    <row r="184" ht="14.25" spans="1:5">
      <c r="A184" s="178">
        <v>4</v>
      </c>
      <c r="B184" s="178">
        <v>37200</v>
      </c>
      <c r="C184" s="178">
        <v>5000</v>
      </c>
      <c r="D184" s="178">
        <v>59</v>
      </c>
      <c r="E184" s="178">
        <v>92522</v>
      </c>
    </row>
    <row r="185" ht="14.25" spans="1:5">
      <c r="A185" s="178">
        <v>4</v>
      </c>
      <c r="B185" s="178"/>
      <c r="C185" s="178">
        <v>4000</v>
      </c>
      <c r="D185" s="178">
        <v>60</v>
      </c>
      <c r="E185" s="178">
        <v>94090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zoomScale="250" zoomScaleNormal="250" topLeftCell="A2" workbookViewId="0">
      <selection activeCell="F22" sqref="F22"/>
    </sheetView>
  </sheetViews>
  <sheetFormatPr defaultColWidth="9.14285714285714" defaultRowHeight="12.75"/>
  <cols>
    <col min="5" max="5" width="27.5714285714286" customWidth="1"/>
    <col min="6" max="6" width="26.5714285714286" customWidth="1"/>
    <col min="9" max="9" width="14.8571428571429" customWidth="1"/>
    <col min="10" max="10" width="12.7142857142857" customWidth="1"/>
  </cols>
  <sheetData>
    <row r="1" ht="14.25" spans="1:6">
      <c r="A1" t="s">
        <v>802</v>
      </c>
      <c r="B1" t="s">
        <v>811</v>
      </c>
      <c r="C1" t="s">
        <v>812</v>
      </c>
      <c r="D1" t="s">
        <v>813</v>
      </c>
      <c r="E1" s="178" t="s">
        <v>814</v>
      </c>
      <c r="F1" s="178" t="s">
        <v>815</v>
      </c>
    </row>
    <row r="2" s="2" customFormat="1" ht="38.25" spans="1:11">
      <c r="A2" s="2" t="s">
        <v>806</v>
      </c>
      <c r="B2" s="2" t="s">
        <v>816</v>
      </c>
      <c r="C2" s="2" t="s">
        <v>817</v>
      </c>
      <c r="D2" s="2" t="s">
        <v>818</v>
      </c>
      <c r="E2" s="2" t="s">
        <v>819</v>
      </c>
      <c r="F2" s="2" t="s">
        <v>820</v>
      </c>
      <c r="G2" s="2" t="s">
        <v>821</v>
      </c>
      <c r="H2" s="2" t="s">
        <v>822</v>
      </c>
      <c r="I2" s="2" t="s">
        <v>823</v>
      </c>
      <c r="J2" s="2" t="s">
        <v>824</v>
      </c>
      <c r="K2" s="2" t="s">
        <v>825</v>
      </c>
    </row>
    <row r="3" spans="1:11">
      <c r="A3">
        <v>2</v>
      </c>
      <c r="B3">
        <v>10</v>
      </c>
      <c r="C3">
        <v>0</v>
      </c>
      <c r="E3">
        <v>0</v>
      </c>
      <c r="F3">
        <v>0</v>
      </c>
      <c r="J3">
        <v>10</v>
      </c>
      <c r="K3">
        <v>100</v>
      </c>
    </row>
    <row r="4" spans="1:11">
      <c r="A4">
        <v>2</v>
      </c>
      <c r="B4">
        <v>20</v>
      </c>
      <c r="C4">
        <v>1</v>
      </c>
      <c r="D4">
        <v>10</v>
      </c>
      <c r="E4">
        <v>8922</v>
      </c>
      <c r="F4">
        <v>3000</v>
      </c>
      <c r="G4">
        <v>1</v>
      </c>
      <c r="J4">
        <v>10</v>
      </c>
      <c r="K4">
        <v>100</v>
      </c>
    </row>
    <row r="5" spans="1:11">
      <c r="A5">
        <v>2</v>
      </c>
      <c r="B5">
        <v>30</v>
      </c>
      <c r="C5">
        <v>2</v>
      </c>
      <c r="D5">
        <v>20</v>
      </c>
      <c r="E5">
        <v>17844</v>
      </c>
      <c r="F5">
        <v>6000</v>
      </c>
      <c r="G5">
        <v>2</v>
      </c>
      <c r="J5">
        <v>10</v>
      </c>
      <c r="K5">
        <v>100</v>
      </c>
    </row>
    <row r="6" spans="1:11">
      <c r="A6">
        <v>2</v>
      </c>
      <c r="B6">
        <v>40</v>
      </c>
      <c r="C6">
        <v>3</v>
      </c>
      <c r="D6">
        <v>30</v>
      </c>
      <c r="E6">
        <v>26766</v>
      </c>
      <c r="F6">
        <v>9000</v>
      </c>
      <c r="G6">
        <v>3</v>
      </c>
      <c r="J6">
        <v>10</v>
      </c>
      <c r="K6">
        <v>100</v>
      </c>
    </row>
    <row r="7" spans="1:11">
      <c r="A7">
        <v>2</v>
      </c>
      <c r="B7">
        <v>50</v>
      </c>
      <c r="C7">
        <v>4</v>
      </c>
      <c r="D7">
        <v>40</v>
      </c>
      <c r="E7">
        <v>35688</v>
      </c>
      <c r="F7">
        <v>12000</v>
      </c>
      <c r="G7">
        <v>4</v>
      </c>
      <c r="J7">
        <v>10</v>
      </c>
      <c r="K7">
        <v>100</v>
      </c>
    </row>
    <row r="8" spans="1:11">
      <c r="A8">
        <v>2</v>
      </c>
      <c r="B8">
        <v>60</v>
      </c>
      <c r="C8">
        <v>5</v>
      </c>
      <c r="D8">
        <v>50</v>
      </c>
      <c r="E8">
        <v>44610</v>
      </c>
      <c r="F8">
        <v>15000</v>
      </c>
      <c r="G8">
        <v>5</v>
      </c>
      <c r="J8">
        <v>10</v>
      </c>
      <c r="K8">
        <v>100</v>
      </c>
    </row>
    <row r="9" spans="1:11">
      <c r="A9">
        <v>3</v>
      </c>
      <c r="B9">
        <v>10</v>
      </c>
      <c r="C9">
        <v>0</v>
      </c>
      <c r="E9">
        <v>0</v>
      </c>
      <c r="F9">
        <v>0</v>
      </c>
      <c r="H9">
        <v>301</v>
      </c>
      <c r="I9">
        <v>1</v>
      </c>
      <c r="J9">
        <v>10</v>
      </c>
      <c r="K9">
        <v>150</v>
      </c>
    </row>
    <row r="10" spans="1:11">
      <c r="A10">
        <v>3</v>
      </c>
      <c r="B10">
        <v>20</v>
      </c>
      <c r="C10">
        <v>1</v>
      </c>
      <c r="D10">
        <v>10</v>
      </c>
      <c r="E10">
        <v>8922</v>
      </c>
      <c r="F10">
        <v>3000</v>
      </c>
      <c r="G10">
        <v>1</v>
      </c>
      <c r="H10">
        <v>301</v>
      </c>
      <c r="I10">
        <v>1</v>
      </c>
      <c r="J10">
        <v>10</v>
      </c>
      <c r="K10">
        <v>150</v>
      </c>
    </row>
    <row r="11" spans="1:11">
      <c r="A11">
        <v>3</v>
      </c>
      <c r="B11">
        <v>30</v>
      </c>
      <c r="C11">
        <v>2</v>
      </c>
      <c r="D11">
        <v>20</v>
      </c>
      <c r="E11">
        <v>17844</v>
      </c>
      <c r="F11">
        <v>6000</v>
      </c>
      <c r="G11">
        <v>2</v>
      </c>
      <c r="H11">
        <v>301</v>
      </c>
      <c r="I11">
        <v>1</v>
      </c>
      <c r="J11">
        <v>10</v>
      </c>
      <c r="K11">
        <v>150</v>
      </c>
    </row>
    <row r="12" spans="1:11">
      <c r="A12">
        <v>3</v>
      </c>
      <c r="B12">
        <v>40</v>
      </c>
      <c r="C12">
        <v>3</v>
      </c>
      <c r="D12">
        <v>30</v>
      </c>
      <c r="E12">
        <v>26766</v>
      </c>
      <c r="F12">
        <v>9000</v>
      </c>
      <c r="G12">
        <v>3</v>
      </c>
      <c r="H12">
        <v>301</v>
      </c>
      <c r="I12">
        <v>1</v>
      </c>
      <c r="J12">
        <v>10</v>
      </c>
      <c r="K12">
        <v>150</v>
      </c>
    </row>
    <row r="13" spans="1:11">
      <c r="A13">
        <v>3</v>
      </c>
      <c r="B13">
        <v>50</v>
      </c>
      <c r="C13">
        <v>4</v>
      </c>
      <c r="D13">
        <v>40</v>
      </c>
      <c r="E13">
        <v>35688</v>
      </c>
      <c r="F13">
        <v>12000</v>
      </c>
      <c r="G13">
        <v>4</v>
      </c>
      <c r="H13">
        <v>301</v>
      </c>
      <c r="I13">
        <v>1</v>
      </c>
      <c r="J13">
        <v>10</v>
      </c>
      <c r="K13">
        <v>150</v>
      </c>
    </row>
    <row r="14" spans="1:11">
      <c r="A14">
        <v>3</v>
      </c>
      <c r="B14">
        <v>60</v>
      </c>
      <c r="C14">
        <v>5</v>
      </c>
      <c r="D14">
        <v>50</v>
      </c>
      <c r="E14">
        <v>44610</v>
      </c>
      <c r="F14">
        <v>15000</v>
      </c>
      <c r="G14">
        <v>5</v>
      </c>
      <c r="H14">
        <v>301</v>
      </c>
      <c r="I14">
        <v>1</v>
      </c>
      <c r="J14">
        <v>10</v>
      </c>
      <c r="K14">
        <v>150</v>
      </c>
    </row>
    <row r="15" spans="1:11">
      <c r="A15">
        <v>4</v>
      </c>
      <c r="B15">
        <v>10</v>
      </c>
      <c r="C15">
        <v>0</v>
      </c>
      <c r="E15">
        <v>0</v>
      </c>
      <c r="F15">
        <v>0</v>
      </c>
      <c r="H15">
        <v>301</v>
      </c>
      <c r="I15">
        <v>6</v>
      </c>
      <c r="J15">
        <v>10</v>
      </c>
      <c r="K15">
        <v>200</v>
      </c>
    </row>
    <row r="16" spans="1:11">
      <c r="A16">
        <v>4</v>
      </c>
      <c r="B16">
        <v>20</v>
      </c>
      <c r="C16">
        <v>1</v>
      </c>
      <c r="D16">
        <v>10</v>
      </c>
      <c r="E16">
        <v>8922</v>
      </c>
      <c r="F16">
        <v>3000</v>
      </c>
      <c r="G16">
        <v>1</v>
      </c>
      <c r="H16">
        <v>301</v>
      </c>
      <c r="I16">
        <v>6</v>
      </c>
      <c r="J16">
        <v>10</v>
      </c>
      <c r="K16">
        <v>200</v>
      </c>
    </row>
    <row r="17" spans="1:11">
      <c r="A17">
        <v>4</v>
      </c>
      <c r="B17">
        <v>30</v>
      </c>
      <c r="C17">
        <v>2</v>
      </c>
      <c r="D17">
        <v>20</v>
      </c>
      <c r="E17">
        <v>17844</v>
      </c>
      <c r="F17">
        <v>6000</v>
      </c>
      <c r="G17">
        <v>2</v>
      </c>
      <c r="H17">
        <v>301</v>
      </c>
      <c r="I17">
        <v>6</v>
      </c>
      <c r="J17">
        <v>10</v>
      </c>
      <c r="K17">
        <v>200</v>
      </c>
    </row>
    <row r="18" spans="1:11">
      <c r="A18">
        <v>4</v>
      </c>
      <c r="B18">
        <v>40</v>
      </c>
      <c r="C18">
        <v>3</v>
      </c>
      <c r="D18">
        <v>30</v>
      </c>
      <c r="E18">
        <v>26766</v>
      </c>
      <c r="F18">
        <v>9000</v>
      </c>
      <c r="G18">
        <v>3</v>
      </c>
      <c r="H18">
        <v>301</v>
      </c>
      <c r="I18">
        <v>6</v>
      </c>
      <c r="J18">
        <v>10</v>
      </c>
      <c r="K18">
        <v>200</v>
      </c>
    </row>
    <row r="19" spans="1:11">
      <c r="A19">
        <v>4</v>
      </c>
      <c r="B19">
        <v>50</v>
      </c>
      <c r="C19">
        <v>4</v>
      </c>
      <c r="D19">
        <v>40</v>
      </c>
      <c r="E19">
        <v>35688</v>
      </c>
      <c r="F19">
        <v>12000</v>
      </c>
      <c r="G19">
        <v>4</v>
      </c>
      <c r="H19">
        <v>301</v>
      </c>
      <c r="I19">
        <v>6</v>
      </c>
      <c r="J19">
        <v>10</v>
      </c>
      <c r="K19">
        <v>200</v>
      </c>
    </row>
    <row r="20" spans="1:11">
      <c r="A20">
        <v>4</v>
      </c>
      <c r="B20">
        <v>60</v>
      </c>
      <c r="C20">
        <v>5</v>
      </c>
      <c r="D20">
        <v>50</v>
      </c>
      <c r="E20">
        <v>44610</v>
      </c>
      <c r="F20">
        <v>15000</v>
      </c>
      <c r="G20">
        <v>5</v>
      </c>
      <c r="H20">
        <v>301</v>
      </c>
      <c r="I20">
        <v>6</v>
      </c>
      <c r="J20">
        <v>10</v>
      </c>
      <c r="K20">
        <v>200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426"/>
  <sheetViews>
    <sheetView zoomScale="130" zoomScaleNormal="130" topLeftCell="A38" workbookViewId="0">
      <selection activeCell="F87" sqref="F87"/>
    </sheetView>
  </sheetViews>
  <sheetFormatPr defaultColWidth="14" defaultRowHeight="12.75"/>
  <cols>
    <col min="2" max="2" width="14" customWidth="1"/>
    <col min="6" max="6" width="86" style="2" customWidth="1"/>
    <col min="7" max="7" width="15.1428571428571" customWidth="1"/>
    <col min="8" max="8" width="14" style="39"/>
  </cols>
  <sheetData>
    <row r="1" spans="1:6">
      <c r="A1" s="55"/>
      <c r="B1" s="55"/>
      <c r="C1" s="55"/>
      <c r="D1" s="55"/>
      <c r="E1" s="55"/>
      <c r="F1" s="155"/>
    </row>
    <row r="2" spans="1:6">
      <c r="A2" s="55"/>
      <c r="B2" s="55"/>
      <c r="C2" s="55"/>
      <c r="D2" s="55"/>
      <c r="E2" s="55"/>
      <c r="F2" s="155"/>
    </row>
    <row r="3" spans="1:6">
      <c r="A3" s="55"/>
      <c r="B3" s="55"/>
      <c r="C3" s="55"/>
      <c r="D3" s="55"/>
      <c r="E3" s="55"/>
      <c r="F3" s="155"/>
    </row>
    <row r="4" spans="1:6">
      <c r="A4" s="55"/>
      <c r="B4" s="55"/>
      <c r="C4" s="55"/>
      <c r="D4" s="55"/>
      <c r="E4" s="55"/>
      <c r="F4" s="155"/>
    </row>
    <row r="5" spans="1:5">
      <c r="A5" s="1" t="s">
        <v>826</v>
      </c>
      <c r="B5" s="1" t="s">
        <v>604</v>
      </c>
      <c r="C5" s="1" t="s">
        <v>827</v>
      </c>
      <c r="D5" s="1" t="s">
        <v>828</v>
      </c>
      <c r="E5" s="1" t="s">
        <v>829</v>
      </c>
    </row>
    <row r="6" spans="1:10">
      <c r="A6" s="1" t="s">
        <v>830</v>
      </c>
      <c r="B6" s="1" t="s">
        <v>831</v>
      </c>
      <c r="C6" s="1" t="s">
        <v>832</v>
      </c>
      <c r="D6" s="1" t="s">
        <v>833</v>
      </c>
      <c r="E6" s="1" t="s">
        <v>834</v>
      </c>
      <c r="F6" s="3" t="s">
        <v>835</v>
      </c>
      <c r="G6" s="1" t="s">
        <v>836</v>
      </c>
      <c r="H6" s="177" t="s">
        <v>837</v>
      </c>
      <c r="I6" t="s">
        <v>612</v>
      </c>
      <c r="J6" t="s">
        <v>838</v>
      </c>
    </row>
    <row r="7" spans="1:6">
      <c r="A7">
        <v>12001</v>
      </c>
      <c r="B7" t="s">
        <v>700</v>
      </c>
      <c r="C7">
        <v>1</v>
      </c>
      <c r="D7">
        <v>1200101</v>
      </c>
      <c r="E7">
        <v>81200101</v>
      </c>
      <c r="F7" s="2" t="s">
        <v>701</v>
      </c>
    </row>
    <row r="8" spans="1:6">
      <c r="A8">
        <v>12001</v>
      </c>
      <c r="B8" t="s">
        <v>700</v>
      </c>
      <c r="C8">
        <v>2</v>
      </c>
      <c r="D8">
        <v>1200102</v>
      </c>
      <c r="E8">
        <v>81200102</v>
      </c>
      <c r="F8" s="2" t="s">
        <v>839</v>
      </c>
    </row>
    <row r="9" spans="1:6">
      <c r="A9">
        <v>12001</v>
      </c>
      <c r="B9" t="s">
        <v>700</v>
      </c>
      <c r="C9">
        <v>3</v>
      </c>
      <c r="D9">
        <v>1200103</v>
      </c>
      <c r="E9">
        <v>81200103</v>
      </c>
      <c r="F9" s="2" t="s">
        <v>840</v>
      </c>
    </row>
    <row r="10" spans="1:6">
      <c r="A10">
        <v>12001</v>
      </c>
      <c r="B10" t="s">
        <v>700</v>
      </c>
      <c r="C10">
        <v>4</v>
      </c>
      <c r="D10">
        <v>1200104</v>
      </c>
      <c r="E10">
        <v>81200104</v>
      </c>
      <c r="F10" s="2" t="s">
        <v>841</v>
      </c>
    </row>
    <row r="11" spans="1:6">
      <c r="A11">
        <v>12001</v>
      </c>
      <c r="B11" t="s">
        <v>700</v>
      </c>
      <c r="C11">
        <v>5</v>
      </c>
      <c r="D11">
        <v>1200105</v>
      </c>
      <c r="E11">
        <v>81200105</v>
      </c>
      <c r="F11" s="2" t="s">
        <v>842</v>
      </c>
    </row>
    <row r="12" spans="1:6">
      <c r="A12">
        <v>12002</v>
      </c>
      <c r="B12" t="s">
        <v>704</v>
      </c>
      <c r="C12">
        <v>1</v>
      </c>
      <c r="D12">
        <v>1200201</v>
      </c>
      <c r="E12">
        <v>81200201</v>
      </c>
      <c r="F12" s="2" t="s">
        <v>705</v>
      </c>
    </row>
    <row r="13" spans="1:6">
      <c r="A13">
        <v>12002</v>
      </c>
      <c r="B13" t="s">
        <v>704</v>
      </c>
      <c r="C13">
        <v>2</v>
      </c>
      <c r="D13">
        <v>1200202</v>
      </c>
      <c r="E13">
        <v>81200202</v>
      </c>
      <c r="F13" s="2" t="s">
        <v>843</v>
      </c>
    </row>
    <row r="14" spans="1:6">
      <c r="A14">
        <v>12002</v>
      </c>
      <c r="B14" t="s">
        <v>704</v>
      </c>
      <c r="C14">
        <v>3</v>
      </c>
      <c r="D14">
        <v>1200203</v>
      </c>
      <c r="E14">
        <v>81200203</v>
      </c>
      <c r="F14" s="2" t="s">
        <v>844</v>
      </c>
    </row>
    <row r="15" spans="1:6">
      <c r="A15">
        <v>12002</v>
      </c>
      <c r="B15" t="s">
        <v>704</v>
      </c>
      <c r="C15">
        <v>4</v>
      </c>
      <c r="D15">
        <v>1200204</v>
      </c>
      <c r="E15">
        <v>81200204</v>
      </c>
      <c r="F15" s="2" t="s">
        <v>845</v>
      </c>
    </row>
    <row r="16" spans="1:6">
      <c r="A16">
        <v>12002</v>
      </c>
      <c r="B16" t="s">
        <v>704</v>
      </c>
      <c r="C16">
        <v>5</v>
      </c>
      <c r="D16">
        <v>1200205</v>
      </c>
      <c r="E16">
        <v>81200205</v>
      </c>
      <c r="F16" s="2" t="s">
        <v>846</v>
      </c>
    </row>
    <row r="17" spans="1:6">
      <c r="A17">
        <v>12003</v>
      </c>
      <c r="B17" t="s">
        <v>708</v>
      </c>
      <c r="C17">
        <v>1</v>
      </c>
      <c r="D17">
        <v>1200301</v>
      </c>
      <c r="E17">
        <v>81200301</v>
      </c>
      <c r="F17" s="2" t="s">
        <v>710</v>
      </c>
    </row>
    <row r="18" spans="1:6">
      <c r="A18">
        <v>12003</v>
      </c>
      <c r="B18" t="s">
        <v>708</v>
      </c>
      <c r="C18">
        <v>2</v>
      </c>
      <c r="D18">
        <v>1200302</v>
      </c>
      <c r="E18">
        <v>81200302</v>
      </c>
      <c r="F18" s="2" t="s">
        <v>847</v>
      </c>
    </row>
    <row r="19" spans="1:6">
      <c r="A19">
        <v>12003</v>
      </c>
      <c r="B19" t="s">
        <v>708</v>
      </c>
      <c r="C19">
        <v>3</v>
      </c>
      <c r="D19">
        <v>1200303</v>
      </c>
      <c r="E19">
        <v>81200303</v>
      </c>
      <c r="F19" s="2" t="s">
        <v>848</v>
      </c>
    </row>
    <row r="20" spans="1:6">
      <c r="A20">
        <v>12003</v>
      </c>
      <c r="B20" t="s">
        <v>708</v>
      </c>
      <c r="C20">
        <v>4</v>
      </c>
      <c r="D20">
        <v>1200304</v>
      </c>
      <c r="E20">
        <v>81200304</v>
      </c>
      <c r="F20" s="2" t="s">
        <v>849</v>
      </c>
    </row>
    <row r="21" spans="1:6">
      <c r="A21">
        <v>12003</v>
      </c>
      <c r="B21" t="s">
        <v>708</v>
      </c>
      <c r="C21">
        <v>5</v>
      </c>
      <c r="D21">
        <v>1200305</v>
      </c>
      <c r="E21">
        <v>81200305</v>
      </c>
      <c r="F21" s="2" t="s">
        <v>850</v>
      </c>
    </row>
    <row r="22" ht="25.5" spans="1:6">
      <c r="A22">
        <v>12004</v>
      </c>
      <c r="B22" t="s">
        <v>713</v>
      </c>
      <c r="C22">
        <v>1</v>
      </c>
      <c r="D22">
        <v>1200401</v>
      </c>
      <c r="E22">
        <v>81200401</v>
      </c>
      <c r="F22" s="2" t="s">
        <v>714</v>
      </c>
    </row>
    <row r="23" ht="25.5" spans="1:6">
      <c r="A23">
        <v>12004</v>
      </c>
      <c r="B23" t="s">
        <v>713</v>
      </c>
      <c r="C23">
        <v>2</v>
      </c>
      <c r="D23">
        <v>1200402</v>
      </c>
      <c r="E23">
        <v>81200402</v>
      </c>
      <c r="F23" s="2" t="s">
        <v>851</v>
      </c>
    </row>
    <row r="24" ht="25.5" spans="1:6">
      <c r="A24">
        <v>12004</v>
      </c>
      <c r="B24" t="s">
        <v>713</v>
      </c>
      <c r="C24">
        <v>3</v>
      </c>
      <c r="D24">
        <v>1200403</v>
      </c>
      <c r="E24">
        <v>81200403</v>
      </c>
      <c r="F24" s="2" t="s">
        <v>852</v>
      </c>
    </row>
    <row r="25" ht="25.5" spans="1:6">
      <c r="A25">
        <v>12004</v>
      </c>
      <c r="B25" t="s">
        <v>713</v>
      </c>
      <c r="C25">
        <v>4</v>
      </c>
      <c r="D25">
        <v>1200404</v>
      </c>
      <c r="E25">
        <v>81200404</v>
      </c>
      <c r="F25" s="2" t="s">
        <v>853</v>
      </c>
    </row>
    <row r="26" ht="25.5" spans="1:6">
      <c r="A26">
        <v>12004</v>
      </c>
      <c r="B26" t="s">
        <v>713</v>
      </c>
      <c r="C26">
        <v>5</v>
      </c>
      <c r="D26">
        <v>1200405</v>
      </c>
      <c r="E26">
        <v>81200405</v>
      </c>
      <c r="F26" s="2" t="s">
        <v>854</v>
      </c>
    </row>
    <row r="27" ht="25.5" spans="1:6">
      <c r="A27">
        <v>12005</v>
      </c>
      <c r="B27" t="s">
        <v>717</v>
      </c>
      <c r="C27">
        <v>1</v>
      </c>
      <c r="D27">
        <v>1200501</v>
      </c>
      <c r="E27">
        <v>81200501</v>
      </c>
      <c r="F27" s="2" t="s">
        <v>718</v>
      </c>
    </row>
    <row r="28" ht="25.5" spans="1:6">
      <c r="A28">
        <v>12005</v>
      </c>
      <c r="B28" t="s">
        <v>717</v>
      </c>
      <c r="C28">
        <v>2</v>
      </c>
      <c r="D28">
        <v>1200502</v>
      </c>
      <c r="E28">
        <v>81200502</v>
      </c>
      <c r="F28" s="2" t="s">
        <v>855</v>
      </c>
    </row>
    <row r="29" ht="25.5" spans="1:6">
      <c r="A29">
        <v>12005</v>
      </c>
      <c r="B29" t="s">
        <v>717</v>
      </c>
      <c r="C29">
        <v>3</v>
      </c>
      <c r="D29">
        <v>1200503</v>
      </c>
      <c r="E29">
        <v>81200503</v>
      </c>
      <c r="F29" s="2" t="s">
        <v>856</v>
      </c>
    </row>
    <row r="30" ht="25.5" spans="1:6">
      <c r="A30">
        <v>12005</v>
      </c>
      <c r="B30" t="s">
        <v>717</v>
      </c>
      <c r="C30">
        <v>4</v>
      </c>
      <c r="D30">
        <v>1200504</v>
      </c>
      <c r="E30">
        <v>81200504</v>
      </c>
      <c r="F30" s="2" t="s">
        <v>857</v>
      </c>
    </row>
    <row r="31" ht="25.5" spans="1:6">
      <c r="A31">
        <v>12005</v>
      </c>
      <c r="B31" t="s">
        <v>717</v>
      </c>
      <c r="C31">
        <v>5</v>
      </c>
      <c r="D31">
        <v>1200505</v>
      </c>
      <c r="E31">
        <v>81200505</v>
      </c>
      <c r="F31" s="2" t="s">
        <v>858</v>
      </c>
    </row>
    <row r="32" ht="25.5" spans="1:6">
      <c r="A32">
        <v>12006</v>
      </c>
      <c r="B32" t="s">
        <v>721</v>
      </c>
      <c r="C32">
        <v>1</v>
      </c>
      <c r="D32">
        <v>1200601</v>
      </c>
      <c r="E32">
        <v>81200601</v>
      </c>
      <c r="F32" s="2" t="s">
        <v>723</v>
      </c>
    </row>
    <row r="33" ht="25.5" spans="1:6">
      <c r="A33">
        <v>12006</v>
      </c>
      <c r="B33" t="s">
        <v>721</v>
      </c>
      <c r="C33">
        <v>2</v>
      </c>
      <c r="D33">
        <v>1200602</v>
      </c>
      <c r="E33">
        <v>81200602</v>
      </c>
      <c r="F33" s="2" t="s">
        <v>859</v>
      </c>
    </row>
    <row r="34" ht="25.5" spans="1:6">
      <c r="A34">
        <v>12006</v>
      </c>
      <c r="B34" t="s">
        <v>721</v>
      </c>
      <c r="C34">
        <v>3</v>
      </c>
      <c r="D34">
        <v>1200603</v>
      </c>
      <c r="E34">
        <v>81200603</v>
      </c>
      <c r="F34" s="2" t="s">
        <v>860</v>
      </c>
    </row>
    <row r="35" ht="25.5" spans="1:6">
      <c r="A35">
        <v>12006</v>
      </c>
      <c r="B35" t="s">
        <v>721</v>
      </c>
      <c r="C35">
        <v>4</v>
      </c>
      <c r="D35">
        <v>1200604</v>
      </c>
      <c r="E35">
        <v>81200604</v>
      </c>
      <c r="F35" s="2" t="s">
        <v>861</v>
      </c>
    </row>
    <row r="36" ht="25.5" spans="1:6">
      <c r="A36">
        <v>12006</v>
      </c>
      <c r="B36" t="s">
        <v>721</v>
      </c>
      <c r="C36">
        <v>5</v>
      </c>
      <c r="D36">
        <v>1200605</v>
      </c>
      <c r="E36">
        <v>81200605</v>
      </c>
      <c r="F36" s="2" t="s">
        <v>862</v>
      </c>
    </row>
    <row r="37" spans="1:6">
      <c r="A37">
        <v>12007</v>
      </c>
      <c r="B37" t="s">
        <v>726</v>
      </c>
      <c r="C37">
        <v>1</v>
      </c>
      <c r="D37">
        <v>1200701</v>
      </c>
      <c r="E37">
        <v>81200701</v>
      </c>
      <c r="F37" s="2" t="s">
        <v>727</v>
      </c>
    </row>
    <row r="38" spans="1:6">
      <c r="A38">
        <v>12007</v>
      </c>
      <c r="B38" t="s">
        <v>726</v>
      </c>
      <c r="C38">
        <v>2</v>
      </c>
      <c r="D38">
        <v>1200702</v>
      </c>
      <c r="E38">
        <v>81200702</v>
      </c>
      <c r="F38" s="2" t="s">
        <v>863</v>
      </c>
    </row>
    <row r="39" spans="1:6">
      <c r="A39">
        <v>12007</v>
      </c>
      <c r="B39" t="s">
        <v>726</v>
      </c>
      <c r="C39">
        <v>3</v>
      </c>
      <c r="D39">
        <v>1200703</v>
      </c>
      <c r="E39">
        <v>81200703</v>
      </c>
      <c r="F39" s="2" t="s">
        <v>864</v>
      </c>
    </row>
    <row r="40" spans="1:6">
      <c r="A40">
        <v>12007</v>
      </c>
      <c r="B40" t="s">
        <v>726</v>
      </c>
      <c r="C40">
        <v>4</v>
      </c>
      <c r="D40">
        <v>1200704</v>
      </c>
      <c r="E40">
        <v>81200704</v>
      </c>
      <c r="F40" s="2" t="s">
        <v>865</v>
      </c>
    </row>
    <row r="41" spans="1:6">
      <c r="A41">
        <v>12007</v>
      </c>
      <c r="B41" t="s">
        <v>726</v>
      </c>
      <c r="C41">
        <v>5</v>
      </c>
      <c r="D41">
        <v>1200705</v>
      </c>
      <c r="E41">
        <v>81200705</v>
      </c>
      <c r="F41" s="2" t="s">
        <v>866</v>
      </c>
    </row>
    <row r="42" spans="1:6">
      <c r="A42">
        <v>12008</v>
      </c>
      <c r="B42" t="s">
        <v>730</v>
      </c>
      <c r="C42">
        <v>1</v>
      </c>
      <c r="D42">
        <v>1200801</v>
      </c>
      <c r="E42">
        <v>81200801</v>
      </c>
      <c r="F42" s="2" t="s">
        <v>731</v>
      </c>
    </row>
    <row r="43" spans="1:6">
      <c r="A43">
        <v>12008</v>
      </c>
      <c r="B43" t="s">
        <v>730</v>
      </c>
      <c r="C43">
        <v>2</v>
      </c>
      <c r="D43">
        <v>1200802</v>
      </c>
      <c r="E43">
        <v>81200802</v>
      </c>
      <c r="F43" s="2" t="s">
        <v>867</v>
      </c>
    </row>
    <row r="44" spans="1:6">
      <c r="A44">
        <v>12008</v>
      </c>
      <c r="B44" t="s">
        <v>730</v>
      </c>
      <c r="C44">
        <v>3</v>
      </c>
      <c r="D44">
        <v>1200803</v>
      </c>
      <c r="E44">
        <v>81200803</v>
      </c>
      <c r="F44" s="2" t="s">
        <v>868</v>
      </c>
    </row>
    <row r="45" spans="1:6">
      <c r="A45">
        <v>12008</v>
      </c>
      <c r="B45" t="s">
        <v>730</v>
      </c>
      <c r="C45">
        <v>4</v>
      </c>
      <c r="D45">
        <v>1200804</v>
      </c>
      <c r="E45">
        <v>81200804</v>
      </c>
      <c r="F45" s="2" t="s">
        <v>869</v>
      </c>
    </row>
    <row r="46" spans="1:6">
      <c r="A46">
        <v>12008</v>
      </c>
      <c r="B46" t="s">
        <v>730</v>
      </c>
      <c r="C46">
        <v>5</v>
      </c>
      <c r="D46">
        <v>1200805</v>
      </c>
      <c r="E46">
        <v>81200805</v>
      </c>
      <c r="F46" s="2" t="s">
        <v>870</v>
      </c>
    </row>
    <row r="47" spans="1:6">
      <c r="A47">
        <v>12009</v>
      </c>
      <c r="B47" t="s">
        <v>734</v>
      </c>
      <c r="C47">
        <v>1</v>
      </c>
      <c r="D47">
        <v>1200901</v>
      </c>
      <c r="E47">
        <v>81200901</v>
      </c>
      <c r="F47" s="2" t="s">
        <v>735</v>
      </c>
    </row>
    <row r="48" spans="1:6">
      <c r="A48">
        <v>12009</v>
      </c>
      <c r="B48" t="s">
        <v>734</v>
      </c>
      <c r="C48">
        <v>2</v>
      </c>
      <c r="D48">
        <v>1200902</v>
      </c>
      <c r="E48">
        <v>81200902</v>
      </c>
      <c r="F48" s="2" t="s">
        <v>871</v>
      </c>
    </row>
    <row r="49" spans="1:6">
      <c r="A49">
        <v>12009</v>
      </c>
      <c r="B49" t="s">
        <v>734</v>
      </c>
      <c r="C49">
        <v>3</v>
      </c>
      <c r="D49">
        <v>1200903</v>
      </c>
      <c r="E49">
        <v>81200903</v>
      </c>
      <c r="F49" s="2" t="s">
        <v>872</v>
      </c>
    </row>
    <row r="50" spans="1:6">
      <c r="A50">
        <v>12009</v>
      </c>
      <c r="B50" t="s">
        <v>734</v>
      </c>
      <c r="C50">
        <v>4</v>
      </c>
      <c r="D50">
        <v>1200904</v>
      </c>
      <c r="E50">
        <v>81200904</v>
      </c>
      <c r="F50" s="2" t="s">
        <v>873</v>
      </c>
    </row>
    <row r="51" spans="1:6">
      <c r="A51">
        <v>12009</v>
      </c>
      <c r="B51" t="s">
        <v>734</v>
      </c>
      <c r="C51">
        <v>5</v>
      </c>
      <c r="D51">
        <v>1200905</v>
      </c>
      <c r="E51">
        <v>81200905</v>
      </c>
      <c r="F51" s="2" t="s">
        <v>874</v>
      </c>
    </row>
    <row r="52" spans="1:6">
      <c r="A52">
        <v>12010</v>
      </c>
      <c r="B52" t="s">
        <v>738</v>
      </c>
      <c r="C52">
        <v>1</v>
      </c>
      <c r="D52">
        <v>1201001</v>
      </c>
      <c r="E52">
        <v>81201001</v>
      </c>
      <c r="F52" s="2" t="s">
        <v>739</v>
      </c>
    </row>
    <row r="53" spans="1:6">
      <c r="A53">
        <v>12010</v>
      </c>
      <c r="B53" t="s">
        <v>738</v>
      </c>
      <c r="C53">
        <v>2</v>
      </c>
      <c r="D53">
        <v>1201002</v>
      </c>
      <c r="E53">
        <v>81201002</v>
      </c>
      <c r="F53" s="2" t="s">
        <v>875</v>
      </c>
    </row>
    <row r="54" spans="1:6">
      <c r="A54">
        <v>12010</v>
      </c>
      <c r="B54" t="s">
        <v>738</v>
      </c>
      <c r="C54">
        <v>3</v>
      </c>
      <c r="D54">
        <v>1201003</v>
      </c>
      <c r="E54">
        <v>81201003</v>
      </c>
      <c r="F54" s="2" t="s">
        <v>876</v>
      </c>
    </row>
    <row r="55" spans="1:6">
      <c r="A55">
        <v>12010</v>
      </c>
      <c r="B55" t="s">
        <v>738</v>
      </c>
      <c r="C55">
        <v>4</v>
      </c>
      <c r="D55">
        <v>1201004</v>
      </c>
      <c r="E55">
        <v>81201004</v>
      </c>
      <c r="F55" s="2" t="s">
        <v>877</v>
      </c>
    </row>
    <row r="56" spans="1:6">
      <c r="A56">
        <v>12010</v>
      </c>
      <c r="B56" t="s">
        <v>738</v>
      </c>
      <c r="C56">
        <v>5</v>
      </c>
      <c r="D56">
        <v>1201005</v>
      </c>
      <c r="E56">
        <v>81201005</v>
      </c>
      <c r="F56" s="2" t="s">
        <v>878</v>
      </c>
    </row>
    <row r="57" spans="1:6">
      <c r="A57">
        <v>12011</v>
      </c>
      <c r="B57" t="s">
        <v>742</v>
      </c>
      <c r="C57">
        <v>1</v>
      </c>
      <c r="D57">
        <v>1201101</v>
      </c>
      <c r="E57">
        <v>81201101</v>
      </c>
      <c r="F57" s="2" t="s">
        <v>743</v>
      </c>
    </row>
    <row r="58" spans="1:6">
      <c r="A58">
        <v>12011</v>
      </c>
      <c r="B58" t="s">
        <v>742</v>
      </c>
      <c r="C58">
        <v>2</v>
      </c>
      <c r="D58">
        <v>1201102</v>
      </c>
      <c r="E58">
        <v>81201102</v>
      </c>
      <c r="F58" s="2" t="s">
        <v>879</v>
      </c>
    </row>
    <row r="59" spans="1:6">
      <c r="A59">
        <v>12011</v>
      </c>
      <c r="B59" t="s">
        <v>742</v>
      </c>
      <c r="C59">
        <v>3</v>
      </c>
      <c r="D59">
        <v>1201103</v>
      </c>
      <c r="E59">
        <v>81201103</v>
      </c>
      <c r="F59" s="2" t="s">
        <v>880</v>
      </c>
    </row>
    <row r="60" spans="1:6">
      <c r="A60">
        <v>12011</v>
      </c>
      <c r="B60" t="s">
        <v>742</v>
      </c>
      <c r="C60">
        <v>4</v>
      </c>
      <c r="D60">
        <v>1201104</v>
      </c>
      <c r="E60">
        <v>81201104</v>
      </c>
      <c r="F60" s="2" t="s">
        <v>881</v>
      </c>
    </row>
    <row r="61" spans="1:6">
      <c r="A61">
        <v>12011</v>
      </c>
      <c r="B61" t="s">
        <v>742</v>
      </c>
      <c r="C61">
        <v>5</v>
      </c>
      <c r="D61">
        <v>1201105</v>
      </c>
      <c r="E61">
        <v>81201105</v>
      </c>
      <c r="F61" s="2" t="s">
        <v>882</v>
      </c>
    </row>
    <row r="62" spans="1:6">
      <c r="A62">
        <v>12012</v>
      </c>
      <c r="B62" t="s">
        <v>746</v>
      </c>
      <c r="C62">
        <v>1</v>
      </c>
      <c r="D62">
        <v>1201201</v>
      </c>
      <c r="E62">
        <v>81201201</v>
      </c>
      <c r="F62" s="2" t="s">
        <v>747</v>
      </c>
    </row>
    <row r="63" spans="1:6">
      <c r="A63">
        <v>12012</v>
      </c>
      <c r="B63" t="s">
        <v>746</v>
      </c>
      <c r="C63">
        <v>2</v>
      </c>
      <c r="D63">
        <v>1201202</v>
      </c>
      <c r="E63">
        <v>81201202</v>
      </c>
      <c r="F63" s="2" t="s">
        <v>883</v>
      </c>
    </row>
    <row r="64" spans="1:6">
      <c r="A64">
        <v>12012</v>
      </c>
      <c r="B64" t="s">
        <v>746</v>
      </c>
      <c r="C64">
        <v>3</v>
      </c>
      <c r="D64">
        <v>1201203</v>
      </c>
      <c r="E64">
        <v>81201203</v>
      </c>
      <c r="F64" s="2" t="s">
        <v>884</v>
      </c>
    </row>
    <row r="65" spans="1:6">
      <c r="A65">
        <v>12012</v>
      </c>
      <c r="B65" t="s">
        <v>746</v>
      </c>
      <c r="C65">
        <v>4</v>
      </c>
      <c r="D65">
        <v>1201204</v>
      </c>
      <c r="E65">
        <v>81201204</v>
      </c>
      <c r="F65" s="2" t="s">
        <v>885</v>
      </c>
    </row>
    <row r="66" spans="1:6">
      <c r="A66">
        <v>12012</v>
      </c>
      <c r="B66" t="s">
        <v>746</v>
      </c>
      <c r="C66">
        <v>5</v>
      </c>
      <c r="D66">
        <v>1201205</v>
      </c>
      <c r="E66">
        <v>81201205</v>
      </c>
      <c r="F66" s="2" t="s">
        <v>886</v>
      </c>
    </row>
    <row r="67" spans="1:6">
      <c r="A67">
        <v>12013</v>
      </c>
      <c r="B67" t="s">
        <v>750</v>
      </c>
      <c r="C67">
        <v>1</v>
      </c>
      <c r="D67">
        <v>1201301</v>
      </c>
      <c r="E67">
        <v>81201301</v>
      </c>
      <c r="F67" s="2" t="s">
        <v>751</v>
      </c>
    </row>
    <row r="68" spans="1:6">
      <c r="A68">
        <v>12013</v>
      </c>
      <c r="B68" t="s">
        <v>750</v>
      </c>
      <c r="C68">
        <v>2</v>
      </c>
      <c r="D68">
        <v>1201302</v>
      </c>
      <c r="E68">
        <v>81201302</v>
      </c>
      <c r="F68" s="2" t="s">
        <v>887</v>
      </c>
    </row>
    <row r="69" spans="1:6">
      <c r="A69">
        <v>12013</v>
      </c>
      <c r="B69" t="s">
        <v>750</v>
      </c>
      <c r="C69">
        <v>3</v>
      </c>
      <c r="D69">
        <v>1201303</v>
      </c>
      <c r="E69">
        <v>81201303</v>
      </c>
      <c r="F69" s="2" t="s">
        <v>888</v>
      </c>
    </row>
    <row r="70" spans="1:6">
      <c r="A70">
        <v>12013</v>
      </c>
      <c r="B70" t="s">
        <v>750</v>
      </c>
      <c r="C70">
        <v>4</v>
      </c>
      <c r="D70">
        <v>1201304</v>
      </c>
      <c r="E70">
        <v>81201304</v>
      </c>
      <c r="F70" s="2" t="s">
        <v>889</v>
      </c>
    </row>
    <row r="71" spans="1:6">
      <c r="A71">
        <v>12013</v>
      </c>
      <c r="B71" t="s">
        <v>750</v>
      </c>
      <c r="C71">
        <v>5</v>
      </c>
      <c r="D71">
        <v>1201305</v>
      </c>
      <c r="E71">
        <v>81201305</v>
      </c>
      <c r="F71" s="2" t="s">
        <v>890</v>
      </c>
    </row>
    <row r="72" spans="1:6">
      <c r="A72">
        <v>12014</v>
      </c>
      <c r="B72" t="s">
        <v>754</v>
      </c>
      <c r="C72">
        <v>1</v>
      </c>
      <c r="D72">
        <v>1201401</v>
      </c>
      <c r="E72">
        <v>81201401</v>
      </c>
      <c r="F72" s="2" t="s">
        <v>755</v>
      </c>
    </row>
    <row r="73" spans="1:6">
      <c r="A73">
        <v>12014</v>
      </c>
      <c r="B73" t="s">
        <v>754</v>
      </c>
      <c r="C73">
        <v>2</v>
      </c>
      <c r="D73">
        <v>1201402</v>
      </c>
      <c r="E73">
        <v>81201402</v>
      </c>
      <c r="F73" s="2" t="s">
        <v>891</v>
      </c>
    </row>
    <row r="74" spans="1:6">
      <c r="A74">
        <v>12014</v>
      </c>
      <c r="B74" t="s">
        <v>754</v>
      </c>
      <c r="C74">
        <v>3</v>
      </c>
      <c r="D74">
        <v>1201403</v>
      </c>
      <c r="E74">
        <v>81201403</v>
      </c>
      <c r="F74" s="2" t="s">
        <v>892</v>
      </c>
    </row>
    <row r="75" spans="1:6">
      <c r="A75">
        <v>12014</v>
      </c>
      <c r="B75" t="s">
        <v>754</v>
      </c>
      <c r="C75">
        <v>4</v>
      </c>
      <c r="D75">
        <v>1201404</v>
      </c>
      <c r="E75">
        <v>81201404</v>
      </c>
      <c r="F75" s="2" t="s">
        <v>893</v>
      </c>
    </row>
    <row r="76" spans="1:6">
      <c r="A76">
        <v>12014</v>
      </c>
      <c r="B76" t="s">
        <v>754</v>
      </c>
      <c r="C76">
        <v>5</v>
      </c>
      <c r="D76">
        <v>1201405</v>
      </c>
      <c r="E76">
        <v>81201405</v>
      </c>
      <c r="F76" s="2" t="s">
        <v>894</v>
      </c>
    </row>
    <row r="77" ht="25.5" spans="1:6">
      <c r="A77">
        <v>13001</v>
      </c>
      <c r="B77" t="s">
        <v>650</v>
      </c>
      <c r="C77">
        <v>1</v>
      </c>
      <c r="D77">
        <v>1300101</v>
      </c>
      <c r="E77">
        <v>81300101</v>
      </c>
      <c r="F77" s="2" t="s">
        <v>651</v>
      </c>
    </row>
    <row r="78" ht="25.5" spans="1:6">
      <c r="A78">
        <v>13001</v>
      </c>
      <c r="B78" t="s">
        <v>650</v>
      </c>
      <c r="C78">
        <v>2</v>
      </c>
      <c r="D78">
        <v>1300102</v>
      </c>
      <c r="E78">
        <v>81300102</v>
      </c>
      <c r="F78" s="2" t="s">
        <v>895</v>
      </c>
    </row>
    <row r="79" ht="25.5" spans="1:6">
      <c r="A79">
        <v>13001</v>
      </c>
      <c r="B79" t="s">
        <v>650</v>
      </c>
      <c r="C79">
        <v>3</v>
      </c>
      <c r="D79">
        <v>1300103</v>
      </c>
      <c r="E79">
        <v>81300103</v>
      </c>
      <c r="F79" s="2" t="s">
        <v>896</v>
      </c>
    </row>
    <row r="80" ht="25.5" spans="1:6">
      <c r="A80">
        <v>13001</v>
      </c>
      <c r="B80" t="s">
        <v>650</v>
      </c>
      <c r="C80">
        <v>4</v>
      </c>
      <c r="D80">
        <v>1300104</v>
      </c>
      <c r="E80">
        <v>81300104</v>
      </c>
      <c r="F80" s="2" t="s">
        <v>897</v>
      </c>
    </row>
    <row r="81" ht="25.5" spans="1:6">
      <c r="A81">
        <v>13001</v>
      </c>
      <c r="B81" t="s">
        <v>650</v>
      </c>
      <c r="C81">
        <v>5</v>
      </c>
      <c r="D81">
        <v>1300105</v>
      </c>
      <c r="E81">
        <v>81300105</v>
      </c>
      <c r="F81" s="2" t="s">
        <v>898</v>
      </c>
    </row>
    <row r="82" ht="38.25" spans="1:6">
      <c r="A82">
        <v>13002</v>
      </c>
      <c r="B82" t="s">
        <v>654</v>
      </c>
      <c r="C82">
        <v>1</v>
      </c>
      <c r="D82">
        <v>1300201</v>
      </c>
      <c r="E82">
        <v>81300201</v>
      </c>
      <c r="F82" s="2" t="s">
        <v>655</v>
      </c>
    </row>
    <row r="83" ht="38.25" spans="1:6">
      <c r="A83">
        <v>13002</v>
      </c>
      <c r="B83" t="s">
        <v>654</v>
      </c>
      <c r="C83">
        <v>2</v>
      </c>
      <c r="D83">
        <v>1300202</v>
      </c>
      <c r="E83">
        <v>81300202</v>
      </c>
      <c r="F83" s="2" t="s">
        <v>899</v>
      </c>
    </row>
    <row r="84" ht="38.25" spans="1:6">
      <c r="A84">
        <v>13002</v>
      </c>
      <c r="B84" t="s">
        <v>654</v>
      </c>
      <c r="C84">
        <v>3</v>
      </c>
      <c r="D84">
        <v>1300203</v>
      </c>
      <c r="E84">
        <v>81300203</v>
      </c>
      <c r="F84" s="2" t="s">
        <v>900</v>
      </c>
    </row>
    <row r="85" ht="38.25" spans="1:6">
      <c r="A85">
        <v>13002</v>
      </c>
      <c r="B85" t="s">
        <v>654</v>
      </c>
      <c r="C85">
        <v>4</v>
      </c>
      <c r="D85">
        <v>1300204</v>
      </c>
      <c r="E85">
        <v>81300204</v>
      </c>
      <c r="F85" s="2" t="s">
        <v>901</v>
      </c>
    </row>
    <row r="86" ht="38.25" spans="1:6">
      <c r="A86">
        <v>13002</v>
      </c>
      <c r="B86" t="s">
        <v>654</v>
      </c>
      <c r="C86">
        <v>5</v>
      </c>
      <c r="D86">
        <v>1300205</v>
      </c>
      <c r="E86">
        <v>81300205</v>
      </c>
      <c r="F86" s="2" t="s">
        <v>902</v>
      </c>
    </row>
    <row r="87" ht="25.5" spans="1:6">
      <c r="A87">
        <v>13003</v>
      </c>
      <c r="B87" t="s">
        <v>658</v>
      </c>
      <c r="C87">
        <v>1</v>
      </c>
      <c r="D87">
        <v>1300301</v>
      </c>
      <c r="E87">
        <v>81300301</v>
      </c>
      <c r="F87" s="2" t="s">
        <v>660</v>
      </c>
    </row>
    <row r="88" ht="25.5" spans="1:6">
      <c r="A88">
        <v>13003</v>
      </c>
      <c r="B88" t="s">
        <v>658</v>
      </c>
      <c r="C88">
        <v>2</v>
      </c>
      <c r="D88">
        <v>1300302</v>
      </c>
      <c r="E88">
        <v>81300302</v>
      </c>
      <c r="F88" s="2" t="s">
        <v>903</v>
      </c>
    </row>
    <row r="89" ht="25.5" spans="1:6">
      <c r="A89">
        <v>13003</v>
      </c>
      <c r="B89" t="s">
        <v>658</v>
      </c>
      <c r="C89">
        <v>3</v>
      </c>
      <c r="D89">
        <v>1300303</v>
      </c>
      <c r="E89">
        <v>81300303</v>
      </c>
      <c r="F89" s="2" t="s">
        <v>904</v>
      </c>
    </row>
    <row r="90" ht="25.5" spans="1:6">
      <c r="A90">
        <v>13003</v>
      </c>
      <c r="B90" t="s">
        <v>658</v>
      </c>
      <c r="C90">
        <v>4</v>
      </c>
      <c r="D90">
        <v>1300304</v>
      </c>
      <c r="E90">
        <v>81300304</v>
      </c>
      <c r="F90" s="2" t="s">
        <v>905</v>
      </c>
    </row>
    <row r="91" ht="25.5" spans="1:6">
      <c r="A91">
        <v>13003</v>
      </c>
      <c r="B91" t="s">
        <v>658</v>
      </c>
      <c r="C91">
        <v>5</v>
      </c>
      <c r="D91">
        <v>1300305</v>
      </c>
      <c r="E91">
        <v>81300305</v>
      </c>
      <c r="F91" s="2" t="s">
        <v>906</v>
      </c>
    </row>
    <row r="92" spans="1:6">
      <c r="A92">
        <v>13004</v>
      </c>
      <c r="B92" t="s">
        <v>663</v>
      </c>
      <c r="C92">
        <v>1</v>
      </c>
      <c r="D92">
        <v>1300401</v>
      </c>
      <c r="E92">
        <v>81300401</v>
      </c>
      <c r="F92" s="2" t="s">
        <v>664</v>
      </c>
    </row>
    <row r="93" spans="1:6">
      <c r="A93">
        <v>13004</v>
      </c>
      <c r="B93" t="s">
        <v>663</v>
      </c>
      <c r="C93">
        <v>2</v>
      </c>
      <c r="D93">
        <v>1300402</v>
      </c>
      <c r="E93">
        <v>81300402</v>
      </c>
      <c r="F93" s="2" t="s">
        <v>907</v>
      </c>
    </row>
    <row r="94" spans="1:6">
      <c r="A94">
        <v>13004</v>
      </c>
      <c r="B94" t="s">
        <v>663</v>
      </c>
      <c r="C94">
        <v>3</v>
      </c>
      <c r="D94">
        <v>1300403</v>
      </c>
      <c r="E94">
        <v>81300403</v>
      </c>
      <c r="F94" s="2" t="s">
        <v>908</v>
      </c>
    </row>
    <row r="95" spans="1:6">
      <c r="A95">
        <v>13004</v>
      </c>
      <c r="B95" t="s">
        <v>663</v>
      </c>
      <c r="C95">
        <v>4</v>
      </c>
      <c r="D95">
        <v>1300404</v>
      </c>
      <c r="E95">
        <v>81300404</v>
      </c>
      <c r="F95" s="2" t="s">
        <v>909</v>
      </c>
    </row>
    <row r="96" spans="1:6">
      <c r="A96">
        <v>13004</v>
      </c>
      <c r="B96" t="s">
        <v>663</v>
      </c>
      <c r="C96">
        <v>5</v>
      </c>
      <c r="D96">
        <v>1300405</v>
      </c>
      <c r="E96">
        <v>81300405</v>
      </c>
      <c r="F96" s="2" t="s">
        <v>910</v>
      </c>
    </row>
    <row r="97" ht="25.5" spans="1:6">
      <c r="A97">
        <v>13005</v>
      </c>
      <c r="B97" t="s">
        <v>667</v>
      </c>
      <c r="C97">
        <v>1</v>
      </c>
      <c r="D97">
        <v>1300501</v>
      </c>
      <c r="E97">
        <v>81300501</v>
      </c>
      <c r="F97" s="2" t="s">
        <v>668</v>
      </c>
    </row>
    <row r="98" ht="25.5" spans="1:6">
      <c r="A98">
        <v>13005</v>
      </c>
      <c r="B98" t="s">
        <v>667</v>
      </c>
      <c r="C98">
        <v>2</v>
      </c>
      <c r="D98">
        <v>1300502</v>
      </c>
      <c r="E98">
        <v>81300502</v>
      </c>
      <c r="F98" s="2" t="s">
        <v>911</v>
      </c>
    </row>
    <row r="99" ht="25.5" spans="1:6">
      <c r="A99">
        <v>13005</v>
      </c>
      <c r="B99" t="s">
        <v>667</v>
      </c>
      <c r="C99">
        <v>3</v>
      </c>
      <c r="D99">
        <v>1300503</v>
      </c>
      <c r="E99">
        <v>81300503</v>
      </c>
      <c r="F99" s="2" t="s">
        <v>912</v>
      </c>
    </row>
    <row r="100" ht="25.5" spans="1:6">
      <c r="A100">
        <v>13005</v>
      </c>
      <c r="B100" t="s">
        <v>667</v>
      </c>
      <c r="C100">
        <v>4</v>
      </c>
      <c r="D100">
        <v>1300504</v>
      </c>
      <c r="E100">
        <v>81300504</v>
      </c>
      <c r="F100" s="2" t="s">
        <v>913</v>
      </c>
    </row>
    <row r="101" ht="25.5" spans="1:6">
      <c r="A101">
        <v>13005</v>
      </c>
      <c r="B101" t="s">
        <v>667</v>
      </c>
      <c r="C101">
        <v>5</v>
      </c>
      <c r="D101">
        <v>1300505</v>
      </c>
      <c r="E101">
        <v>81300505</v>
      </c>
      <c r="F101" s="2" t="s">
        <v>914</v>
      </c>
    </row>
    <row r="102" ht="25.5" spans="1:6">
      <c r="A102">
        <v>13006</v>
      </c>
      <c r="B102" t="s">
        <v>671</v>
      </c>
      <c r="C102">
        <v>1</v>
      </c>
      <c r="D102">
        <v>1300601</v>
      </c>
      <c r="E102">
        <v>81300601</v>
      </c>
      <c r="F102" s="2" t="s">
        <v>672</v>
      </c>
    </row>
    <row r="103" ht="25.5" spans="1:6">
      <c r="A103">
        <v>13006</v>
      </c>
      <c r="B103" t="s">
        <v>671</v>
      </c>
      <c r="C103">
        <v>2</v>
      </c>
      <c r="D103">
        <v>1300602</v>
      </c>
      <c r="E103">
        <v>81300602</v>
      </c>
      <c r="F103" s="2" t="s">
        <v>915</v>
      </c>
    </row>
    <row r="104" ht="25.5" spans="1:6">
      <c r="A104">
        <v>13006</v>
      </c>
      <c r="B104" t="s">
        <v>671</v>
      </c>
      <c r="C104">
        <v>3</v>
      </c>
      <c r="D104">
        <v>1300603</v>
      </c>
      <c r="E104">
        <v>81300603</v>
      </c>
      <c r="F104" s="2" t="s">
        <v>916</v>
      </c>
    </row>
    <row r="105" ht="25.5" spans="1:6">
      <c r="A105">
        <v>13006</v>
      </c>
      <c r="B105" t="s">
        <v>671</v>
      </c>
      <c r="C105">
        <v>4</v>
      </c>
      <c r="D105">
        <v>1300604</v>
      </c>
      <c r="E105">
        <v>81300604</v>
      </c>
      <c r="F105" s="2" t="s">
        <v>917</v>
      </c>
    </row>
    <row r="106" ht="25.5" spans="1:6">
      <c r="A106">
        <v>13006</v>
      </c>
      <c r="B106" t="s">
        <v>671</v>
      </c>
      <c r="C106">
        <v>5</v>
      </c>
      <c r="D106">
        <v>1300605</v>
      </c>
      <c r="E106">
        <v>81300605</v>
      </c>
      <c r="F106" s="2" t="s">
        <v>918</v>
      </c>
    </row>
    <row r="107" spans="1:8">
      <c r="A107">
        <v>13007</v>
      </c>
      <c r="B107" t="s">
        <v>675</v>
      </c>
      <c r="C107">
        <v>1</v>
      </c>
      <c r="D107">
        <v>1300701</v>
      </c>
      <c r="E107">
        <v>81300701</v>
      </c>
      <c r="F107" s="2" t="s">
        <v>677</v>
      </c>
      <c r="G107" t="s">
        <v>676</v>
      </c>
      <c r="H107" s="39">
        <v>0.08</v>
      </c>
    </row>
    <row r="108" spans="1:8">
      <c r="A108">
        <v>13007</v>
      </c>
      <c r="B108" t="s">
        <v>675</v>
      </c>
      <c r="C108">
        <v>2</v>
      </c>
      <c r="D108">
        <v>1300702</v>
      </c>
      <c r="E108">
        <v>81300702</v>
      </c>
      <c r="F108" s="2" t="s">
        <v>919</v>
      </c>
      <c r="G108" t="s">
        <v>676</v>
      </c>
      <c r="H108" s="39">
        <v>0.09</v>
      </c>
    </row>
    <row r="109" spans="1:8">
      <c r="A109">
        <v>13007</v>
      </c>
      <c r="B109" t="s">
        <v>675</v>
      </c>
      <c r="C109">
        <v>3</v>
      </c>
      <c r="D109">
        <v>1300703</v>
      </c>
      <c r="E109">
        <v>81300703</v>
      </c>
      <c r="F109" s="2" t="s">
        <v>920</v>
      </c>
      <c r="G109" t="s">
        <v>676</v>
      </c>
      <c r="H109" s="39">
        <v>0.1</v>
      </c>
    </row>
    <row r="110" spans="1:8">
      <c r="A110">
        <v>13007</v>
      </c>
      <c r="B110" t="s">
        <v>675</v>
      </c>
      <c r="C110">
        <v>4</v>
      </c>
      <c r="D110">
        <v>1300704</v>
      </c>
      <c r="E110">
        <v>81300704</v>
      </c>
      <c r="F110" s="2" t="s">
        <v>921</v>
      </c>
      <c r="G110" t="s">
        <v>676</v>
      </c>
      <c r="H110" s="39">
        <v>0.11</v>
      </c>
    </row>
    <row r="111" spans="1:8">
      <c r="A111">
        <v>13007</v>
      </c>
      <c r="B111" t="s">
        <v>675</v>
      </c>
      <c r="C111">
        <v>5</v>
      </c>
      <c r="D111">
        <v>1300705</v>
      </c>
      <c r="E111">
        <v>81300705</v>
      </c>
      <c r="F111" s="2" t="s">
        <v>922</v>
      </c>
      <c r="G111" t="s">
        <v>676</v>
      </c>
      <c r="H111" s="39">
        <v>0.125</v>
      </c>
    </row>
    <row r="112" ht="38.25" spans="1:6">
      <c r="A112">
        <v>13008</v>
      </c>
      <c r="B112" t="s">
        <v>680</v>
      </c>
      <c r="C112">
        <v>1</v>
      </c>
      <c r="D112">
        <v>1300801</v>
      </c>
      <c r="E112">
        <v>81300801</v>
      </c>
      <c r="F112" s="2" t="s">
        <v>681</v>
      </c>
    </row>
    <row r="113" ht="38.25" spans="1:6">
      <c r="A113">
        <v>13008</v>
      </c>
      <c r="B113" t="s">
        <v>680</v>
      </c>
      <c r="C113">
        <v>2</v>
      </c>
      <c r="D113">
        <v>1300802</v>
      </c>
      <c r="E113">
        <v>81300802</v>
      </c>
      <c r="F113" s="2" t="s">
        <v>923</v>
      </c>
    </row>
    <row r="114" ht="38.25" spans="1:6">
      <c r="A114">
        <v>13008</v>
      </c>
      <c r="B114" t="s">
        <v>680</v>
      </c>
      <c r="C114">
        <v>3</v>
      </c>
      <c r="D114">
        <v>1300803</v>
      </c>
      <c r="E114">
        <v>81300803</v>
      </c>
      <c r="F114" s="2" t="s">
        <v>924</v>
      </c>
    </row>
    <row r="115" ht="38.25" spans="1:6">
      <c r="A115">
        <v>13008</v>
      </c>
      <c r="B115" t="s">
        <v>680</v>
      </c>
      <c r="C115">
        <v>4</v>
      </c>
      <c r="D115">
        <v>1300804</v>
      </c>
      <c r="E115">
        <v>81300804</v>
      </c>
      <c r="F115" s="2" t="s">
        <v>925</v>
      </c>
    </row>
    <row r="116" ht="38.25" spans="1:6">
      <c r="A116">
        <v>13008</v>
      </c>
      <c r="B116" t="s">
        <v>680</v>
      </c>
      <c r="C116">
        <v>5</v>
      </c>
      <c r="D116">
        <v>1300805</v>
      </c>
      <c r="E116">
        <v>81300805</v>
      </c>
      <c r="F116" s="2" t="s">
        <v>926</v>
      </c>
    </row>
    <row r="117" spans="1:6">
      <c r="A117">
        <v>13009</v>
      </c>
      <c r="B117" t="s">
        <v>684</v>
      </c>
      <c r="C117">
        <v>1</v>
      </c>
      <c r="D117">
        <v>1300901</v>
      </c>
      <c r="E117">
        <v>81300901</v>
      </c>
      <c r="F117" s="2" t="s">
        <v>685</v>
      </c>
    </row>
    <row r="118" ht="25.5" spans="1:6">
      <c r="A118">
        <v>13009</v>
      </c>
      <c r="B118" t="s">
        <v>684</v>
      </c>
      <c r="C118">
        <v>2</v>
      </c>
      <c r="D118">
        <v>1300902</v>
      </c>
      <c r="E118">
        <v>81300902</v>
      </c>
      <c r="F118" s="2" t="s">
        <v>927</v>
      </c>
    </row>
    <row r="119" spans="1:6">
      <c r="A119">
        <v>13009</v>
      </c>
      <c r="B119" t="s">
        <v>684</v>
      </c>
      <c r="C119">
        <v>3</v>
      </c>
      <c r="D119">
        <v>1300903</v>
      </c>
      <c r="E119">
        <v>81300903</v>
      </c>
      <c r="F119" s="2" t="s">
        <v>928</v>
      </c>
    </row>
    <row r="120" ht="25.5" spans="1:6">
      <c r="A120">
        <v>13009</v>
      </c>
      <c r="B120" t="s">
        <v>684</v>
      </c>
      <c r="C120">
        <v>4</v>
      </c>
      <c r="D120">
        <v>1300904</v>
      </c>
      <c r="E120">
        <v>81300904</v>
      </c>
      <c r="F120" s="2" t="s">
        <v>929</v>
      </c>
    </row>
    <row r="121" spans="1:6">
      <c r="A121">
        <v>13009</v>
      </c>
      <c r="B121" t="s">
        <v>684</v>
      </c>
      <c r="C121">
        <v>5</v>
      </c>
      <c r="D121">
        <v>1300905</v>
      </c>
      <c r="E121">
        <v>81300905</v>
      </c>
      <c r="F121" s="2" t="s">
        <v>930</v>
      </c>
    </row>
    <row r="122" spans="1:8">
      <c r="A122">
        <v>13010</v>
      </c>
      <c r="B122" t="s">
        <v>688</v>
      </c>
      <c r="C122">
        <v>1</v>
      </c>
      <c r="D122">
        <v>1301001</v>
      </c>
      <c r="E122">
        <v>81301001</v>
      </c>
      <c r="F122" s="2" t="s">
        <v>689</v>
      </c>
      <c r="G122" t="s">
        <v>676</v>
      </c>
      <c r="H122" s="39">
        <v>0.08</v>
      </c>
    </row>
    <row r="123" spans="1:8">
      <c r="A123">
        <v>13010</v>
      </c>
      <c r="B123" t="s">
        <v>688</v>
      </c>
      <c r="C123">
        <v>2</v>
      </c>
      <c r="D123">
        <v>1301002</v>
      </c>
      <c r="E123">
        <v>81301002</v>
      </c>
      <c r="F123" s="2" t="s">
        <v>931</v>
      </c>
      <c r="G123" t="s">
        <v>676</v>
      </c>
      <c r="H123" s="39">
        <v>0.092</v>
      </c>
    </row>
    <row r="124" spans="1:8">
      <c r="A124">
        <v>13010</v>
      </c>
      <c r="B124" t="s">
        <v>688</v>
      </c>
      <c r="C124">
        <v>3</v>
      </c>
      <c r="D124">
        <v>1301003</v>
      </c>
      <c r="E124">
        <v>81301003</v>
      </c>
      <c r="F124" s="2" t="s">
        <v>932</v>
      </c>
      <c r="G124" t="s">
        <v>676</v>
      </c>
      <c r="H124" s="39">
        <v>0.104</v>
      </c>
    </row>
    <row r="125" spans="1:8">
      <c r="A125">
        <v>13010</v>
      </c>
      <c r="B125" t="s">
        <v>688</v>
      </c>
      <c r="C125">
        <v>4</v>
      </c>
      <c r="D125">
        <v>1301004</v>
      </c>
      <c r="E125">
        <v>81301004</v>
      </c>
      <c r="F125" s="2" t="s">
        <v>933</v>
      </c>
      <c r="G125" t="s">
        <v>676</v>
      </c>
      <c r="H125" s="39">
        <v>0.116</v>
      </c>
    </row>
    <row r="126" spans="1:8">
      <c r="A126">
        <v>13010</v>
      </c>
      <c r="B126" t="s">
        <v>688</v>
      </c>
      <c r="C126">
        <v>5</v>
      </c>
      <c r="D126">
        <v>1301005</v>
      </c>
      <c r="E126">
        <v>81301005</v>
      </c>
      <c r="F126" s="2" t="s">
        <v>934</v>
      </c>
      <c r="G126" t="s">
        <v>676</v>
      </c>
      <c r="H126" s="39">
        <v>0.128</v>
      </c>
    </row>
    <row r="127" ht="25.5" spans="1:6">
      <c r="A127">
        <v>13011</v>
      </c>
      <c r="B127" t="s">
        <v>692</v>
      </c>
      <c r="C127">
        <v>1</v>
      </c>
      <c r="D127">
        <v>1301101</v>
      </c>
      <c r="E127">
        <v>81301101</v>
      </c>
      <c r="F127" s="2" t="s">
        <v>693</v>
      </c>
    </row>
    <row r="128" ht="25.5" spans="1:6">
      <c r="A128">
        <v>13011</v>
      </c>
      <c r="B128" t="s">
        <v>692</v>
      </c>
      <c r="C128">
        <v>2</v>
      </c>
      <c r="D128">
        <v>1301102</v>
      </c>
      <c r="E128">
        <v>81301102</v>
      </c>
      <c r="F128" s="2" t="s">
        <v>935</v>
      </c>
    </row>
    <row r="129" ht="25.5" spans="1:6">
      <c r="A129">
        <v>13011</v>
      </c>
      <c r="B129" t="s">
        <v>692</v>
      </c>
      <c r="C129">
        <v>3</v>
      </c>
      <c r="D129">
        <v>1301103</v>
      </c>
      <c r="E129">
        <v>81301103</v>
      </c>
      <c r="F129" s="2" t="s">
        <v>936</v>
      </c>
    </row>
    <row r="130" ht="25.5" spans="1:6">
      <c r="A130">
        <v>13011</v>
      </c>
      <c r="B130" t="s">
        <v>692</v>
      </c>
      <c r="C130">
        <v>4</v>
      </c>
      <c r="D130">
        <v>1301104</v>
      </c>
      <c r="E130">
        <v>81301104</v>
      </c>
      <c r="F130" s="2" t="s">
        <v>937</v>
      </c>
    </row>
    <row r="131" ht="25.5" spans="1:6">
      <c r="A131">
        <v>13011</v>
      </c>
      <c r="B131" t="s">
        <v>692</v>
      </c>
      <c r="C131">
        <v>5</v>
      </c>
      <c r="D131">
        <v>1301105</v>
      </c>
      <c r="E131">
        <v>81301105</v>
      </c>
      <c r="F131" s="2" t="s">
        <v>938</v>
      </c>
    </row>
    <row r="132" spans="1:6">
      <c r="A132">
        <v>13013</v>
      </c>
      <c r="B132" t="s">
        <v>696</v>
      </c>
      <c r="C132">
        <v>1</v>
      </c>
      <c r="D132">
        <v>1301301</v>
      </c>
      <c r="E132">
        <v>81301301</v>
      </c>
      <c r="F132" s="2" t="s">
        <v>939</v>
      </c>
    </row>
    <row r="133" spans="1:6">
      <c r="A133">
        <v>13013</v>
      </c>
      <c r="B133" t="s">
        <v>696</v>
      </c>
      <c r="C133">
        <v>2</v>
      </c>
      <c r="D133">
        <v>1301302</v>
      </c>
      <c r="E133">
        <v>81301302</v>
      </c>
      <c r="F133" s="2" t="s">
        <v>940</v>
      </c>
    </row>
    <row r="134" spans="1:6">
      <c r="A134">
        <v>13013</v>
      </c>
      <c r="B134" t="s">
        <v>696</v>
      </c>
      <c r="C134">
        <v>3</v>
      </c>
      <c r="D134">
        <v>1301303</v>
      </c>
      <c r="E134">
        <v>81301303</v>
      </c>
      <c r="F134" s="2" t="s">
        <v>941</v>
      </c>
    </row>
    <row r="135" spans="1:6">
      <c r="A135">
        <v>13013</v>
      </c>
      <c r="B135" t="s">
        <v>696</v>
      </c>
      <c r="C135">
        <v>4</v>
      </c>
      <c r="D135">
        <v>1301304</v>
      </c>
      <c r="E135">
        <v>81301304</v>
      </c>
      <c r="F135" s="2" t="s">
        <v>942</v>
      </c>
    </row>
    <row r="136" spans="1:6">
      <c r="A136">
        <v>13013</v>
      </c>
      <c r="B136" t="s">
        <v>696</v>
      </c>
      <c r="C136">
        <v>5</v>
      </c>
      <c r="D136">
        <v>1301305</v>
      </c>
      <c r="E136">
        <v>81301305</v>
      </c>
      <c r="F136" s="2" t="s">
        <v>943</v>
      </c>
    </row>
    <row r="137" spans="1:8">
      <c r="A137">
        <v>13101</v>
      </c>
      <c r="B137" t="s">
        <v>615</v>
      </c>
      <c r="C137">
        <v>1</v>
      </c>
      <c r="D137">
        <v>1310101</v>
      </c>
      <c r="E137">
        <v>81310101</v>
      </c>
      <c r="F137" s="2" t="s">
        <v>618</v>
      </c>
      <c r="G137" t="s">
        <v>235</v>
      </c>
      <c r="H137" s="39">
        <v>0.15</v>
      </c>
    </row>
    <row r="138" ht="25.5" spans="1:8">
      <c r="A138">
        <v>13101</v>
      </c>
      <c r="B138" t="s">
        <v>615</v>
      </c>
      <c r="C138">
        <v>2</v>
      </c>
      <c r="D138">
        <v>1310102</v>
      </c>
      <c r="E138">
        <v>81310102</v>
      </c>
      <c r="F138" s="2" t="s">
        <v>944</v>
      </c>
      <c r="G138" t="s">
        <v>235</v>
      </c>
      <c r="H138" s="39">
        <v>0.175</v>
      </c>
    </row>
    <row r="139" spans="1:8">
      <c r="A139">
        <v>13101</v>
      </c>
      <c r="B139" t="s">
        <v>615</v>
      </c>
      <c r="C139">
        <v>3</v>
      </c>
      <c r="D139">
        <v>1310103</v>
      </c>
      <c r="E139">
        <v>81310103</v>
      </c>
      <c r="F139" s="2" t="s">
        <v>945</v>
      </c>
      <c r="G139" t="s">
        <v>235</v>
      </c>
      <c r="H139" s="39">
        <v>0.2</v>
      </c>
    </row>
    <row r="140" spans="1:8">
      <c r="A140">
        <v>13101</v>
      </c>
      <c r="B140" t="s">
        <v>615</v>
      </c>
      <c r="C140">
        <v>4</v>
      </c>
      <c r="D140">
        <v>1310104</v>
      </c>
      <c r="E140">
        <v>81310104</v>
      </c>
      <c r="F140" s="2" t="s">
        <v>946</v>
      </c>
      <c r="G140" t="s">
        <v>235</v>
      </c>
      <c r="H140" s="39">
        <v>0.22</v>
      </c>
    </row>
    <row r="141" spans="1:8">
      <c r="A141">
        <v>13101</v>
      </c>
      <c r="B141" t="s">
        <v>615</v>
      </c>
      <c r="C141">
        <v>5</v>
      </c>
      <c r="D141">
        <v>1310105</v>
      </c>
      <c r="E141">
        <v>81310105</v>
      </c>
      <c r="F141" s="2" t="s">
        <v>947</v>
      </c>
      <c r="G141" t="s">
        <v>235</v>
      </c>
      <c r="H141" s="39">
        <v>0.24</v>
      </c>
    </row>
    <row r="142" ht="25.5" spans="1:6">
      <c r="A142">
        <v>13103</v>
      </c>
      <c r="B142" t="s">
        <v>621</v>
      </c>
      <c r="C142">
        <v>1</v>
      </c>
      <c r="D142">
        <v>1310301</v>
      </c>
      <c r="E142">
        <v>81310301</v>
      </c>
      <c r="F142" s="2" t="s">
        <v>948</v>
      </c>
    </row>
    <row r="143" ht="25.5" spans="1:6">
      <c r="A143">
        <v>13103</v>
      </c>
      <c r="B143" t="s">
        <v>621</v>
      </c>
      <c r="C143">
        <v>2</v>
      </c>
      <c r="D143">
        <v>1310302</v>
      </c>
      <c r="E143">
        <v>81310302</v>
      </c>
      <c r="F143" s="2" t="s">
        <v>949</v>
      </c>
    </row>
    <row r="144" ht="25.5" spans="1:6">
      <c r="A144">
        <v>13103</v>
      </c>
      <c r="B144" t="s">
        <v>621</v>
      </c>
      <c r="C144">
        <v>3</v>
      </c>
      <c r="D144">
        <v>1310303</v>
      </c>
      <c r="E144">
        <v>81310303</v>
      </c>
      <c r="F144" s="2" t="s">
        <v>950</v>
      </c>
    </row>
    <row r="145" ht="25.5" spans="1:6">
      <c r="A145">
        <v>13103</v>
      </c>
      <c r="B145" t="s">
        <v>621</v>
      </c>
      <c r="C145">
        <v>4</v>
      </c>
      <c r="D145">
        <v>1310304</v>
      </c>
      <c r="E145">
        <v>81310304</v>
      </c>
      <c r="F145" s="2" t="s">
        <v>951</v>
      </c>
    </row>
    <row r="146" ht="25.5" spans="1:6">
      <c r="A146">
        <v>13103</v>
      </c>
      <c r="B146" t="s">
        <v>621</v>
      </c>
      <c r="C146">
        <v>5</v>
      </c>
      <c r="D146">
        <v>1310305</v>
      </c>
      <c r="E146">
        <v>81310305</v>
      </c>
      <c r="F146" s="2" t="s">
        <v>952</v>
      </c>
    </row>
    <row r="147" ht="25.5" spans="1:6">
      <c r="A147">
        <v>13106</v>
      </c>
      <c r="B147" t="s">
        <v>626</v>
      </c>
      <c r="C147">
        <v>1</v>
      </c>
      <c r="D147">
        <v>1310601</v>
      </c>
      <c r="E147">
        <v>81310601</v>
      </c>
      <c r="F147" s="2" t="s">
        <v>953</v>
      </c>
    </row>
    <row r="148" ht="25.5" spans="1:6">
      <c r="A148">
        <v>13106</v>
      </c>
      <c r="B148" t="s">
        <v>626</v>
      </c>
      <c r="C148">
        <v>2</v>
      </c>
      <c r="D148">
        <v>1310602</v>
      </c>
      <c r="E148">
        <v>81310602</v>
      </c>
      <c r="F148" s="2" t="s">
        <v>954</v>
      </c>
    </row>
    <row r="149" ht="25.5" spans="1:6">
      <c r="A149">
        <v>13106</v>
      </c>
      <c r="B149" t="s">
        <v>626</v>
      </c>
      <c r="C149">
        <v>3</v>
      </c>
      <c r="D149">
        <v>1310603</v>
      </c>
      <c r="E149">
        <v>81310603</v>
      </c>
      <c r="F149" s="2" t="s">
        <v>955</v>
      </c>
    </row>
    <row r="150" ht="25.5" spans="1:6">
      <c r="A150">
        <v>13106</v>
      </c>
      <c r="B150" t="s">
        <v>626</v>
      </c>
      <c r="C150">
        <v>4</v>
      </c>
      <c r="D150">
        <v>1310604</v>
      </c>
      <c r="E150">
        <v>81310604</v>
      </c>
      <c r="F150" s="2" t="s">
        <v>956</v>
      </c>
    </row>
    <row r="151" ht="25.5" spans="1:6">
      <c r="A151">
        <v>13106</v>
      </c>
      <c r="B151" t="s">
        <v>626</v>
      </c>
      <c r="C151">
        <v>5</v>
      </c>
      <c r="D151">
        <v>1310605</v>
      </c>
      <c r="E151">
        <v>81310605</v>
      </c>
      <c r="F151" s="2" t="s">
        <v>957</v>
      </c>
    </row>
    <row r="152" spans="1:6">
      <c r="A152">
        <v>13108</v>
      </c>
      <c r="B152" t="s">
        <v>632</v>
      </c>
      <c r="C152">
        <v>1</v>
      </c>
      <c r="D152">
        <v>1310801</v>
      </c>
      <c r="E152">
        <v>81310801</v>
      </c>
      <c r="F152" s="2" t="s">
        <v>633</v>
      </c>
    </row>
    <row r="153" spans="1:6">
      <c r="A153">
        <v>13108</v>
      </c>
      <c r="B153" t="s">
        <v>632</v>
      </c>
      <c r="C153">
        <v>2</v>
      </c>
      <c r="D153">
        <v>1310802</v>
      </c>
      <c r="E153">
        <v>81310802</v>
      </c>
      <c r="F153" s="2" t="s">
        <v>958</v>
      </c>
    </row>
    <row r="154" spans="1:6">
      <c r="A154">
        <v>13108</v>
      </c>
      <c r="B154" t="s">
        <v>632</v>
      </c>
      <c r="C154">
        <v>3</v>
      </c>
      <c r="D154">
        <v>1310803</v>
      </c>
      <c r="E154">
        <v>81310803</v>
      </c>
      <c r="F154" s="2" t="s">
        <v>959</v>
      </c>
    </row>
    <row r="155" spans="1:6">
      <c r="A155">
        <v>13108</v>
      </c>
      <c r="B155" t="s">
        <v>632</v>
      </c>
      <c r="C155">
        <v>4</v>
      </c>
      <c r="D155">
        <v>1310804</v>
      </c>
      <c r="E155">
        <v>81310804</v>
      </c>
      <c r="F155" s="2" t="s">
        <v>960</v>
      </c>
    </row>
    <row r="156" spans="1:6">
      <c r="A156">
        <v>13108</v>
      </c>
      <c r="B156" t="s">
        <v>632</v>
      </c>
      <c r="C156">
        <v>5</v>
      </c>
      <c r="D156">
        <v>1310805</v>
      </c>
      <c r="E156">
        <v>81310805</v>
      </c>
      <c r="F156" s="2" t="s">
        <v>961</v>
      </c>
    </row>
    <row r="157" ht="25.5" spans="1:6">
      <c r="A157">
        <v>13111</v>
      </c>
      <c r="B157" t="s">
        <v>636</v>
      </c>
      <c r="C157">
        <v>1</v>
      </c>
      <c r="D157">
        <v>1311101</v>
      </c>
      <c r="E157">
        <v>81311101</v>
      </c>
      <c r="F157" s="2" t="s">
        <v>962</v>
      </c>
    </row>
    <row r="158" ht="25.5" spans="1:6">
      <c r="A158">
        <v>13111</v>
      </c>
      <c r="B158" t="s">
        <v>636</v>
      </c>
      <c r="C158">
        <v>2</v>
      </c>
      <c r="D158">
        <v>1311102</v>
      </c>
      <c r="E158">
        <v>81311102</v>
      </c>
      <c r="F158" s="2" t="s">
        <v>963</v>
      </c>
    </row>
    <row r="159" ht="25.5" spans="1:6">
      <c r="A159">
        <v>13111</v>
      </c>
      <c r="B159" t="s">
        <v>636</v>
      </c>
      <c r="C159">
        <v>3</v>
      </c>
      <c r="D159">
        <v>1311103</v>
      </c>
      <c r="E159">
        <v>81311103</v>
      </c>
      <c r="F159" s="2" t="s">
        <v>964</v>
      </c>
    </row>
    <row r="160" ht="25.5" spans="1:6">
      <c r="A160">
        <v>13111</v>
      </c>
      <c r="B160" t="s">
        <v>636</v>
      </c>
      <c r="C160">
        <v>4</v>
      </c>
      <c r="D160">
        <v>1311104</v>
      </c>
      <c r="E160">
        <v>81311104</v>
      </c>
      <c r="F160" s="2" t="s">
        <v>965</v>
      </c>
    </row>
    <row r="161" ht="25.5" spans="1:6">
      <c r="A161">
        <v>13111</v>
      </c>
      <c r="B161" t="s">
        <v>636</v>
      </c>
      <c r="C161">
        <v>5</v>
      </c>
      <c r="D161">
        <v>1311105</v>
      </c>
      <c r="E161">
        <v>81311105</v>
      </c>
      <c r="F161" s="2" t="s">
        <v>966</v>
      </c>
    </row>
    <row r="162" ht="25.5" spans="1:6">
      <c r="A162">
        <v>13112</v>
      </c>
      <c r="B162" t="s">
        <v>640</v>
      </c>
      <c r="C162">
        <v>1</v>
      </c>
      <c r="D162">
        <v>1311201</v>
      </c>
      <c r="E162">
        <v>81311201</v>
      </c>
      <c r="F162" s="2" t="s">
        <v>643</v>
      </c>
    </row>
    <row r="163" ht="25.5" spans="1:6">
      <c r="A163">
        <v>13112</v>
      </c>
      <c r="B163" t="s">
        <v>640</v>
      </c>
      <c r="C163">
        <v>2</v>
      </c>
      <c r="D163">
        <v>1311202</v>
      </c>
      <c r="E163">
        <v>81311202</v>
      </c>
      <c r="F163" s="2" t="s">
        <v>967</v>
      </c>
    </row>
    <row r="164" ht="25.5" spans="1:6">
      <c r="A164">
        <v>13112</v>
      </c>
      <c r="B164" t="s">
        <v>640</v>
      </c>
      <c r="C164">
        <v>3</v>
      </c>
      <c r="D164">
        <v>1311203</v>
      </c>
      <c r="E164">
        <v>81311203</v>
      </c>
      <c r="F164" s="2" t="s">
        <v>968</v>
      </c>
    </row>
    <row r="165" ht="25.5" spans="1:6">
      <c r="A165">
        <v>13112</v>
      </c>
      <c r="B165" t="s">
        <v>640</v>
      </c>
      <c r="C165">
        <v>4</v>
      </c>
      <c r="D165">
        <v>1311204</v>
      </c>
      <c r="E165">
        <v>81311204</v>
      </c>
      <c r="F165" s="2" t="s">
        <v>969</v>
      </c>
    </row>
    <row r="166" ht="25.5" spans="1:6">
      <c r="A166">
        <v>13112</v>
      </c>
      <c r="B166" t="s">
        <v>640</v>
      </c>
      <c r="C166">
        <v>5</v>
      </c>
      <c r="D166">
        <v>1311205</v>
      </c>
      <c r="E166">
        <v>81311205</v>
      </c>
      <c r="F166" s="2" t="s">
        <v>970</v>
      </c>
    </row>
    <row r="167" ht="25.5" spans="1:8">
      <c r="A167">
        <v>13113</v>
      </c>
      <c r="B167" t="s">
        <v>646</v>
      </c>
      <c r="C167">
        <v>1</v>
      </c>
      <c r="D167">
        <v>1311301</v>
      </c>
      <c r="E167">
        <v>81311301</v>
      </c>
      <c r="F167" s="2" t="s">
        <v>647</v>
      </c>
      <c r="G167" t="s">
        <v>233</v>
      </c>
      <c r="H167" s="39">
        <v>0.15</v>
      </c>
    </row>
    <row r="168" ht="25.5" spans="1:8">
      <c r="A168">
        <v>13113</v>
      </c>
      <c r="B168" t="s">
        <v>646</v>
      </c>
      <c r="C168">
        <v>2</v>
      </c>
      <c r="D168">
        <v>1311302</v>
      </c>
      <c r="E168">
        <v>81311302</v>
      </c>
      <c r="F168" s="2" t="s">
        <v>971</v>
      </c>
      <c r="G168" t="s">
        <v>233</v>
      </c>
      <c r="H168" s="39">
        <v>0.175</v>
      </c>
    </row>
    <row r="169" ht="25.5" spans="1:8">
      <c r="A169">
        <v>13113</v>
      </c>
      <c r="B169" t="s">
        <v>646</v>
      </c>
      <c r="C169">
        <v>3</v>
      </c>
      <c r="D169">
        <v>1311303</v>
      </c>
      <c r="E169">
        <v>81311303</v>
      </c>
      <c r="F169" s="2" t="s">
        <v>972</v>
      </c>
      <c r="G169" t="s">
        <v>233</v>
      </c>
      <c r="H169" s="39">
        <v>0.2</v>
      </c>
    </row>
    <row r="170" ht="25.5" spans="1:8">
      <c r="A170">
        <v>13113</v>
      </c>
      <c r="B170" t="s">
        <v>646</v>
      </c>
      <c r="C170">
        <v>4</v>
      </c>
      <c r="D170">
        <v>1311304</v>
      </c>
      <c r="E170">
        <v>81311304</v>
      </c>
      <c r="F170" s="2" t="s">
        <v>973</v>
      </c>
      <c r="G170" t="s">
        <v>233</v>
      </c>
      <c r="H170" s="39">
        <v>0.22</v>
      </c>
    </row>
    <row r="171" ht="25.5" spans="1:8">
      <c r="A171">
        <v>13113</v>
      </c>
      <c r="B171" t="s">
        <v>646</v>
      </c>
      <c r="C171">
        <v>5</v>
      </c>
      <c r="D171">
        <v>1311305</v>
      </c>
      <c r="E171">
        <v>81311305</v>
      </c>
      <c r="F171" s="2" t="s">
        <v>974</v>
      </c>
      <c r="G171" t="s">
        <v>233</v>
      </c>
      <c r="H171" s="39">
        <v>0.24</v>
      </c>
    </row>
    <row r="172" spans="1:8">
      <c r="A172">
        <v>14001</v>
      </c>
      <c r="B172" t="s">
        <v>791</v>
      </c>
      <c r="C172">
        <v>1</v>
      </c>
      <c r="D172">
        <v>1400101</v>
      </c>
      <c r="E172">
        <v>81400101</v>
      </c>
      <c r="F172" s="2" t="s">
        <v>975</v>
      </c>
      <c r="G172" t="s">
        <v>628</v>
      </c>
      <c r="H172" s="39">
        <v>0.075</v>
      </c>
    </row>
    <row r="173" spans="1:8">
      <c r="A173">
        <v>14001</v>
      </c>
      <c r="B173" t="s">
        <v>791</v>
      </c>
      <c r="C173">
        <v>2</v>
      </c>
      <c r="D173">
        <v>1400102</v>
      </c>
      <c r="E173">
        <v>81400102</v>
      </c>
      <c r="F173" s="2" t="s">
        <v>976</v>
      </c>
      <c r="G173" t="s">
        <v>628</v>
      </c>
      <c r="H173" s="39">
        <v>0.086</v>
      </c>
    </row>
    <row r="174" spans="1:8">
      <c r="A174">
        <v>14001</v>
      </c>
      <c r="B174" t="s">
        <v>791</v>
      </c>
      <c r="C174">
        <v>3</v>
      </c>
      <c r="D174">
        <v>1400103</v>
      </c>
      <c r="E174">
        <v>81400103</v>
      </c>
      <c r="F174" s="2" t="s">
        <v>977</v>
      </c>
      <c r="G174" t="s">
        <v>628</v>
      </c>
      <c r="H174" s="39">
        <v>0.097</v>
      </c>
    </row>
    <row r="175" spans="1:8">
      <c r="A175">
        <v>14001</v>
      </c>
      <c r="B175" t="s">
        <v>791</v>
      </c>
      <c r="C175">
        <v>4</v>
      </c>
      <c r="D175">
        <v>1400104</v>
      </c>
      <c r="E175">
        <v>81400104</v>
      </c>
      <c r="F175" s="2" t="s">
        <v>978</v>
      </c>
      <c r="G175" t="s">
        <v>628</v>
      </c>
      <c r="H175" s="39">
        <v>0.108</v>
      </c>
    </row>
    <row r="176" spans="1:8">
      <c r="A176">
        <v>14001</v>
      </c>
      <c r="B176" t="s">
        <v>791</v>
      </c>
      <c r="C176">
        <v>5</v>
      </c>
      <c r="D176">
        <v>1400105</v>
      </c>
      <c r="E176">
        <v>81400105</v>
      </c>
      <c r="F176" s="2" t="s">
        <v>979</v>
      </c>
      <c r="G176" t="s">
        <v>628</v>
      </c>
      <c r="H176" s="39">
        <v>0.12</v>
      </c>
    </row>
    <row r="177" ht="25.5" spans="1:6">
      <c r="A177">
        <v>14002</v>
      </c>
      <c r="B177" t="s">
        <v>795</v>
      </c>
      <c r="C177">
        <v>1</v>
      </c>
      <c r="D177">
        <v>1400201</v>
      </c>
      <c r="E177">
        <v>81400201</v>
      </c>
      <c r="F177" s="2" t="s">
        <v>796</v>
      </c>
    </row>
    <row r="178" ht="25.5" spans="1:6">
      <c r="A178">
        <v>14002</v>
      </c>
      <c r="B178" t="s">
        <v>795</v>
      </c>
      <c r="C178">
        <v>2</v>
      </c>
      <c r="D178">
        <v>1400202</v>
      </c>
      <c r="E178">
        <v>81400202</v>
      </c>
      <c r="F178" s="2" t="s">
        <v>980</v>
      </c>
    </row>
    <row r="179" ht="25.5" spans="1:6">
      <c r="A179">
        <v>14002</v>
      </c>
      <c r="B179" t="s">
        <v>795</v>
      </c>
      <c r="C179">
        <v>3</v>
      </c>
      <c r="D179">
        <v>1400203</v>
      </c>
      <c r="E179">
        <v>81400203</v>
      </c>
      <c r="F179" s="2" t="s">
        <v>981</v>
      </c>
    </row>
    <row r="180" ht="25.5" spans="1:6">
      <c r="A180">
        <v>14002</v>
      </c>
      <c r="B180" t="s">
        <v>795</v>
      </c>
      <c r="C180">
        <v>4</v>
      </c>
      <c r="D180">
        <v>1400204</v>
      </c>
      <c r="E180">
        <v>81400204</v>
      </c>
      <c r="F180" s="2" t="s">
        <v>982</v>
      </c>
    </row>
    <row r="181" ht="25.5" spans="1:6">
      <c r="A181">
        <v>14002</v>
      </c>
      <c r="B181" t="s">
        <v>795</v>
      </c>
      <c r="C181">
        <v>5</v>
      </c>
      <c r="D181">
        <v>1400205</v>
      </c>
      <c r="E181">
        <v>81400205</v>
      </c>
      <c r="F181" s="2" t="s">
        <v>983</v>
      </c>
    </row>
    <row r="182" ht="25.5" spans="1:6">
      <c r="A182">
        <v>14003</v>
      </c>
      <c r="B182" t="s">
        <v>799</v>
      </c>
      <c r="C182">
        <v>1</v>
      </c>
      <c r="D182">
        <v>1400301</v>
      </c>
      <c r="E182">
        <v>81400301</v>
      </c>
      <c r="F182" s="2" t="s">
        <v>800</v>
      </c>
    </row>
    <row r="183" ht="25.5" spans="1:6">
      <c r="A183">
        <v>14003</v>
      </c>
      <c r="B183" t="s">
        <v>799</v>
      </c>
      <c r="C183">
        <v>2</v>
      </c>
      <c r="D183">
        <v>1400302</v>
      </c>
      <c r="E183">
        <v>81400302</v>
      </c>
      <c r="F183" s="2" t="s">
        <v>984</v>
      </c>
    </row>
    <row r="184" ht="25.5" spans="1:6">
      <c r="A184">
        <v>14003</v>
      </c>
      <c r="B184" t="s">
        <v>799</v>
      </c>
      <c r="C184">
        <v>3</v>
      </c>
      <c r="D184">
        <v>1400303</v>
      </c>
      <c r="E184">
        <v>81400303</v>
      </c>
      <c r="F184" s="2" t="s">
        <v>985</v>
      </c>
    </row>
    <row r="185" ht="25.5" spans="1:6">
      <c r="A185">
        <v>14003</v>
      </c>
      <c r="B185" t="s">
        <v>799</v>
      </c>
      <c r="C185">
        <v>4</v>
      </c>
      <c r="D185">
        <v>1400304</v>
      </c>
      <c r="E185">
        <v>81400304</v>
      </c>
      <c r="F185" s="2" t="s">
        <v>986</v>
      </c>
    </row>
    <row r="186" ht="25.5" spans="1:6">
      <c r="A186">
        <v>14003</v>
      </c>
      <c r="B186" t="s">
        <v>799</v>
      </c>
      <c r="C186">
        <v>5</v>
      </c>
      <c r="D186">
        <v>1400305</v>
      </c>
      <c r="E186">
        <v>81400305</v>
      </c>
      <c r="F186" s="2" t="s">
        <v>987</v>
      </c>
    </row>
    <row r="187" spans="1:8">
      <c r="A187">
        <v>14102</v>
      </c>
      <c r="B187" t="s">
        <v>758</v>
      </c>
      <c r="C187">
        <v>1</v>
      </c>
      <c r="D187">
        <v>1410201</v>
      </c>
      <c r="E187">
        <v>81410201</v>
      </c>
      <c r="F187" s="2" t="s">
        <v>759</v>
      </c>
      <c r="G187" t="s">
        <v>229</v>
      </c>
      <c r="H187" s="39">
        <v>0.2</v>
      </c>
    </row>
    <row r="188" spans="1:8">
      <c r="A188">
        <v>14102</v>
      </c>
      <c r="B188" t="s">
        <v>758</v>
      </c>
      <c r="C188">
        <v>2</v>
      </c>
      <c r="D188">
        <v>1410202</v>
      </c>
      <c r="E188">
        <v>81410202</v>
      </c>
      <c r="F188" s="2" t="s">
        <v>988</v>
      </c>
      <c r="G188" t="s">
        <v>229</v>
      </c>
      <c r="H188" s="39">
        <v>0.25</v>
      </c>
    </row>
    <row r="189" spans="1:8">
      <c r="A189">
        <v>14102</v>
      </c>
      <c r="B189" t="s">
        <v>758</v>
      </c>
      <c r="C189">
        <v>3</v>
      </c>
      <c r="D189">
        <v>1410203</v>
      </c>
      <c r="E189">
        <v>81410203</v>
      </c>
      <c r="F189" s="2" t="s">
        <v>989</v>
      </c>
      <c r="G189" t="s">
        <v>229</v>
      </c>
      <c r="H189" s="39">
        <v>0.3</v>
      </c>
    </row>
    <row r="190" spans="1:8">
      <c r="A190">
        <v>14102</v>
      </c>
      <c r="B190" t="s">
        <v>758</v>
      </c>
      <c r="C190">
        <v>4</v>
      </c>
      <c r="D190">
        <v>1410204</v>
      </c>
      <c r="E190">
        <v>81410204</v>
      </c>
      <c r="F190" s="2" t="s">
        <v>990</v>
      </c>
      <c r="G190" t="s">
        <v>229</v>
      </c>
      <c r="H190" s="39">
        <v>0.35</v>
      </c>
    </row>
    <row r="191" spans="1:8">
      <c r="A191">
        <v>14102</v>
      </c>
      <c r="B191" t="s">
        <v>758</v>
      </c>
      <c r="C191">
        <v>5</v>
      </c>
      <c r="D191">
        <v>1410205</v>
      </c>
      <c r="E191">
        <v>81410205</v>
      </c>
      <c r="F191" s="2" t="s">
        <v>991</v>
      </c>
      <c r="G191" t="s">
        <v>229</v>
      </c>
      <c r="H191" s="39">
        <v>0.4</v>
      </c>
    </row>
    <row r="192" ht="25.5" spans="1:8">
      <c r="A192">
        <v>14104</v>
      </c>
      <c r="B192" t="s">
        <v>762</v>
      </c>
      <c r="C192">
        <v>1</v>
      </c>
      <c r="D192">
        <v>1410401</v>
      </c>
      <c r="E192">
        <v>81410401</v>
      </c>
      <c r="F192" s="2" t="s">
        <v>763</v>
      </c>
      <c r="G192" t="s">
        <v>231</v>
      </c>
      <c r="H192" s="39">
        <v>0.2</v>
      </c>
    </row>
    <row r="193" ht="25.5" spans="1:8">
      <c r="A193">
        <v>14104</v>
      </c>
      <c r="B193" t="s">
        <v>762</v>
      </c>
      <c r="C193">
        <v>2</v>
      </c>
      <c r="D193">
        <v>1410402</v>
      </c>
      <c r="E193">
        <v>81410402</v>
      </c>
      <c r="F193" s="2" t="s">
        <v>992</v>
      </c>
      <c r="G193" t="s">
        <v>231</v>
      </c>
      <c r="H193" s="39">
        <v>0.25</v>
      </c>
    </row>
    <row r="194" ht="25.5" spans="1:8">
      <c r="A194">
        <v>14104</v>
      </c>
      <c r="B194" t="s">
        <v>762</v>
      </c>
      <c r="C194">
        <v>3</v>
      </c>
      <c r="D194">
        <v>1410403</v>
      </c>
      <c r="E194">
        <v>81410403</v>
      </c>
      <c r="F194" s="2" t="s">
        <v>993</v>
      </c>
      <c r="G194" t="s">
        <v>231</v>
      </c>
      <c r="H194" s="39">
        <v>0.3</v>
      </c>
    </row>
    <row r="195" ht="25.5" spans="1:8">
      <c r="A195">
        <v>14104</v>
      </c>
      <c r="B195" t="s">
        <v>762</v>
      </c>
      <c r="C195">
        <v>4</v>
      </c>
      <c r="D195">
        <v>1410404</v>
      </c>
      <c r="E195">
        <v>81410404</v>
      </c>
      <c r="F195" s="2" t="s">
        <v>994</v>
      </c>
      <c r="G195" t="s">
        <v>231</v>
      </c>
      <c r="H195" s="39">
        <v>0.35</v>
      </c>
    </row>
    <row r="196" ht="25.5" spans="1:8">
      <c r="A196">
        <v>14104</v>
      </c>
      <c r="B196" t="s">
        <v>762</v>
      </c>
      <c r="C196">
        <v>5</v>
      </c>
      <c r="D196">
        <v>1410405</v>
      </c>
      <c r="E196">
        <v>81410405</v>
      </c>
      <c r="F196" s="2" t="s">
        <v>995</v>
      </c>
      <c r="G196" t="s">
        <v>231</v>
      </c>
      <c r="H196" s="39">
        <v>0.4</v>
      </c>
    </row>
    <row r="197" ht="25.5" spans="1:6">
      <c r="A197">
        <v>14110</v>
      </c>
      <c r="B197" t="s">
        <v>766</v>
      </c>
      <c r="C197">
        <v>1</v>
      </c>
      <c r="D197">
        <v>1411001</v>
      </c>
      <c r="E197">
        <v>81411001</v>
      </c>
      <c r="F197" s="2" t="s">
        <v>996</v>
      </c>
    </row>
    <row r="198" ht="25.5" spans="1:6">
      <c r="A198">
        <v>14110</v>
      </c>
      <c r="B198" t="s">
        <v>766</v>
      </c>
      <c r="C198">
        <v>2</v>
      </c>
      <c r="D198">
        <v>1411002</v>
      </c>
      <c r="E198">
        <v>81411002</v>
      </c>
      <c r="F198" s="2" t="s">
        <v>997</v>
      </c>
    </row>
    <row r="199" ht="25.5" spans="1:6">
      <c r="A199">
        <v>14110</v>
      </c>
      <c r="B199" t="s">
        <v>766</v>
      </c>
      <c r="C199">
        <v>3</v>
      </c>
      <c r="D199">
        <v>1411003</v>
      </c>
      <c r="E199">
        <v>81411003</v>
      </c>
      <c r="F199" s="2" t="s">
        <v>998</v>
      </c>
    </row>
    <row r="200" ht="25.5" spans="1:6">
      <c r="A200">
        <v>14110</v>
      </c>
      <c r="B200" t="s">
        <v>766</v>
      </c>
      <c r="C200">
        <v>4</v>
      </c>
      <c r="D200">
        <v>1411004</v>
      </c>
      <c r="E200">
        <v>81411004</v>
      </c>
      <c r="F200" s="2" t="s">
        <v>999</v>
      </c>
    </row>
    <row r="201" ht="25.5" spans="1:6">
      <c r="A201">
        <v>14110</v>
      </c>
      <c r="B201" t="s">
        <v>766</v>
      </c>
      <c r="C201">
        <v>5</v>
      </c>
      <c r="D201">
        <v>1411005</v>
      </c>
      <c r="E201">
        <v>81411005</v>
      </c>
      <c r="F201" s="2" t="s">
        <v>1000</v>
      </c>
    </row>
    <row r="202" ht="25.5" spans="1:6">
      <c r="A202">
        <v>14114</v>
      </c>
      <c r="B202" t="s">
        <v>771</v>
      </c>
      <c r="C202">
        <v>1</v>
      </c>
      <c r="D202">
        <v>1411401</v>
      </c>
      <c r="E202">
        <v>81411401</v>
      </c>
      <c r="F202" s="2" t="s">
        <v>1001</v>
      </c>
    </row>
    <row r="203" ht="25.5" spans="1:6">
      <c r="A203">
        <v>14114</v>
      </c>
      <c r="B203" t="s">
        <v>771</v>
      </c>
      <c r="C203">
        <v>2</v>
      </c>
      <c r="D203">
        <v>1411402</v>
      </c>
      <c r="E203">
        <v>81411402</v>
      </c>
      <c r="F203" s="2" t="s">
        <v>1002</v>
      </c>
    </row>
    <row r="204" ht="25.5" spans="1:6">
      <c r="A204">
        <v>14114</v>
      </c>
      <c r="B204" t="s">
        <v>771</v>
      </c>
      <c r="C204">
        <v>3</v>
      </c>
      <c r="D204">
        <v>1411403</v>
      </c>
      <c r="E204">
        <v>81411403</v>
      </c>
      <c r="F204" s="2" t="s">
        <v>1003</v>
      </c>
    </row>
    <row r="205" ht="25.5" spans="1:6">
      <c r="A205">
        <v>14114</v>
      </c>
      <c r="B205" t="s">
        <v>771</v>
      </c>
      <c r="C205">
        <v>4</v>
      </c>
      <c r="D205">
        <v>1411404</v>
      </c>
      <c r="E205">
        <v>81411404</v>
      </c>
      <c r="F205" s="2" t="s">
        <v>1004</v>
      </c>
    </row>
    <row r="206" ht="25.5" spans="1:6">
      <c r="A206">
        <v>14114</v>
      </c>
      <c r="B206" t="s">
        <v>771</v>
      </c>
      <c r="C206">
        <v>5</v>
      </c>
      <c r="D206">
        <v>1411405</v>
      </c>
      <c r="E206">
        <v>81411405</v>
      </c>
      <c r="F206" s="2" t="s">
        <v>1005</v>
      </c>
    </row>
    <row r="207" ht="25.5" spans="1:8">
      <c r="A207">
        <v>14118</v>
      </c>
      <c r="B207" t="s">
        <v>775</v>
      </c>
      <c r="C207">
        <v>1</v>
      </c>
      <c r="D207">
        <v>1411801</v>
      </c>
      <c r="E207">
        <v>81411801</v>
      </c>
      <c r="F207" s="2" t="s">
        <v>1006</v>
      </c>
      <c r="G207" t="s">
        <v>628</v>
      </c>
      <c r="H207" s="39">
        <v>0.12</v>
      </c>
    </row>
    <row r="208" ht="25.5" spans="1:8">
      <c r="A208">
        <v>14118</v>
      </c>
      <c r="B208" t="s">
        <v>775</v>
      </c>
      <c r="C208">
        <v>2</v>
      </c>
      <c r="D208">
        <v>1411802</v>
      </c>
      <c r="E208">
        <v>81411802</v>
      </c>
      <c r="F208" s="2" t="s">
        <v>1007</v>
      </c>
      <c r="G208" t="s">
        <v>628</v>
      </c>
      <c r="H208" s="39">
        <v>0.15</v>
      </c>
    </row>
    <row r="209" ht="25.5" spans="1:8">
      <c r="A209">
        <v>14118</v>
      </c>
      <c r="B209" t="s">
        <v>775</v>
      </c>
      <c r="C209">
        <v>3</v>
      </c>
      <c r="D209">
        <v>1411803</v>
      </c>
      <c r="E209">
        <v>81411803</v>
      </c>
      <c r="F209" s="2" t="s">
        <v>1008</v>
      </c>
      <c r="G209" t="s">
        <v>628</v>
      </c>
      <c r="H209" s="39">
        <v>0.18</v>
      </c>
    </row>
    <row r="210" ht="25.5" spans="1:8">
      <c r="A210">
        <v>14118</v>
      </c>
      <c r="B210" t="s">
        <v>775</v>
      </c>
      <c r="C210">
        <v>4</v>
      </c>
      <c r="D210">
        <v>1411804</v>
      </c>
      <c r="E210">
        <v>81411804</v>
      </c>
      <c r="F210" s="2" t="s">
        <v>1009</v>
      </c>
      <c r="G210" t="s">
        <v>628</v>
      </c>
      <c r="H210" s="39">
        <v>0.21</v>
      </c>
    </row>
    <row r="211" ht="25.5" spans="1:8">
      <c r="A211">
        <v>14118</v>
      </c>
      <c r="B211" t="s">
        <v>775</v>
      </c>
      <c r="C211">
        <v>5</v>
      </c>
      <c r="D211">
        <v>1411805</v>
      </c>
      <c r="E211">
        <v>81411805</v>
      </c>
      <c r="F211" s="2" t="s">
        <v>1010</v>
      </c>
      <c r="G211" t="s">
        <v>628</v>
      </c>
      <c r="H211" s="39">
        <v>0.24</v>
      </c>
    </row>
    <row r="212" ht="25.5" spans="1:8">
      <c r="A212">
        <v>14119</v>
      </c>
      <c r="B212" t="s">
        <v>779</v>
      </c>
      <c r="C212">
        <v>1</v>
      </c>
      <c r="D212">
        <v>1411901</v>
      </c>
      <c r="E212">
        <v>81411901</v>
      </c>
      <c r="F212" s="2" t="s">
        <v>1011</v>
      </c>
      <c r="G212" t="s">
        <v>233</v>
      </c>
      <c r="H212" s="39">
        <v>0.25</v>
      </c>
    </row>
    <row r="213" ht="25.5" spans="1:8">
      <c r="A213">
        <v>14119</v>
      </c>
      <c r="B213" t="s">
        <v>779</v>
      </c>
      <c r="C213">
        <v>2</v>
      </c>
      <c r="D213">
        <v>1411902</v>
      </c>
      <c r="E213">
        <v>81411902</v>
      </c>
      <c r="F213" s="2" t="s">
        <v>1012</v>
      </c>
      <c r="G213" t="s">
        <v>233</v>
      </c>
      <c r="H213" s="39">
        <v>0.315</v>
      </c>
    </row>
    <row r="214" ht="25.5" spans="1:8">
      <c r="A214">
        <v>14119</v>
      </c>
      <c r="B214" t="s">
        <v>779</v>
      </c>
      <c r="C214">
        <v>3</v>
      </c>
      <c r="D214">
        <v>1411903</v>
      </c>
      <c r="E214">
        <v>81411903</v>
      </c>
      <c r="F214" s="2" t="s">
        <v>1013</v>
      </c>
      <c r="G214" t="s">
        <v>233</v>
      </c>
      <c r="H214" s="39">
        <v>0.38</v>
      </c>
    </row>
    <row r="215" ht="25.5" spans="1:8">
      <c r="A215">
        <v>14119</v>
      </c>
      <c r="B215" t="s">
        <v>779</v>
      </c>
      <c r="C215">
        <v>4</v>
      </c>
      <c r="D215">
        <v>1411904</v>
      </c>
      <c r="E215">
        <v>81411904</v>
      </c>
      <c r="F215" s="2" t="s">
        <v>1014</v>
      </c>
      <c r="G215" t="s">
        <v>233</v>
      </c>
      <c r="H215" s="39">
        <v>0.445</v>
      </c>
    </row>
    <row r="216" ht="25.5" spans="1:8">
      <c r="A216">
        <v>14119</v>
      </c>
      <c r="B216" t="s">
        <v>779</v>
      </c>
      <c r="C216">
        <v>5</v>
      </c>
      <c r="D216">
        <v>1411905</v>
      </c>
      <c r="E216">
        <v>81411905</v>
      </c>
      <c r="F216" s="2" t="s">
        <v>1015</v>
      </c>
      <c r="G216" t="s">
        <v>233</v>
      </c>
      <c r="H216" s="39">
        <v>0.5</v>
      </c>
    </row>
    <row r="217" ht="38.25" spans="1:6">
      <c r="A217">
        <v>14121</v>
      </c>
      <c r="B217" t="s">
        <v>783</v>
      </c>
      <c r="C217">
        <v>1</v>
      </c>
      <c r="D217">
        <v>1412101</v>
      </c>
      <c r="E217">
        <v>81412101</v>
      </c>
      <c r="F217" s="2" t="s">
        <v>1016</v>
      </c>
    </row>
    <row r="218" ht="38.25" spans="1:6">
      <c r="A218">
        <v>14121</v>
      </c>
      <c r="B218" t="s">
        <v>783</v>
      </c>
      <c r="C218">
        <v>2</v>
      </c>
      <c r="D218">
        <v>1412102</v>
      </c>
      <c r="E218">
        <v>81412102</v>
      </c>
      <c r="F218" s="2" t="s">
        <v>1017</v>
      </c>
    </row>
    <row r="219" ht="38.25" spans="1:6">
      <c r="A219">
        <v>14121</v>
      </c>
      <c r="B219" t="s">
        <v>783</v>
      </c>
      <c r="C219">
        <v>3</v>
      </c>
      <c r="D219">
        <v>1412103</v>
      </c>
      <c r="E219">
        <v>81412103</v>
      </c>
      <c r="F219" s="2" t="s">
        <v>1018</v>
      </c>
    </row>
    <row r="220" ht="38.25" spans="1:6">
      <c r="A220">
        <v>14121</v>
      </c>
      <c r="B220" t="s">
        <v>783</v>
      </c>
      <c r="C220">
        <v>4</v>
      </c>
      <c r="D220">
        <v>1412104</v>
      </c>
      <c r="E220">
        <v>81412104</v>
      </c>
      <c r="F220" s="2" t="s">
        <v>1019</v>
      </c>
    </row>
    <row r="221" ht="38.25" spans="1:6">
      <c r="A221">
        <v>14121</v>
      </c>
      <c r="B221" t="s">
        <v>783</v>
      </c>
      <c r="C221">
        <v>5</v>
      </c>
      <c r="D221">
        <v>1412105</v>
      </c>
      <c r="E221">
        <v>81412105</v>
      </c>
      <c r="F221" s="2" t="s">
        <v>1020</v>
      </c>
    </row>
    <row r="222" ht="25.5" spans="1:8">
      <c r="A222">
        <v>14124</v>
      </c>
      <c r="B222" t="s">
        <v>787</v>
      </c>
      <c r="C222">
        <v>1</v>
      </c>
      <c r="D222">
        <v>1412401</v>
      </c>
      <c r="E222">
        <v>81412401</v>
      </c>
      <c r="F222" s="2" t="s">
        <v>788</v>
      </c>
      <c r="G222" t="s">
        <v>237</v>
      </c>
      <c r="H222" s="39">
        <v>0.25</v>
      </c>
    </row>
    <row r="223" ht="25.5" spans="1:8">
      <c r="A223">
        <v>14124</v>
      </c>
      <c r="B223" t="s">
        <v>787</v>
      </c>
      <c r="C223">
        <v>2</v>
      </c>
      <c r="D223">
        <v>1412402</v>
      </c>
      <c r="E223">
        <v>81412402</v>
      </c>
      <c r="F223" s="2" t="s">
        <v>1021</v>
      </c>
      <c r="G223" t="s">
        <v>237</v>
      </c>
      <c r="H223" s="39">
        <v>0.315</v>
      </c>
    </row>
    <row r="224" ht="25.5" spans="1:8">
      <c r="A224">
        <v>14124</v>
      </c>
      <c r="B224" t="s">
        <v>787</v>
      </c>
      <c r="C224">
        <v>3</v>
      </c>
      <c r="D224">
        <v>1412403</v>
      </c>
      <c r="E224">
        <v>81412403</v>
      </c>
      <c r="F224" s="2" t="s">
        <v>1022</v>
      </c>
      <c r="G224" t="s">
        <v>237</v>
      </c>
      <c r="H224" s="39">
        <v>0.38</v>
      </c>
    </row>
    <row r="225" ht="25.5" spans="1:8">
      <c r="A225">
        <v>14124</v>
      </c>
      <c r="B225" t="s">
        <v>787</v>
      </c>
      <c r="C225">
        <v>4</v>
      </c>
      <c r="D225">
        <v>1412404</v>
      </c>
      <c r="E225">
        <v>81412404</v>
      </c>
      <c r="F225" s="2" t="s">
        <v>1023</v>
      </c>
      <c r="G225" t="s">
        <v>237</v>
      </c>
      <c r="H225" s="39">
        <v>0.445</v>
      </c>
    </row>
    <row r="226" ht="25.5" spans="1:8">
      <c r="A226">
        <v>14124</v>
      </c>
      <c r="B226" t="s">
        <v>787</v>
      </c>
      <c r="C226">
        <v>5</v>
      </c>
      <c r="D226">
        <v>1412405</v>
      </c>
      <c r="E226">
        <v>81412405</v>
      </c>
      <c r="F226" s="2" t="s">
        <v>1024</v>
      </c>
      <c r="G226" t="s">
        <v>237</v>
      </c>
      <c r="H226" s="39">
        <v>0.5</v>
      </c>
    </row>
    <row r="227" spans="1:6">
      <c r="A227" s="55"/>
      <c r="B227" s="55"/>
      <c r="C227" s="55"/>
      <c r="D227" s="55"/>
      <c r="E227" s="55"/>
      <c r="F227" s="155"/>
    </row>
    <row r="228" spans="1:6">
      <c r="A228" s="55"/>
      <c r="B228" s="55"/>
      <c r="C228" s="55"/>
      <c r="D228" s="55"/>
      <c r="E228" s="55"/>
      <c r="F228" s="155"/>
    </row>
    <row r="229" spans="1:6">
      <c r="A229" s="55"/>
      <c r="B229" s="55"/>
      <c r="C229" s="55"/>
      <c r="D229" s="55"/>
      <c r="E229" s="55"/>
      <c r="F229" s="155"/>
    </row>
    <row r="230" spans="1:6">
      <c r="A230" s="55"/>
      <c r="B230" s="55"/>
      <c r="C230" s="55"/>
      <c r="D230" s="55"/>
      <c r="E230" s="55"/>
      <c r="F230" s="155"/>
    </row>
    <row r="231" spans="1:6">
      <c r="A231" s="55"/>
      <c r="B231" s="55"/>
      <c r="C231" s="55"/>
      <c r="D231" s="55"/>
      <c r="E231" s="55"/>
      <c r="F231" s="155"/>
    </row>
    <row r="232" spans="1:6">
      <c r="A232" s="55"/>
      <c r="B232" s="55"/>
      <c r="C232" s="55"/>
      <c r="D232" s="55"/>
      <c r="E232" s="55"/>
      <c r="F232" s="155"/>
    </row>
    <row r="233" spans="1:6">
      <c r="A233" s="55"/>
      <c r="B233" s="55"/>
      <c r="C233" s="55"/>
      <c r="D233" s="55"/>
      <c r="E233" s="55"/>
      <c r="F233" s="155"/>
    </row>
    <row r="234" spans="1:6">
      <c r="A234" s="55"/>
      <c r="B234" s="55"/>
      <c r="C234" s="55"/>
      <c r="D234" s="55"/>
      <c r="E234" s="55"/>
      <c r="F234" s="155"/>
    </row>
    <row r="235" spans="1:6">
      <c r="A235" s="55"/>
      <c r="B235" s="55"/>
      <c r="C235" s="55"/>
      <c r="D235" s="55"/>
      <c r="E235" s="55"/>
      <c r="F235" s="155"/>
    </row>
    <row r="236" spans="1:6">
      <c r="A236" s="55"/>
      <c r="B236" s="55"/>
      <c r="C236" s="55"/>
      <c r="D236" s="55"/>
      <c r="E236" s="55"/>
      <c r="F236" s="155"/>
    </row>
    <row r="237" spans="1:6">
      <c r="A237" s="55"/>
      <c r="B237" s="55"/>
      <c r="C237" s="55"/>
      <c r="D237" s="55"/>
      <c r="E237" s="55"/>
      <c r="F237" s="155"/>
    </row>
    <row r="238" spans="1:6">
      <c r="A238" s="55"/>
      <c r="B238" s="55"/>
      <c r="C238" s="55"/>
      <c r="D238" s="55"/>
      <c r="E238" s="55"/>
      <c r="F238" s="155"/>
    </row>
    <row r="239" spans="1:6">
      <c r="A239" s="55"/>
      <c r="B239" s="55"/>
      <c r="C239" s="55"/>
      <c r="D239" s="55"/>
      <c r="E239" s="55"/>
      <c r="F239" s="155"/>
    </row>
    <row r="240" spans="1:6">
      <c r="A240" s="55"/>
      <c r="B240" s="55"/>
      <c r="C240" s="55"/>
      <c r="D240" s="55"/>
      <c r="E240" s="55"/>
      <c r="F240" s="155"/>
    </row>
    <row r="241" spans="1:6">
      <c r="A241" s="55"/>
      <c r="B241" s="55"/>
      <c r="C241" s="55"/>
      <c r="D241" s="55"/>
      <c r="E241" s="55"/>
      <c r="F241" s="155"/>
    </row>
    <row r="242" spans="1:6">
      <c r="A242" s="55"/>
      <c r="B242" s="55"/>
      <c r="C242" s="55"/>
      <c r="D242" s="55"/>
      <c r="E242" s="55"/>
      <c r="F242" s="155"/>
    </row>
    <row r="243" spans="1:6">
      <c r="A243" s="55"/>
      <c r="B243" s="55"/>
      <c r="C243" s="55"/>
      <c r="D243" s="55"/>
      <c r="E243" s="55"/>
      <c r="F243" s="155"/>
    </row>
    <row r="244" spans="1:6">
      <c r="A244" s="55"/>
      <c r="B244" s="55"/>
      <c r="C244" s="55"/>
      <c r="D244" s="55"/>
      <c r="E244" s="55"/>
      <c r="F244" s="155"/>
    </row>
    <row r="245" spans="1:6">
      <c r="A245" s="55"/>
      <c r="B245" s="55"/>
      <c r="C245" s="55"/>
      <c r="D245" s="55"/>
      <c r="E245" s="55"/>
      <c r="F245" s="155"/>
    </row>
    <row r="246" spans="1:6">
      <c r="A246" s="55"/>
      <c r="B246" s="55"/>
      <c r="C246" s="55"/>
      <c r="D246" s="55"/>
      <c r="E246" s="55"/>
      <c r="F246" s="155"/>
    </row>
    <row r="247" spans="1:6">
      <c r="A247" s="55"/>
      <c r="B247" s="55"/>
      <c r="C247" s="55"/>
      <c r="D247" s="55"/>
      <c r="E247" s="55"/>
      <c r="F247" s="155"/>
    </row>
    <row r="248" spans="1:6">
      <c r="A248" s="55"/>
      <c r="B248" s="55"/>
      <c r="C248" s="55"/>
      <c r="D248" s="55"/>
      <c r="E248" s="55"/>
      <c r="F248" s="155"/>
    </row>
    <row r="249" spans="1:6">
      <c r="A249" s="55"/>
      <c r="B249" s="55"/>
      <c r="C249" s="55"/>
      <c r="D249" s="55"/>
      <c r="E249" s="55"/>
      <c r="F249" s="155"/>
    </row>
    <row r="250" spans="1:6">
      <c r="A250" s="55"/>
      <c r="B250" s="55"/>
      <c r="C250" s="55"/>
      <c r="D250" s="55"/>
      <c r="E250" s="55"/>
      <c r="F250" s="155"/>
    </row>
    <row r="251" spans="1:6">
      <c r="A251" s="55"/>
      <c r="B251" s="55"/>
      <c r="C251" s="55"/>
      <c r="D251" s="55"/>
      <c r="E251" s="55"/>
      <c r="F251" s="155"/>
    </row>
    <row r="252" spans="1:6">
      <c r="A252" s="55"/>
      <c r="B252" s="55"/>
      <c r="C252" s="55"/>
      <c r="D252" s="55"/>
      <c r="E252" s="55"/>
      <c r="F252" s="155"/>
    </row>
    <row r="253" spans="1:6">
      <c r="A253" s="55"/>
      <c r="B253" s="55"/>
      <c r="C253" s="55"/>
      <c r="D253" s="55"/>
      <c r="E253" s="55"/>
      <c r="F253" s="155"/>
    </row>
    <row r="254" spans="1:6">
      <c r="A254" s="55"/>
      <c r="B254" s="55"/>
      <c r="C254" s="55"/>
      <c r="D254" s="55"/>
      <c r="E254" s="55"/>
      <c r="F254" s="155"/>
    </row>
    <row r="255" spans="1:6">
      <c r="A255" s="55"/>
      <c r="B255" s="55"/>
      <c r="C255" s="55"/>
      <c r="D255" s="55"/>
      <c r="E255" s="55"/>
      <c r="F255" s="155"/>
    </row>
    <row r="256" spans="1:6">
      <c r="A256" s="55"/>
      <c r="B256" s="55"/>
      <c r="C256" s="55"/>
      <c r="D256" s="55"/>
      <c r="E256" s="55"/>
      <c r="F256" s="155"/>
    </row>
    <row r="257" spans="1:6">
      <c r="A257" s="55"/>
      <c r="B257" s="55"/>
      <c r="C257" s="55"/>
      <c r="D257" s="55"/>
      <c r="E257" s="55"/>
      <c r="F257" s="155"/>
    </row>
    <row r="258" spans="1:6">
      <c r="A258" s="55"/>
      <c r="B258" s="55"/>
      <c r="C258" s="55"/>
      <c r="D258" s="55"/>
      <c r="E258" s="55"/>
      <c r="F258" s="155"/>
    </row>
    <row r="259" spans="1:6">
      <c r="A259" s="55"/>
      <c r="B259" s="55"/>
      <c r="C259" s="55"/>
      <c r="D259" s="55"/>
      <c r="E259" s="55"/>
      <c r="F259" s="155"/>
    </row>
    <row r="260" spans="1:6">
      <c r="A260" s="55"/>
      <c r="B260" s="55"/>
      <c r="C260" s="55"/>
      <c r="D260" s="55"/>
      <c r="E260" s="55"/>
      <c r="F260" s="155"/>
    </row>
    <row r="261" spans="1:6">
      <c r="A261" s="55"/>
      <c r="B261" s="55"/>
      <c r="C261" s="55"/>
      <c r="D261" s="55"/>
      <c r="E261" s="55"/>
      <c r="F261" s="155"/>
    </row>
    <row r="262" spans="1:6">
      <c r="A262" s="55"/>
      <c r="B262" s="55"/>
      <c r="C262" s="55"/>
      <c r="D262" s="55"/>
      <c r="E262" s="55"/>
      <c r="F262" s="155"/>
    </row>
    <row r="263" spans="1:6">
      <c r="A263" s="55"/>
      <c r="B263" s="55"/>
      <c r="C263" s="55"/>
      <c r="D263" s="55"/>
      <c r="E263" s="55"/>
      <c r="F263" s="155"/>
    </row>
    <row r="264" spans="1:6">
      <c r="A264" s="55"/>
      <c r="B264" s="55"/>
      <c r="C264" s="55"/>
      <c r="D264" s="55"/>
      <c r="E264" s="55"/>
      <c r="F264" s="155"/>
    </row>
    <row r="265" spans="1:6">
      <c r="A265" s="55"/>
      <c r="B265" s="55"/>
      <c r="C265" s="55"/>
      <c r="D265" s="55"/>
      <c r="E265" s="55"/>
      <c r="F265" s="155"/>
    </row>
    <row r="266" spans="1:6">
      <c r="A266" s="55"/>
      <c r="B266" s="55"/>
      <c r="C266" s="55"/>
      <c r="D266" s="55"/>
      <c r="E266" s="55"/>
      <c r="F266" s="155"/>
    </row>
    <row r="267" spans="1:6">
      <c r="A267" s="55"/>
      <c r="B267" s="55"/>
      <c r="C267" s="55"/>
      <c r="D267" s="55"/>
      <c r="E267" s="55"/>
      <c r="F267" s="155"/>
    </row>
    <row r="268" spans="1:6">
      <c r="A268" s="55"/>
      <c r="B268" s="55"/>
      <c r="C268" s="55"/>
      <c r="D268" s="55"/>
      <c r="E268" s="55"/>
      <c r="F268" s="155"/>
    </row>
    <row r="269" spans="1:6">
      <c r="A269" s="55"/>
      <c r="B269" s="55"/>
      <c r="C269" s="55"/>
      <c r="D269" s="55"/>
      <c r="E269" s="55"/>
      <c r="F269" s="155"/>
    </row>
    <row r="270" spans="1:6">
      <c r="A270" s="55"/>
      <c r="B270" s="55"/>
      <c r="C270" s="55"/>
      <c r="D270" s="55"/>
      <c r="E270" s="55"/>
      <c r="F270" s="155"/>
    </row>
    <row r="271" spans="1:6">
      <c r="A271" s="55"/>
      <c r="B271" s="55"/>
      <c r="C271" s="55"/>
      <c r="D271" s="55"/>
      <c r="E271" s="55"/>
      <c r="F271" s="155"/>
    </row>
    <row r="272" spans="1:6">
      <c r="A272" s="55"/>
      <c r="B272" s="55"/>
      <c r="C272" s="55"/>
      <c r="D272" s="55"/>
      <c r="E272" s="55"/>
      <c r="F272" s="155"/>
    </row>
    <row r="273" spans="1:6">
      <c r="A273" s="55"/>
      <c r="B273" s="55"/>
      <c r="C273" s="55"/>
      <c r="D273" s="55"/>
      <c r="E273" s="55"/>
      <c r="F273" s="155"/>
    </row>
    <row r="274" spans="1:6">
      <c r="A274" s="55"/>
      <c r="B274" s="55"/>
      <c r="C274" s="55"/>
      <c r="D274" s="55"/>
      <c r="E274" s="55"/>
      <c r="F274" s="155"/>
    </row>
    <row r="275" spans="1:6">
      <c r="A275" s="55"/>
      <c r="B275" s="55"/>
      <c r="C275" s="55"/>
      <c r="D275" s="55"/>
      <c r="E275" s="55"/>
      <c r="F275" s="155"/>
    </row>
    <row r="276" spans="1:6">
      <c r="A276" s="55"/>
      <c r="B276" s="55"/>
      <c r="C276" s="55"/>
      <c r="D276" s="55"/>
      <c r="E276" s="55"/>
      <c r="F276" s="155"/>
    </row>
    <row r="277" spans="1:6">
      <c r="A277" s="55"/>
      <c r="B277" s="55"/>
      <c r="C277" s="55"/>
      <c r="D277" s="55"/>
      <c r="E277" s="55"/>
      <c r="F277" s="155"/>
    </row>
    <row r="278" spans="1:6">
      <c r="A278" s="55"/>
      <c r="B278" s="55"/>
      <c r="C278" s="55"/>
      <c r="D278" s="55"/>
      <c r="E278" s="55"/>
      <c r="F278" s="155"/>
    </row>
    <row r="279" spans="1:6">
      <c r="A279" s="55"/>
      <c r="B279" s="55"/>
      <c r="C279" s="55"/>
      <c r="D279" s="55"/>
      <c r="E279" s="55"/>
      <c r="F279" s="155"/>
    </row>
    <row r="280" spans="1:6">
      <c r="A280" s="55"/>
      <c r="B280" s="55"/>
      <c r="C280" s="55"/>
      <c r="D280" s="55"/>
      <c r="E280" s="55"/>
      <c r="F280" s="155"/>
    </row>
    <row r="281" spans="1:6">
      <c r="A281" s="55"/>
      <c r="B281" s="55"/>
      <c r="C281" s="55"/>
      <c r="D281" s="55"/>
      <c r="E281" s="55"/>
      <c r="F281" s="155"/>
    </row>
    <row r="282" spans="1:6">
      <c r="A282" s="55"/>
      <c r="B282" s="55"/>
      <c r="C282" s="55"/>
      <c r="D282" s="55"/>
      <c r="E282" s="55"/>
      <c r="F282" s="155"/>
    </row>
    <row r="283" spans="1:6">
      <c r="A283" s="55"/>
      <c r="B283" s="55"/>
      <c r="C283" s="55"/>
      <c r="D283" s="55"/>
      <c r="E283" s="55"/>
      <c r="F283" s="155"/>
    </row>
    <row r="284" spans="1:6">
      <c r="A284" s="55"/>
      <c r="B284" s="55"/>
      <c r="C284" s="55"/>
      <c r="D284" s="55"/>
      <c r="E284" s="55"/>
      <c r="F284" s="155"/>
    </row>
    <row r="285" spans="1:6">
      <c r="A285" s="55"/>
      <c r="B285" s="55"/>
      <c r="C285" s="55"/>
      <c r="D285" s="55"/>
      <c r="E285" s="55"/>
      <c r="F285" s="155"/>
    </row>
    <row r="286" spans="1:6">
      <c r="A286" s="55"/>
      <c r="B286" s="55"/>
      <c r="C286" s="55"/>
      <c r="D286" s="55"/>
      <c r="E286" s="55"/>
      <c r="F286" s="155"/>
    </row>
    <row r="287" spans="1:6">
      <c r="A287" s="55"/>
      <c r="B287" s="55"/>
      <c r="C287" s="55"/>
      <c r="D287" s="55"/>
      <c r="E287" s="55"/>
      <c r="F287" s="155"/>
    </row>
    <row r="288" spans="1:6">
      <c r="A288" s="55"/>
      <c r="B288" s="55"/>
      <c r="C288" s="55"/>
      <c r="D288" s="55"/>
      <c r="E288" s="55"/>
      <c r="F288" s="155"/>
    </row>
    <row r="289" spans="1:6">
      <c r="A289" s="55"/>
      <c r="B289" s="55"/>
      <c r="C289" s="55"/>
      <c r="D289" s="55"/>
      <c r="E289" s="55"/>
      <c r="F289" s="155"/>
    </row>
    <row r="290" spans="1:6">
      <c r="A290" s="55"/>
      <c r="B290" s="55"/>
      <c r="C290" s="55"/>
      <c r="D290" s="55"/>
      <c r="E290" s="55"/>
      <c r="F290" s="155"/>
    </row>
    <row r="291" spans="1:6">
      <c r="A291" s="55"/>
      <c r="B291" s="55"/>
      <c r="C291" s="55"/>
      <c r="D291" s="55"/>
      <c r="E291" s="55"/>
      <c r="F291" s="155"/>
    </row>
    <row r="292" spans="1:6">
      <c r="A292" s="55"/>
      <c r="B292" s="55"/>
      <c r="C292" s="55"/>
      <c r="D292" s="55"/>
      <c r="E292" s="55"/>
      <c r="F292" s="155"/>
    </row>
    <row r="293" spans="1:6">
      <c r="A293" s="55"/>
      <c r="B293" s="55"/>
      <c r="C293" s="55"/>
      <c r="D293" s="55"/>
      <c r="E293" s="55"/>
      <c r="F293" s="155"/>
    </row>
    <row r="294" spans="1:6">
      <c r="A294" s="55"/>
      <c r="B294" s="55"/>
      <c r="C294" s="55"/>
      <c r="D294" s="55"/>
      <c r="E294" s="55"/>
      <c r="F294" s="155"/>
    </row>
    <row r="295" spans="1:6">
      <c r="A295" s="55"/>
      <c r="B295" s="55"/>
      <c r="C295" s="55"/>
      <c r="D295" s="55"/>
      <c r="E295" s="55"/>
      <c r="F295" s="155"/>
    </row>
    <row r="296" spans="1:6">
      <c r="A296" s="55"/>
      <c r="B296" s="55"/>
      <c r="C296" s="55"/>
      <c r="D296" s="55"/>
      <c r="E296" s="55"/>
      <c r="F296" s="155"/>
    </row>
    <row r="297" spans="1:6">
      <c r="A297" s="55"/>
      <c r="B297" s="55"/>
      <c r="C297" s="55"/>
      <c r="D297" s="55"/>
      <c r="E297" s="55"/>
      <c r="F297" s="155"/>
    </row>
    <row r="298" spans="1:6">
      <c r="A298" s="55"/>
      <c r="B298" s="55"/>
      <c r="C298" s="55"/>
      <c r="D298" s="55"/>
      <c r="E298" s="55"/>
      <c r="F298" s="155"/>
    </row>
    <row r="299" spans="1:6">
      <c r="A299" s="55"/>
      <c r="B299" s="55"/>
      <c r="C299" s="55"/>
      <c r="D299" s="55"/>
      <c r="E299" s="55"/>
      <c r="F299" s="155"/>
    </row>
    <row r="300" spans="1:6">
      <c r="A300" s="55"/>
      <c r="B300" s="55"/>
      <c r="C300" s="55"/>
      <c r="D300" s="55"/>
      <c r="E300" s="55"/>
      <c r="F300" s="155"/>
    </row>
    <row r="301" spans="1:6">
      <c r="A301" s="55"/>
      <c r="B301" s="55"/>
      <c r="C301" s="55"/>
      <c r="D301" s="55"/>
      <c r="E301" s="55"/>
      <c r="F301" s="155"/>
    </row>
    <row r="302" spans="1:6">
      <c r="A302" s="55"/>
      <c r="B302" s="55"/>
      <c r="C302" s="55"/>
      <c r="D302" s="55"/>
      <c r="E302" s="55"/>
      <c r="F302" s="155"/>
    </row>
    <row r="303" spans="1:6">
      <c r="A303" s="55"/>
      <c r="B303" s="55"/>
      <c r="C303" s="55"/>
      <c r="D303" s="55"/>
      <c r="E303" s="55"/>
      <c r="F303" s="155"/>
    </row>
    <row r="304" spans="1:6">
      <c r="A304" s="55"/>
      <c r="B304" s="55"/>
      <c r="C304" s="55"/>
      <c r="D304" s="55"/>
      <c r="E304" s="55"/>
      <c r="F304" s="155"/>
    </row>
    <row r="305" spans="1:6">
      <c r="A305" s="55"/>
      <c r="B305" s="55"/>
      <c r="C305" s="55"/>
      <c r="D305" s="55"/>
      <c r="E305" s="55"/>
      <c r="F305" s="155"/>
    </row>
    <row r="306" spans="1:6">
      <c r="A306" s="55"/>
      <c r="B306" s="55"/>
      <c r="C306" s="55"/>
      <c r="D306" s="55"/>
      <c r="E306" s="55"/>
      <c r="F306" s="155"/>
    </row>
    <row r="307" spans="1:6">
      <c r="A307" s="55"/>
      <c r="B307" s="55"/>
      <c r="C307" s="55"/>
      <c r="D307" s="55"/>
      <c r="E307" s="55"/>
      <c r="F307" s="155"/>
    </row>
    <row r="308" spans="1:6">
      <c r="A308" s="55"/>
      <c r="B308" s="55"/>
      <c r="C308" s="55"/>
      <c r="D308" s="55"/>
      <c r="E308" s="55"/>
      <c r="F308" s="155"/>
    </row>
    <row r="309" spans="1:6">
      <c r="A309" s="55"/>
      <c r="B309" s="55"/>
      <c r="C309" s="55"/>
      <c r="D309" s="55"/>
      <c r="E309" s="55"/>
      <c r="F309" s="155"/>
    </row>
    <row r="310" spans="1:6">
      <c r="A310" s="55"/>
      <c r="B310" s="55"/>
      <c r="C310" s="55"/>
      <c r="D310" s="55"/>
      <c r="E310" s="55"/>
      <c r="F310" s="155"/>
    </row>
    <row r="311" spans="1:6">
      <c r="A311" s="55"/>
      <c r="B311" s="55"/>
      <c r="C311" s="55"/>
      <c r="D311" s="55"/>
      <c r="E311" s="55"/>
      <c r="F311" s="155"/>
    </row>
    <row r="312" spans="1:6">
      <c r="A312" s="55"/>
      <c r="B312" s="55"/>
      <c r="C312" s="55"/>
      <c r="D312" s="55"/>
      <c r="E312" s="55"/>
      <c r="F312" s="155"/>
    </row>
    <row r="313" spans="1:6">
      <c r="A313" s="55"/>
      <c r="B313" s="55"/>
      <c r="C313" s="55"/>
      <c r="D313" s="55"/>
      <c r="E313" s="55"/>
      <c r="F313" s="155"/>
    </row>
    <row r="314" spans="1:6">
      <c r="A314" s="55"/>
      <c r="B314" s="55"/>
      <c r="C314" s="55"/>
      <c r="D314" s="55"/>
      <c r="E314" s="55"/>
      <c r="F314" s="155"/>
    </row>
    <row r="315" spans="1:6">
      <c r="A315" s="55"/>
      <c r="B315" s="55"/>
      <c r="C315" s="55"/>
      <c r="D315" s="55"/>
      <c r="E315" s="55"/>
      <c r="F315" s="155"/>
    </row>
    <row r="316" spans="1:6">
      <c r="A316" s="55"/>
      <c r="B316" s="55"/>
      <c r="C316" s="55"/>
      <c r="D316" s="55"/>
      <c r="E316" s="55"/>
      <c r="F316" s="155"/>
    </row>
    <row r="317" spans="1:6">
      <c r="A317" s="55"/>
      <c r="B317" s="55"/>
      <c r="C317" s="55"/>
      <c r="D317" s="55"/>
      <c r="E317" s="55"/>
      <c r="F317" s="155"/>
    </row>
    <row r="318" spans="1:6">
      <c r="A318" s="55"/>
      <c r="B318" s="55"/>
      <c r="C318" s="55"/>
      <c r="D318" s="55"/>
      <c r="E318" s="55"/>
      <c r="F318" s="155"/>
    </row>
    <row r="319" spans="1:6">
      <c r="A319" s="55"/>
      <c r="B319" s="55"/>
      <c r="C319" s="55"/>
      <c r="D319" s="55"/>
      <c r="E319" s="55"/>
      <c r="F319" s="155"/>
    </row>
    <row r="320" spans="1:6">
      <c r="A320" s="55"/>
      <c r="B320" s="55"/>
      <c r="C320" s="55"/>
      <c r="D320" s="55"/>
      <c r="E320" s="55"/>
      <c r="F320" s="155"/>
    </row>
    <row r="321" spans="1:6">
      <c r="A321" s="55"/>
      <c r="B321" s="55"/>
      <c r="C321" s="55"/>
      <c r="D321" s="55"/>
      <c r="E321" s="55"/>
      <c r="F321" s="155"/>
    </row>
    <row r="322" spans="1:6">
      <c r="A322" s="55"/>
      <c r="B322" s="55"/>
      <c r="C322" s="55"/>
      <c r="D322" s="55"/>
      <c r="E322" s="55"/>
      <c r="F322" s="155"/>
    </row>
    <row r="323" spans="1:6">
      <c r="A323" s="55"/>
      <c r="B323" s="55"/>
      <c r="C323" s="55"/>
      <c r="D323" s="55"/>
      <c r="E323" s="55"/>
      <c r="F323" s="155"/>
    </row>
    <row r="324" spans="1:6">
      <c r="A324" s="55"/>
      <c r="B324" s="55"/>
      <c r="C324" s="55"/>
      <c r="D324" s="55"/>
      <c r="E324" s="55"/>
      <c r="F324" s="155"/>
    </row>
    <row r="325" spans="1:6">
      <c r="A325" s="55"/>
      <c r="B325" s="55"/>
      <c r="C325" s="55"/>
      <c r="D325" s="55"/>
      <c r="E325" s="55"/>
      <c r="F325" s="155"/>
    </row>
    <row r="326" spans="1:6">
      <c r="A326" s="55"/>
      <c r="B326" s="55"/>
      <c r="C326" s="55"/>
      <c r="D326" s="55"/>
      <c r="E326" s="55"/>
      <c r="F326" s="155"/>
    </row>
    <row r="327" spans="1:6">
      <c r="A327" s="55"/>
      <c r="B327" s="55"/>
      <c r="C327" s="55"/>
      <c r="D327" s="55"/>
      <c r="E327" s="55"/>
      <c r="F327" s="155"/>
    </row>
    <row r="328" spans="1:6">
      <c r="A328" s="55"/>
      <c r="B328" s="55"/>
      <c r="C328" s="55"/>
      <c r="D328" s="55"/>
      <c r="E328" s="55"/>
      <c r="F328" s="155"/>
    </row>
    <row r="329" spans="1:6">
      <c r="A329" s="55"/>
      <c r="B329" s="55"/>
      <c r="C329" s="55"/>
      <c r="D329" s="55"/>
      <c r="E329" s="55"/>
      <c r="F329" s="155"/>
    </row>
    <row r="330" spans="1:6">
      <c r="A330" s="55"/>
      <c r="B330" s="55"/>
      <c r="C330" s="55"/>
      <c r="D330" s="55"/>
      <c r="E330" s="55"/>
      <c r="F330" s="155"/>
    </row>
    <row r="331" spans="1:6">
      <c r="A331" s="55"/>
      <c r="B331" s="55"/>
      <c r="C331" s="55"/>
      <c r="D331" s="55"/>
      <c r="E331" s="55"/>
      <c r="F331" s="155"/>
    </row>
    <row r="332" spans="1:6">
      <c r="A332" s="55"/>
      <c r="B332" s="55"/>
      <c r="C332" s="55"/>
      <c r="D332" s="55"/>
      <c r="E332" s="55"/>
      <c r="F332" s="155"/>
    </row>
    <row r="333" spans="1:6">
      <c r="A333" s="55"/>
      <c r="B333" s="55"/>
      <c r="C333" s="55"/>
      <c r="D333" s="55"/>
      <c r="E333" s="55"/>
      <c r="F333" s="155"/>
    </row>
    <row r="334" spans="1:6">
      <c r="A334" s="55"/>
      <c r="B334" s="55"/>
      <c r="C334" s="55"/>
      <c r="D334" s="55"/>
      <c r="E334" s="55"/>
      <c r="F334" s="155"/>
    </row>
    <row r="335" spans="1:6">
      <c r="A335" s="55"/>
      <c r="B335" s="55"/>
      <c r="C335" s="55"/>
      <c r="D335" s="55"/>
      <c r="E335" s="55"/>
      <c r="F335" s="155"/>
    </row>
    <row r="336" spans="1:6">
      <c r="A336" s="55"/>
      <c r="B336" s="55"/>
      <c r="C336" s="55"/>
      <c r="D336" s="55"/>
      <c r="E336" s="55"/>
      <c r="F336" s="155"/>
    </row>
    <row r="337" spans="1:6">
      <c r="A337" s="55"/>
      <c r="B337" s="55"/>
      <c r="C337" s="55"/>
      <c r="D337" s="55"/>
      <c r="E337" s="55"/>
      <c r="F337" s="155"/>
    </row>
    <row r="338" spans="1:6">
      <c r="A338" s="55"/>
      <c r="B338" s="55"/>
      <c r="C338" s="55"/>
      <c r="D338" s="55"/>
      <c r="E338" s="55"/>
      <c r="F338" s="155"/>
    </row>
    <row r="339" spans="1:6">
      <c r="A339" s="55"/>
      <c r="B339" s="55"/>
      <c r="C339" s="55"/>
      <c r="D339" s="55"/>
      <c r="E339" s="55"/>
      <c r="F339" s="155"/>
    </row>
    <row r="340" spans="1:6">
      <c r="A340" s="55"/>
      <c r="B340" s="55"/>
      <c r="C340" s="55"/>
      <c r="D340" s="55"/>
      <c r="E340" s="55"/>
      <c r="F340" s="155"/>
    </row>
    <row r="341" spans="1:6">
      <c r="A341" s="55"/>
      <c r="B341" s="55"/>
      <c r="C341" s="55"/>
      <c r="D341" s="55"/>
      <c r="E341" s="55"/>
      <c r="F341" s="155"/>
    </row>
    <row r="342" spans="1:6">
      <c r="A342" s="55"/>
      <c r="B342" s="55"/>
      <c r="C342" s="55"/>
      <c r="D342" s="55"/>
      <c r="E342" s="55"/>
      <c r="F342" s="155"/>
    </row>
    <row r="343" spans="1:6">
      <c r="A343" s="55"/>
      <c r="B343" s="55"/>
      <c r="C343" s="55"/>
      <c r="D343" s="55"/>
      <c r="E343" s="55"/>
      <c r="F343" s="155"/>
    </row>
    <row r="344" spans="1:6">
      <c r="A344" s="55"/>
      <c r="B344" s="55"/>
      <c r="C344" s="55"/>
      <c r="D344" s="55"/>
      <c r="E344" s="55"/>
      <c r="F344" s="155"/>
    </row>
    <row r="345" spans="1:6">
      <c r="A345" s="55"/>
      <c r="B345" s="55"/>
      <c r="C345" s="55"/>
      <c r="D345" s="55"/>
      <c r="E345" s="55"/>
      <c r="F345" s="155"/>
    </row>
    <row r="346" spans="1:6">
      <c r="A346" s="55"/>
      <c r="B346" s="55"/>
      <c r="C346" s="55"/>
      <c r="D346" s="55"/>
      <c r="E346" s="55"/>
      <c r="F346" s="155"/>
    </row>
    <row r="347" spans="1:6">
      <c r="A347" s="55"/>
      <c r="B347" s="55"/>
      <c r="C347" s="55"/>
      <c r="D347" s="55"/>
      <c r="E347" s="55"/>
      <c r="F347" s="155"/>
    </row>
    <row r="348" spans="1:6">
      <c r="A348" s="55"/>
      <c r="B348" s="55"/>
      <c r="C348" s="55"/>
      <c r="D348" s="55"/>
      <c r="E348" s="55"/>
      <c r="F348" s="155"/>
    </row>
    <row r="349" spans="1:6">
      <c r="A349" s="55"/>
      <c r="B349" s="55"/>
      <c r="C349" s="55"/>
      <c r="D349" s="55"/>
      <c r="E349" s="55"/>
      <c r="F349" s="155"/>
    </row>
    <row r="350" spans="1:6">
      <c r="A350" s="55"/>
      <c r="B350" s="55"/>
      <c r="C350" s="55"/>
      <c r="D350" s="55"/>
      <c r="E350" s="55"/>
      <c r="F350" s="155"/>
    </row>
    <row r="351" spans="1:6">
      <c r="A351" s="55"/>
      <c r="B351" s="55"/>
      <c r="C351" s="55"/>
      <c r="D351" s="55"/>
      <c r="E351" s="55"/>
      <c r="F351" s="155"/>
    </row>
    <row r="352" spans="1:6">
      <c r="A352" s="55"/>
      <c r="B352" s="55"/>
      <c r="C352" s="55"/>
      <c r="D352" s="55"/>
      <c r="E352" s="55"/>
      <c r="F352" s="155"/>
    </row>
    <row r="353" spans="1:6">
      <c r="A353" s="55"/>
      <c r="B353" s="55"/>
      <c r="C353" s="55"/>
      <c r="D353" s="55"/>
      <c r="E353" s="55"/>
      <c r="F353" s="155"/>
    </row>
    <row r="354" spans="1:6">
      <c r="A354" s="55"/>
      <c r="B354" s="55"/>
      <c r="C354" s="55"/>
      <c r="D354" s="55"/>
      <c r="E354" s="55"/>
      <c r="F354" s="155"/>
    </row>
    <row r="355" spans="1:6">
      <c r="A355" s="55"/>
      <c r="B355" s="55"/>
      <c r="C355" s="55"/>
      <c r="D355" s="55"/>
      <c r="E355" s="55"/>
      <c r="F355" s="155"/>
    </row>
    <row r="356" spans="1:6">
      <c r="A356" s="55"/>
      <c r="B356" s="55"/>
      <c r="C356" s="55"/>
      <c r="D356" s="55"/>
      <c r="E356" s="55"/>
      <c r="F356" s="155"/>
    </row>
    <row r="357" spans="1:6">
      <c r="A357" s="55"/>
      <c r="B357" s="55"/>
      <c r="C357" s="55"/>
      <c r="D357" s="55"/>
      <c r="E357" s="55"/>
      <c r="F357" s="155"/>
    </row>
    <row r="358" spans="1:6">
      <c r="A358" s="55"/>
      <c r="B358" s="55"/>
      <c r="C358" s="55"/>
      <c r="D358" s="55"/>
      <c r="E358" s="55"/>
      <c r="F358" s="155"/>
    </row>
    <row r="359" spans="1:6">
      <c r="A359" s="55"/>
      <c r="B359" s="55"/>
      <c r="C359" s="55"/>
      <c r="D359" s="55"/>
      <c r="E359" s="55"/>
      <c r="F359" s="155"/>
    </row>
    <row r="360" spans="1:6">
      <c r="A360" s="55"/>
      <c r="B360" s="55"/>
      <c r="C360" s="55"/>
      <c r="D360" s="55"/>
      <c r="E360" s="55"/>
      <c r="F360" s="155"/>
    </row>
    <row r="361" spans="1:6">
      <c r="A361" s="55"/>
      <c r="B361" s="55"/>
      <c r="C361" s="55"/>
      <c r="D361" s="55"/>
      <c r="E361" s="55"/>
      <c r="F361" s="155"/>
    </row>
    <row r="362" spans="1:6">
      <c r="A362" s="55"/>
      <c r="B362" s="55"/>
      <c r="C362" s="55"/>
      <c r="D362" s="55"/>
      <c r="E362" s="55"/>
      <c r="F362" s="155"/>
    </row>
    <row r="363" spans="1:6">
      <c r="A363" s="55"/>
      <c r="B363" s="55"/>
      <c r="C363" s="55"/>
      <c r="D363" s="55"/>
      <c r="E363" s="55"/>
      <c r="F363" s="155"/>
    </row>
    <row r="364" spans="1:6">
      <c r="A364" s="55"/>
      <c r="B364" s="55"/>
      <c r="C364" s="55"/>
      <c r="D364" s="55"/>
      <c r="E364" s="55"/>
      <c r="F364" s="155"/>
    </row>
    <row r="365" spans="1:6">
      <c r="A365" s="55"/>
      <c r="B365" s="55"/>
      <c r="C365" s="55"/>
      <c r="D365" s="55"/>
      <c r="E365" s="55"/>
      <c r="F365" s="155"/>
    </row>
    <row r="366" spans="1:6">
      <c r="A366" s="55"/>
      <c r="B366" s="55"/>
      <c r="C366" s="55"/>
      <c r="D366" s="55"/>
      <c r="E366" s="55"/>
      <c r="F366" s="155"/>
    </row>
    <row r="367" spans="1:6">
      <c r="A367" s="55"/>
      <c r="B367" s="55"/>
      <c r="C367" s="55"/>
      <c r="D367" s="55"/>
      <c r="E367" s="55"/>
      <c r="F367" s="155"/>
    </row>
    <row r="368" spans="1:6">
      <c r="A368" s="55"/>
      <c r="B368" s="55"/>
      <c r="C368" s="55"/>
      <c r="D368" s="55"/>
      <c r="E368" s="55"/>
      <c r="F368" s="155"/>
    </row>
    <row r="369" spans="1:6">
      <c r="A369" s="55"/>
      <c r="B369" s="55"/>
      <c r="C369" s="55"/>
      <c r="D369" s="55"/>
      <c r="E369" s="55"/>
      <c r="F369" s="155"/>
    </row>
    <row r="370" spans="1:6">
      <c r="A370" s="55"/>
      <c r="B370" s="55"/>
      <c r="C370" s="55"/>
      <c r="D370" s="55"/>
      <c r="E370" s="55"/>
      <c r="F370" s="155"/>
    </row>
    <row r="371" spans="1:6">
      <c r="A371" s="55"/>
      <c r="B371" s="55"/>
      <c r="C371" s="55"/>
      <c r="D371" s="55"/>
      <c r="E371" s="55"/>
      <c r="F371" s="155"/>
    </row>
    <row r="372" spans="1:6">
      <c r="A372" s="55"/>
      <c r="B372" s="55"/>
      <c r="C372" s="55"/>
      <c r="D372" s="55"/>
      <c r="E372" s="55"/>
      <c r="F372" s="155"/>
    </row>
    <row r="373" spans="1:6">
      <c r="A373" s="55"/>
      <c r="B373" s="55"/>
      <c r="C373" s="55"/>
      <c r="D373" s="55"/>
      <c r="E373" s="55"/>
      <c r="F373" s="155"/>
    </row>
    <row r="374" spans="1:6">
      <c r="A374" s="55"/>
      <c r="B374" s="55"/>
      <c r="C374" s="55"/>
      <c r="D374" s="55"/>
      <c r="E374" s="55"/>
      <c r="F374" s="155"/>
    </row>
    <row r="375" spans="1:6">
      <c r="A375" s="55"/>
      <c r="B375" s="55"/>
      <c r="C375" s="55"/>
      <c r="D375" s="55"/>
      <c r="E375" s="55"/>
      <c r="F375" s="155"/>
    </row>
    <row r="376" spans="1:6">
      <c r="A376" s="55"/>
      <c r="B376" s="55"/>
      <c r="C376" s="55"/>
      <c r="D376" s="55"/>
      <c r="E376" s="55"/>
      <c r="F376" s="155"/>
    </row>
    <row r="377" spans="1:6">
      <c r="A377" s="55"/>
      <c r="B377" s="55"/>
      <c r="C377" s="55"/>
      <c r="D377" s="55"/>
      <c r="E377" s="55"/>
      <c r="F377" s="155"/>
    </row>
    <row r="378" spans="1:6">
      <c r="A378" s="55"/>
      <c r="B378" s="55"/>
      <c r="C378" s="55"/>
      <c r="D378" s="55"/>
      <c r="E378" s="55"/>
      <c r="F378" s="155"/>
    </row>
    <row r="379" spans="1:6">
      <c r="A379" s="55"/>
      <c r="B379" s="55"/>
      <c r="C379" s="55"/>
      <c r="D379" s="55"/>
      <c r="E379" s="55"/>
      <c r="F379" s="155"/>
    </row>
    <row r="380" spans="1:6">
      <c r="A380" s="55"/>
      <c r="B380" s="55"/>
      <c r="C380" s="55"/>
      <c r="D380" s="55"/>
      <c r="E380" s="55"/>
      <c r="F380" s="155"/>
    </row>
    <row r="381" spans="1:6">
      <c r="A381" s="55"/>
      <c r="B381" s="55"/>
      <c r="C381" s="55"/>
      <c r="D381" s="55"/>
      <c r="E381" s="55"/>
      <c r="F381" s="155"/>
    </row>
    <row r="382" spans="1:6">
      <c r="A382" s="55"/>
      <c r="B382" s="55"/>
      <c r="C382" s="55"/>
      <c r="D382" s="55"/>
      <c r="E382" s="55"/>
      <c r="F382" s="155"/>
    </row>
    <row r="383" spans="1:6">
      <c r="A383" s="55"/>
      <c r="B383" s="55"/>
      <c r="C383" s="55"/>
      <c r="D383" s="55"/>
      <c r="E383" s="55"/>
      <c r="F383" s="155"/>
    </row>
    <row r="384" spans="1:6">
      <c r="A384" s="55"/>
      <c r="B384" s="55"/>
      <c r="C384" s="55"/>
      <c r="D384" s="55"/>
      <c r="E384" s="55"/>
      <c r="F384" s="155"/>
    </row>
    <row r="385" spans="1:6">
      <c r="A385" s="55"/>
      <c r="B385" s="55"/>
      <c r="C385" s="55"/>
      <c r="D385" s="55"/>
      <c r="E385" s="55"/>
      <c r="F385" s="155"/>
    </row>
    <row r="386" spans="1:6">
      <c r="A386" s="55"/>
      <c r="B386" s="55"/>
      <c r="C386" s="55"/>
      <c r="D386" s="55"/>
      <c r="E386" s="55"/>
      <c r="F386" s="155"/>
    </row>
    <row r="387" spans="1:6">
      <c r="A387" s="55"/>
      <c r="B387" s="55"/>
      <c r="C387" s="55"/>
      <c r="D387" s="55"/>
      <c r="E387" s="55"/>
      <c r="F387" s="155"/>
    </row>
    <row r="388" spans="1:6">
      <c r="A388" s="55"/>
      <c r="B388" s="55"/>
      <c r="C388" s="55"/>
      <c r="D388" s="55"/>
      <c r="E388" s="55"/>
      <c r="F388" s="155"/>
    </row>
    <row r="389" spans="1:6">
      <c r="A389" s="55"/>
      <c r="B389" s="55"/>
      <c r="C389" s="55"/>
      <c r="D389" s="55"/>
      <c r="E389" s="55"/>
      <c r="F389" s="155"/>
    </row>
    <row r="390" spans="1:6">
      <c r="A390" s="55"/>
      <c r="B390" s="55"/>
      <c r="C390" s="55"/>
      <c r="D390" s="55"/>
      <c r="E390" s="55"/>
      <c r="F390" s="155"/>
    </row>
    <row r="391" spans="1:6">
      <c r="A391" s="55"/>
      <c r="B391" s="55"/>
      <c r="C391" s="55"/>
      <c r="D391" s="55"/>
      <c r="E391" s="55"/>
      <c r="F391" s="155"/>
    </row>
    <row r="392" spans="1:6">
      <c r="A392" s="55"/>
      <c r="B392" s="55"/>
      <c r="C392" s="55"/>
      <c r="D392" s="55"/>
      <c r="E392" s="55"/>
      <c r="F392" s="155"/>
    </row>
    <row r="393" spans="1:6">
      <c r="A393" s="55"/>
      <c r="B393" s="55"/>
      <c r="C393" s="55"/>
      <c r="D393" s="55"/>
      <c r="E393" s="55"/>
      <c r="F393" s="155"/>
    </row>
    <row r="394" spans="1:6">
      <c r="A394" s="55"/>
      <c r="B394" s="55"/>
      <c r="C394" s="55"/>
      <c r="D394" s="55"/>
      <c r="E394" s="55"/>
      <c r="F394" s="155"/>
    </row>
    <row r="395" spans="1:6">
      <c r="A395" s="55"/>
      <c r="B395" s="55"/>
      <c r="C395" s="55"/>
      <c r="D395" s="55"/>
      <c r="E395" s="55"/>
      <c r="F395" s="155"/>
    </row>
    <row r="396" spans="1:6">
      <c r="A396" s="55"/>
      <c r="B396" s="55"/>
      <c r="C396" s="55"/>
      <c r="D396" s="55"/>
      <c r="E396" s="55"/>
      <c r="F396" s="155"/>
    </row>
    <row r="397" spans="1:6">
      <c r="A397" s="55"/>
      <c r="B397" s="55"/>
      <c r="C397" s="55"/>
      <c r="D397" s="55"/>
      <c r="E397" s="55"/>
      <c r="F397" s="155"/>
    </row>
    <row r="398" spans="1:6">
      <c r="A398" s="55"/>
      <c r="B398" s="55"/>
      <c r="C398" s="55"/>
      <c r="D398" s="55"/>
      <c r="E398" s="55"/>
      <c r="F398" s="155"/>
    </row>
    <row r="399" spans="1:6">
      <c r="A399" s="55"/>
      <c r="B399" s="55"/>
      <c r="C399" s="55"/>
      <c r="D399" s="55"/>
      <c r="E399" s="55"/>
      <c r="F399" s="155"/>
    </row>
    <row r="400" spans="1:6">
      <c r="A400" s="55"/>
      <c r="B400" s="55"/>
      <c r="C400" s="55"/>
      <c r="D400" s="55"/>
      <c r="E400" s="55"/>
      <c r="F400" s="155"/>
    </row>
    <row r="401" spans="1:6">
      <c r="A401" s="55"/>
      <c r="B401" s="55"/>
      <c r="C401" s="55"/>
      <c r="D401" s="55"/>
      <c r="E401" s="55"/>
      <c r="F401" s="155"/>
    </row>
    <row r="402" spans="1:6">
      <c r="A402" s="55"/>
      <c r="B402" s="55"/>
      <c r="C402" s="55"/>
      <c r="D402" s="55"/>
      <c r="E402" s="55"/>
      <c r="F402" s="155"/>
    </row>
    <row r="403" spans="1:6">
      <c r="A403" s="55"/>
      <c r="B403" s="55"/>
      <c r="C403" s="55"/>
      <c r="D403" s="55"/>
      <c r="E403" s="55"/>
      <c r="F403" s="155"/>
    </row>
    <row r="404" spans="1:6">
      <c r="A404" s="55"/>
      <c r="B404" s="55"/>
      <c r="C404" s="55"/>
      <c r="D404" s="55"/>
      <c r="E404" s="55"/>
      <c r="F404" s="155"/>
    </row>
    <row r="405" spans="1:6">
      <c r="A405" s="55"/>
      <c r="B405" s="55"/>
      <c r="C405" s="55"/>
      <c r="D405" s="55"/>
      <c r="E405" s="55"/>
      <c r="F405" s="155"/>
    </row>
    <row r="406" spans="1:6">
      <c r="A406" s="55"/>
      <c r="B406" s="55"/>
      <c r="C406" s="55"/>
      <c r="D406" s="55"/>
      <c r="E406" s="55"/>
      <c r="F406" s="155"/>
    </row>
    <row r="407" spans="1:6">
      <c r="A407" s="55"/>
      <c r="B407" s="55"/>
      <c r="C407" s="55"/>
      <c r="D407" s="55"/>
      <c r="E407" s="55"/>
      <c r="F407" s="155"/>
    </row>
    <row r="408" spans="1:6">
      <c r="A408" s="55"/>
      <c r="B408" s="55"/>
      <c r="C408" s="55"/>
      <c r="D408" s="55"/>
      <c r="E408" s="55"/>
      <c r="F408" s="155"/>
    </row>
    <row r="409" spans="1:6">
      <c r="A409" s="55"/>
      <c r="B409" s="55"/>
      <c r="C409" s="55"/>
      <c r="D409" s="55"/>
      <c r="E409" s="55"/>
      <c r="F409" s="155"/>
    </row>
    <row r="410" spans="1:6">
      <c r="A410" s="55"/>
      <c r="B410" s="55"/>
      <c r="C410" s="55"/>
      <c r="D410" s="55"/>
      <c r="E410" s="55"/>
      <c r="F410" s="155"/>
    </row>
    <row r="411" spans="1:6">
      <c r="A411" s="55"/>
      <c r="B411" s="55"/>
      <c r="C411" s="55"/>
      <c r="D411" s="55"/>
      <c r="E411" s="55"/>
      <c r="F411" s="155"/>
    </row>
    <row r="412" spans="1:6">
      <c r="A412" s="55"/>
      <c r="B412" s="55"/>
      <c r="C412" s="55"/>
      <c r="D412" s="55"/>
      <c r="E412" s="55"/>
      <c r="F412" s="155"/>
    </row>
    <row r="413" spans="1:6">
      <c r="A413" s="55"/>
      <c r="B413" s="55"/>
      <c r="C413" s="55"/>
      <c r="D413" s="55"/>
      <c r="E413" s="55"/>
      <c r="F413" s="155"/>
    </row>
    <row r="414" spans="1:6">
      <c r="A414" s="55"/>
      <c r="B414" s="55"/>
      <c r="C414" s="55"/>
      <c r="D414" s="55"/>
      <c r="E414" s="55"/>
      <c r="F414" s="155"/>
    </row>
    <row r="415" spans="1:6">
      <c r="A415" s="55"/>
      <c r="B415" s="55"/>
      <c r="C415" s="55"/>
      <c r="D415" s="55"/>
      <c r="E415" s="55"/>
      <c r="F415" s="155"/>
    </row>
    <row r="416" spans="1:6">
      <c r="A416" s="55"/>
      <c r="B416" s="55"/>
      <c r="C416" s="55"/>
      <c r="D416" s="55"/>
      <c r="E416" s="55"/>
      <c r="F416" s="155"/>
    </row>
    <row r="417" spans="1:6">
      <c r="A417" s="55"/>
      <c r="B417" s="55"/>
      <c r="C417" s="55"/>
      <c r="D417" s="55"/>
      <c r="E417" s="55"/>
      <c r="F417" s="155"/>
    </row>
    <row r="418" spans="1:6">
      <c r="A418" s="55"/>
      <c r="B418" s="55"/>
      <c r="C418" s="55"/>
      <c r="D418" s="55"/>
      <c r="E418" s="55"/>
      <c r="F418" s="155"/>
    </row>
    <row r="419" spans="1:6">
      <c r="A419" s="55"/>
      <c r="B419" s="55"/>
      <c r="C419" s="55"/>
      <c r="D419" s="55"/>
      <c r="E419" s="55"/>
      <c r="F419" s="155"/>
    </row>
    <row r="420" spans="1:6">
      <c r="A420" s="55"/>
      <c r="B420" s="55"/>
      <c r="C420" s="55"/>
      <c r="D420" s="55"/>
      <c r="E420" s="55"/>
      <c r="F420" s="155"/>
    </row>
    <row r="421" spans="1:6">
      <c r="A421" s="55"/>
      <c r="B421" s="55"/>
      <c r="C421" s="55"/>
      <c r="D421" s="55"/>
      <c r="E421" s="55"/>
      <c r="F421" s="155"/>
    </row>
    <row r="422" spans="1:6">
      <c r="A422" s="55"/>
      <c r="B422" s="55"/>
      <c r="C422" s="55"/>
      <c r="D422" s="55"/>
      <c r="E422" s="55"/>
      <c r="F422" s="155"/>
    </row>
    <row r="423" spans="1:6">
      <c r="A423" s="55"/>
      <c r="B423" s="55"/>
      <c r="C423" s="55"/>
      <c r="D423" s="55"/>
      <c r="E423" s="55"/>
      <c r="F423" s="155"/>
    </row>
    <row r="424" spans="1:6">
      <c r="A424" s="55"/>
      <c r="B424" s="55"/>
      <c r="C424" s="55"/>
      <c r="D424" s="55"/>
      <c r="E424" s="55"/>
      <c r="F424" s="155"/>
    </row>
    <row r="425" spans="1:6">
      <c r="A425" s="55"/>
      <c r="B425" s="55"/>
      <c r="C425" s="55"/>
      <c r="D425" s="55"/>
      <c r="E425" s="55"/>
      <c r="F425" s="155"/>
    </row>
    <row r="426" spans="1:6">
      <c r="A426" s="55"/>
      <c r="B426" s="55"/>
      <c r="C426" s="55"/>
      <c r="D426" s="55"/>
      <c r="E426" s="55"/>
      <c r="F426" s="155"/>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201"/>
  <sheetViews>
    <sheetView zoomScale="265" zoomScaleNormal="265" topLeftCell="A32" workbookViewId="0">
      <selection activeCell="G15" sqref="G15"/>
    </sheetView>
  </sheetViews>
  <sheetFormatPr defaultColWidth="14" defaultRowHeight="12.75"/>
  <cols>
    <col min="1" max="5" width="14" style="31"/>
    <col min="8" max="8" width="11" customWidth="1"/>
  </cols>
  <sheetData>
    <row r="1" ht="18.95" customHeight="1" spans="1:16">
      <c r="A1" s="52" t="s">
        <v>1025</v>
      </c>
      <c r="B1" s="52"/>
      <c r="C1" s="52"/>
      <c r="D1" s="52"/>
      <c r="E1" s="52"/>
      <c r="H1" s="52" t="s">
        <v>1026</v>
      </c>
      <c r="I1" s="52"/>
      <c r="J1" s="52"/>
      <c r="K1" s="52"/>
      <c r="L1" s="52"/>
      <c r="M1" s="52"/>
      <c r="N1" s="52"/>
      <c r="O1" s="52"/>
      <c r="P1" s="52"/>
    </row>
    <row r="2" spans="1:16">
      <c r="A2" s="52" t="s">
        <v>527</v>
      </c>
      <c r="B2" s="52" t="s">
        <v>156</v>
      </c>
      <c r="C2" s="52" t="s">
        <v>1027</v>
      </c>
      <c r="D2" s="52" t="s">
        <v>1028</v>
      </c>
      <c r="E2" s="52" t="s">
        <v>1029</v>
      </c>
      <c r="H2" s="52" t="s">
        <v>1030</v>
      </c>
      <c r="I2" s="52" t="s">
        <v>156</v>
      </c>
      <c r="J2" s="134" t="s">
        <v>183</v>
      </c>
      <c r="K2" s="134" t="s">
        <v>196</v>
      </c>
      <c r="L2" s="134" t="s">
        <v>206</v>
      </c>
      <c r="M2" s="168" t="s">
        <v>212</v>
      </c>
      <c r="N2" s="134" t="s">
        <v>218</v>
      </c>
      <c r="O2" s="134" t="s">
        <v>202</v>
      </c>
      <c r="P2" s="169" t="s">
        <v>204</v>
      </c>
    </row>
    <row r="3" ht="13.5" spans="1:16">
      <c r="A3" s="55">
        <v>1191</v>
      </c>
      <c r="B3" s="55" t="str">
        <f>VLOOKUP(A3,角色名与编号!$A$1:$C$16,2,FALSE)</f>
        <v>艾莲</v>
      </c>
      <c r="C3" s="55">
        <v>1</v>
      </c>
      <c r="D3" s="55" t="s">
        <v>202</v>
      </c>
      <c r="E3" s="102">
        <v>0.048</v>
      </c>
      <c r="G3" t="str">
        <f t="shared" ref="G3:G17" si="0">IF(COUNTBLANK(K3:P3)=5,"","×")</f>
        <v/>
      </c>
      <c r="H3" s="55" t="s">
        <v>616</v>
      </c>
      <c r="I3" s="170" t="s">
        <v>533</v>
      </c>
      <c r="J3" s="170">
        <v>75</v>
      </c>
      <c r="K3" s="134">
        <v>18</v>
      </c>
      <c r="M3" s="169"/>
      <c r="O3" s="169"/>
      <c r="P3" s="169"/>
    </row>
    <row r="4" ht="13.5" spans="1:16">
      <c r="A4" s="55">
        <v>1191</v>
      </c>
      <c r="B4" s="55" t="str">
        <f>VLOOKUP(A4,角色名与编号!$A$1:$C$16,2,FALSE)</f>
        <v>艾莲</v>
      </c>
      <c r="C4" s="55">
        <v>2</v>
      </c>
      <c r="D4" s="55" t="s">
        <v>181</v>
      </c>
      <c r="E4" s="55">
        <v>25</v>
      </c>
      <c r="G4" t="str">
        <f t="shared" si="0"/>
        <v/>
      </c>
      <c r="H4" s="55" t="s">
        <v>627</v>
      </c>
      <c r="I4" s="170" t="s">
        <v>536</v>
      </c>
      <c r="J4" s="170">
        <v>75</v>
      </c>
      <c r="M4" s="169"/>
      <c r="O4" s="169">
        <f>4.8%*3</f>
        <v>0.144</v>
      </c>
      <c r="P4" s="169"/>
    </row>
    <row r="5" ht="13.5" spans="1:16">
      <c r="A5" s="55">
        <v>1191</v>
      </c>
      <c r="B5" s="55" t="str">
        <f>VLOOKUP(A5,角色名与编号!$A$1:$C$16,2,FALSE)</f>
        <v>艾莲</v>
      </c>
      <c r="C5" s="55">
        <v>3</v>
      </c>
      <c r="D5" s="55" t="s">
        <v>202</v>
      </c>
      <c r="E5" s="102">
        <v>0.048</v>
      </c>
      <c r="G5" t="str">
        <f t="shared" si="0"/>
        <v/>
      </c>
      <c r="H5" s="55" t="s">
        <v>622</v>
      </c>
      <c r="I5" s="170" t="s">
        <v>539</v>
      </c>
      <c r="J5" s="170">
        <v>75</v>
      </c>
      <c r="M5" s="169"/>
      <c r="N5" s="134">
        <v>0.48</v>
      </c>
      <c r="O5" s="169"/>
      <c r="P5" s="169"/>
    </row>
    <row r="6" ht="13.5" spans="1:16">
      <c r="A6" s="55">
        <v>1191</v>
      </c>
      <c r="B6" s="55" t="str">
        <f>VLOOKUP(A6,角色名与编号!$A$1:$C$16,2,FALSE)</f>
        <v>艾莲</v>
      </c>
      <c r="C6" s="55">
        <v>4</v>
      </c>
      <c r="D6" s="55" t="s">
        <v>181</v>
      </c>
      <c r="E6" s="55">
        <v>25</v>
      </c>
      <c r="G6" t="str">
        <f t="shared" si="0"/>
        <v/>
      </c>
      <c r="H6" s="55" t="s">
        <v>627</v>
      </c>
      <c r="I6" s="170" t="s">
        <v>543</v>
      </c>
      <c r="J6" s="170">
        <v>75</v>
      </c>
      <c r="M6" s="169"/>
      <c r="O6" s="169">
        <f>4.8%*3</f>
        <v>0.144</v>
      </c>
      <c r="P6" s="169"/>
    </row>
    <row r="7" ht="13.5" spans="1:16">
      <c r="A7" s="55">
        <v>1191</v>
      </c>
      <c r="B7" s="55" t="str">
        <f>VLOOKUP(A7,角色名与编号!$A$1:$C$16,2,FALSE)</f>
        <v>艾莲</v>
      </c>
      <c r="C7" s="55">
        <v>5</v>
      </c>
      <c r="D7" s="55" t="s">
        <v>202</v>
      </c>
      <c r="E7" s="102">
        <v>0.048</v>
      </c>
      <c r="G7" t="str">
        <f t="shared" si="0"/>
        <v/>
      </c>
      <c r="H7" s="55" t="s">
        <v>627</v>
      </c>
      <c r="I7" s="170" t="s">
        <v>546</v>
      </c>
      <c r="J7" s="170">
        <v>75</v>
      </c>
      <c r="M7" s="169"/>
      <c r="O7" s="169"/>
      <c r="P7" s="169">
        <f>9.6%*3</f>
        <v>0.288</v>
      </c>
    </row>
    <row r="8" ht="13.5" spans="1:16">
      <c r="A8" s="55">
        <v>1191</v>
      </c>
      <c r="B8" s="55" t="str">
        <f>VLOOKUP(A8,角色名与编号!$A$1:$C$16,2,FALSE)</f>
        <v>艾莲</v>
      </c>
      <c r="C8" s="55">
        <v>6</v>
      </c>
      <c r="D8" s="55" t="s">
        <v>181</v>
      </c>
      <c r="E8" s="55">
        <v>25</v>
      </c>
      <c r="G8" t="str">
        <f t="shared" si="0"/>
        <v/>
      </c>
      <c r="H8" s="55" t="s">
        <v>627</v>
      </c>
      <c r="I8" s="170" t="s">
        <v>549</v>
      </c>
      <c r="J8" s="170">
        <v>75</v>
      </c>
      <c r="M8" s="169"/>
      <c r="O8" s="169">
        <f>4.8%*3</f>
        <v>0.144</v>
      </c>
      <c r="P8" s="169"/>
    </row>
    <row r="9" ht="13.5" spans="1:16">
      <c r="A9" s="55">
        <v>1141</v>
      </c>
      <c r="B9" s="55" t="str">
        <f>VLOOKUP(A9,角色名与编号!$A$1:$C$16,2,FALSE)</f>
        <v>莱卡恩</v>
      </c>
      <c r="C9" s="55">
        <v>1</v>
      </c>
      <c r="D9" s="55" t="s">
        <v>196</v>
      </c>
      <c r="E9" s="55">
        <v>6</v>
      </c>
      <c r="G9" t="str">
        <f t="shared" si="0"/>
        <v/>
      </c>
      <c r="H9" s="55" t="s">
        <v>616</v>
      </c>
      <c r="I9" s="170" t="s">
        <v>552</v>
      </c>
      <c r="J9" s="170">
        <v>75</v>
      </c>
      <c r="K9" s="134">
        <v>18</v>
      </c>
      <c r="M9" s="169"/>
      <c r="O9" s="169"/>
      <c r="P9" s="169"/>
    </row>
    <row r="10" ht="13.5" spans="1:16">
      <c r="A10" s="55">
        <v>1141</v>
      </c>
      <c r="B10" s="55" t="str">
        <f>VLOOKUP(A10,角色名与编号!$A$1:$C$16,2,FALSE)</f>
        <v>莱卡恩</v>
      </c>
      <c r="C10" s="55">
        <v>2</v>
      </c>
      <c r="D10" s="55" t="s">
        <v>181</v>
      </c>
      <c r="E10" s="55">
        <v>25</v>
      </c>
      <c r="G10" t="str">
        <f t="shared" si="0"/>
        <v/>
      </c>
      <c r="H10" s="55" t="s">
        <v>627</v>
      </c>
      <c r="I10" s="170" t="s">
        <v>555</v>
      </c>
      <c r="J10" s="170">
        <v>75</v>
      </c>
      <c r="M10" s="169"/>
      <c r="N10" s="134">
        <v>0.48</v>
      </c>
      <c r="O10" s="169"/>
      <c r="P10" s="169"/>
    </row>
    <row r="11" ht="13.5" spans="1:16">
      <c r="A11" s="55">
        <v>1141</v>
      </c>
      <c r="B11" s="55" t="str">
        <f>VLOOKUP(A11,角色名与编号!$A$1:$C$16,2,FALSE)</f>
        <v>莱卡恩</v>
      </c>
      <c r="C11" s="55">
        <v>3</v>
      </c>
      <c r="D11" s="55" t="s">
        <v>196</v>
      </c>
      <c r="E11" s="55">
        <v>6</v>
      </c>
      <c r="G11" t="str">
        <f t="shared" si="0"/>
        <v/>
      </c>
      <c r="H11" s="165" t="s">
        <v>641</v>
      </c>
      <c r="I11" s="171" t="s">
        <v>558</v>
      </c>
      <c r="J11" s="171">
        <v>75</v>
      </c>
      <c r="K11" s="172"/>
      <c r="L11" s="172"/>
      <c r="M11" s="173"/>
      <c r="N11" s="172">
        <v>0.48</v>
      </c>
      <c r="O11" s="173"/>
      <c r="P11" s="173"/>
    </row>
    <row r="12" ht="13.5" spans="1:16">
      <c r="A12" s="55">
        <v>1141</v>
      </c>
      <c r="B12" s="55" t="str">
        <f>VLOOKUP(A12,角色名与编号!$A$1:$C$16,2,FALSE)</f>
        <v>莱卡恩</v>
      </c>
      <c r="C12" s="55">
        <v>4</v>
      </c>
      <c r="D12" s="55" t="s">
        <v>181</v>
      </c>
      <c r="E12" s="55">
        <v>25</v>
      </c>
      <c r="G12" t="str">
        <f t="shared" si="0"/>
        <v/>
      </c>
      <c r="H12" s="55" t="s">
        <v>622</v>
      </c>
      <c r="I12" s="170" t="s">
        <v>561</v>
      </c>
      <c r="J12" s="170">
        <v>75</v>
      </c>
      <c r="M12" s="169"/>
      <c r="N12" s="134">
        <v>0.48</v>
      </c>
      <c r="O12" s="169"/>
      <c r="P12" s="169"/>
    </row>
    <row r="13" ht="13.5" spans="1:16">
      <c r="A13" s="55">
        <v>1141</v>
      </c>
      <c r="B13" s="55" t="str">
        <f>VLOOKUP(A13,角色名与编号!$A$1:$C$16,2,FALSE)</f>
        <v>莱卡恩</v>
      </c>
      <c r="C13" s="55">
        <v>5</v>
      </c>
      <c r="D13" s="55" t="s">
        <v>196</v>
      </c>
      <c r="E13" s="55">
        <v>6</v>
      </c>
      <c r="G13" t="str">
        <f t="shared" si="0"/>
        <v/>
      </c>
      <c r="H13" s="55" t="s">
        <v>616</v>
      </c>
      <c r="I13" s="170" t="s">
        <v>564</v>
      </c>
      <c r="J13" s="170">
        <v>75</v>
      </c>
      <c r="K13" s="134">
        <v>18</v>
      </c>
      <c r="M13" s="169"/>
      <c r="O13" s="169"/>
      <c r="P13" s="169"/>
    </row>
    <row r="14" ht="13.5" spans="1:16">
      <c r="A14" s="55">
        <v>1141</v>
      </c>
      <c r="B14" s="55" t="str">
        <f>VLOOKUP(A14,角色名与编号!$A$1:$C$16,2,FALSE)</f>
        <v>莱卡恩</v>
      </c>
      <c r="C14" s="55">
        <v>6</v>
      </c>
      <c r="D14" s="55" t="s">
        <v>181</v>
      </c>
      <c r="E14" s="55">
        <v>25</v>
      </c>
      <c r="G14" t="str">
        <f t="shared" si="0"/>
        <v/>
      </c>
      <c r="H14" s="166" t="s">
        <v>659</v>
      </c>
      <c r="I14" s="174" t="s">
        <v>566</v>
      </c>
      <c r="J14" s="174">
        <v>75</v>
      </c>
      <c r="K14" s="175"/>
      <c r="L14" s="175">
        <v>36</v>
      </c>
      <c r="M14" s="176"/>
      <c r="N14" s="175"/>
      <c r="O14" s="176"/>
      <c r="P14" s="176"/>
    </row>
    <row r="15" ht="13.5" spans="1:16">
      <c r="A15" s="55">
        <v>1131</v>
      </c>
      <c r="B15" s="55" t="str">
        <f>VLOOKUP(A15,角色名与编号!$A$1:$C$16,2,FALSE)</f>
        <v>苍角</v>
      </c>
      <c r="C15" s="55">
        <v>1</v>
      </c>
      <c r="D15" s="55" t="s">
        <v>1031</v>
      </c>
      <c r="E15" s="55">
        <v>0.16</v>
      </c>
      <c r="G15" t="str">
        <f t="shared" si="0"/>
        <v/>
      </c>
      <c r="H15" s="55" t="s">
        <v>627</v>
      </c>
      <c r="I15" s="170" t="s">
        <v>568</v>
      </c>
      <c r="J15" s="170">
        <v>75</v>
      </c>
      <c r="M15" s="169"/>
      <c r="O15" s="169">
        <f>4.8%*3</f>
        <v>0.144</v>
      </c>
      <c r="P15" s="169"/>
    </row>
    <row r="16" ht="13.5" spans="1:16">
      <c r="A16" s="55">
        <v>1131</v>
      </c>
      <c r="B16" s="55" t="str">
        <f>VLOOKUP(A16,角色名与编号!$A$1:$C$16,2,FALSE)</f>
        <v>苍角</v>
      </c>
      <c r="C16" s="55">
        <v>2</v>
      </c>
      <c r="D16" s="55" t="s">
        <v>181</v>
      </c>
      <c r="E16" s="55">
        <v>25</v>
      </c>
      <c r="G16" t="str">
        <f t="shared" si="0"/>
        <v/>
      </c>
      <c r="H16" s="55" t="s">
        <v>622</v>
      </c>
      <c r="I16" s="170" t="s">
        <v>570</v>
      </c>
      <c r="J16" s="170">
        <v>75</v>
      </c>
      <c r="M16" s="169">
        <f>4.8%*3</f>
        <v>0.144</v>
      </c>
      <c r="O16" s="169"/>
      <c r="P16" s="169"/>
    </row>
    <row r="17" ht="13.5" spans="1:16">
      <c r="A17" s="55">
        <v>1131</v>
      </c>
      <c r="B17" s="55" t="str">
        <f>VLOOKUP(A17,角色名与编号!$A$1:$C$16,2,FALSE)</f>
        <v>苍角</v>
      </c>
      <c r="C17" s="55">
        <v>3</v>
      </c>
      <c r="D17" s="55" t="s">
        <v>1031</v>
      </c>
      <c r="E17" s="55">
        <v>0.16</v>
      </c>
      <c r="G17" t="str">
        <f t="shared" si="0"/>
        <v/>
      </c>
      <c r="H17" s="55" t="s">
        <v>627</v>
      </c>
      <c r="I17" s="170" t="s">
        <v>572</v>
      </c>
      <c r="J17" s="170">
        <v>75</v>
      </c>
      <c r="M17" s="169"/>
      <c r="O17" s="169"/>
      <c r="P17" s="169">
        <f>9.6%*3</f>
        <v>0.288</v>
      </c>
    </row>
    <row r="18" spans="1:9">
      <c r="A18" s="55">
        <v>1131</v>
      </c>
      <c r="B18" s="55" t="str">
        <f>VLOOKUP(A18,角色名与编号!$A$1:$C$16,2,FALSE)</f>
        <v>苍角</v>
      </c>
      <c r="C18" s="55">
        <v>4</v>
      </c>
      <c r="D18" s="55" t="s">
        <v>181</v>
      </c>
      <c r="E18" s="55">
        <v>25</v>
      </c>
      <c r="H18" s="55"/>
      <c r="I18" s="55"/>
    </row>
    <row r="19" spans="1:9">
      <c r="A19" s="55">
        <v>1131</v>
      </c>
      <c r="B19" s="55" t="str">
        <f>VLOOKUP(A19,角色名与编号!$A$1:$C$16,2,FALSE)</f>
        <v>苍角</v>
      </c>
      <c r="C19" s="55">
        <v>5</v>
      </c>
      <c r="D19" s="55" t="s">
        <v>1031</v>
      </c>
      <c r="E19" s="55">
        <v>0.16</v>
      </c>
      <c r="H19" s="55"/>
      <c r="I19" s="55"/>
    </row>
    <row r="20" spans="1:9">
      <c r="A20" s="55">
        <v>1131</v>
      </c>
      <c r="B20" s="55" t="str">
        <f>VLOOKUP(A20,角色名与编号!$A$1:$C$16,2,FALSE)</f>
        <v>苍角</v>
      </c>
      <c r="C20" s="55">
        <v>6</v>
      </c>
      <c r="D20" s="55" t="s">
        <v>181</v>
      </c>
      <c r="E20" s="55">
        <v>25</v>
      </c>
      <c r="H20" s="55"/>
      <c r="I20" s="55"/>
    </row>
    <row r="21" spans="1:9">
      <c r="A21" s="55">
        <v>1011</v>
      </c>
      <c r="B21" s="55" t="str">
        <f>VLOOKUP(A21,角色名与编号!$A$1:$C$16,2,FALSE)</f>
        <v>安比</v>
      </c>
      <c r="C21" s="55">
        <v>1</v>
      </c>
      <c r="D21" s="55" t="s">
        <v>196</v>
      </c>
      <c r="E21" s="55">
        <v>6</v>
      </c>
      <c r="H21" s="55"/>
      <c r="I21" s="55"/>
    </row>
    <row r="22" spans="1:9">
      <c r="A22" s="55">
        <v>1011</v>
      </c>
      <c r="B22" s="55" t="str">
        <f>VLOOKUP(A22,角色名与编号!$A$1:$C$16,2,FALSE)</f>
        <v>安比</v>
      </c>
      <c r="C22" s="55">
        <v>2</v>
      </c>
      <c r="D22" s="55" t="s">
        <v>181</v>
      </c>
      <c r="E22" s="55">
        <v>25</v>
      </c>
      <c r="H22" s="55"/>
      <c r="I22" s="55"/>
    </row>
    <row r="23" spans="1:9">
      <c r="A23" s="55">
        <v>1011</v>
      </c>
      <c r="B23" s="55" t="str">
        <f>VLOOKUP(A23,角色名与编号!$A$1:$C$16,2,FALSE)</f>
        <v>安比</v>
      </c>
      <c r="C23" s="55">
        <v>3</v>
      </c>
      <c r="D23" s="55" t="s">
        <v>196</v>
      </c>
      <c r="E23" s="55">
        <v>6</v>
      </c>
      <c r="H23" s="55"/>
      <c r="I23" s="55"/>
    </row>
    <row r="24" spans="1:9">
      <c r="A24" s="55">
        <v>1011</v>
      </c>
      <c r="B24" s="55" t="str">
        <f>VLOOKUP(A24,角色名与编号!$A$1:$C$16,2,FALSE)</f>
        <v>安比</v>
      </c>
      <c r="C24" s="55">
        <v>4</v>
      </c>
      <c r="D24" s="55" t="s">
        <v>181</v>
      </c>
      <c r="E24" s="55">
        <v>25</v>
      </c>
      <c r="H24" s="55"/>
      <c r="I24" s="55"/>
    </row>
    <row r="25" spans="1:9">
      <c r="A25" s="55">
        <v>1011</v>
      </c>
      <c r="B25" s="55" t="str">
        <f>VLOOKUP(A25,角色名与编号!$A$1:$C$16,2,FALSE)</f>
        <v>安比</v>
      </c>
      <c r="C25" s="55">
        <v>5</v>
      </c>
      <c r="D25" s="55" t="s">
        <v>196</v>
      </c>
      <c r="E25" s="55">
        <v>6</v>
      </c>
      <c r="H25" s="55"/>
      <c r="I25" s="55"/>
    </row>
    <row r="26" spans="1:9">
      <c r="A26" s="55">
        <v>1011</v>
      </c>
      <c r="B26" s="55" t="str">
        <f>VLOOKUP(A26,角色名与编号!$A$1:$C$16,2,FALSE)</f>
        <v>安比</v>
      </c>
      <c r="C26" s="55">
        <v>6</v>
      </c>
      <c r="D26" s="55" t="s">
        <v>181</v>
      </c>
      <c r="E26" s="55">
        <v>25</v>
      </c>
      <c r="H26" s="55"/>
      <c r="I26" s="55"/>
    </row>
    <row r="27" spans="1:9">
      <c r="A27" s="55">
        <v>1021</v>
      </c>
      <c r="B27" s="55" t="s">
        <v>536</v>
      </c>
      <c r="C27" s="55">
        <v>1</v>
      </c>
      <c r="D27" s="55" t="s">
        <v>202</v>
      </c>
      <c r="E27" s="102">
        <v>0.048</v>
      </c>
      <c r="H27" s="55"/>
      <c r="I27" s="55"/>
    </row>
    <row r="28" spans="1:9">
      <c r="A28" s="55">
        <v>1021</v>
      </c>
      <c r="B28" s="55" t="s">
        <v>536</v>
      </c>
      <c r="C28" s="55">
        <v>2</v>
      </c>
      <c r="D28" s="55" t="s">
        <v>181</v>
      </c>
      <c r="E28" s="55">
        <v>25</v>
      </c>
      <c r="H28" s="55"/>
      <c r="I28" s="55"/>
    </row>
    <row r="29" spans="1:9">
      <c r="A29" s="55">
        <v>1021</v>
      </c>
      <c r="B29" s="55" t="s">
        <v>536</v>
      </c>
      <c r="C29" s="55">
        <v>3</v>
      </c>
      <c r="D29" s="55" t="s">
        <v>202</v>
      </c>
      <c r="E29" s="102">
        <v>0.048</v>
      </c>
      <c r="H29" s="55"/>
      <c r="I29" s="55"/>
    </row>
    <row r="30" spans="1:9">
      <c r="A30" s="55">
        <v>1021</v>
      </c>
      <c r="B30" s="55" t="s">
        <v>536</v>
      </c>
      <c r="C30" s="55">
        <v>4</v>
      </c>
      <c r="D30" s="55" t="s">
        <v>181</v>
      </c>
      <c r="E30" s="55">
        <v>25</v>
      </c>
      <c r="H30" s="55"/>
      <c r="I30" s="55"/>
    </row>
    <row r="31" spans="1:9">
      <c r="A31" s="55">
        <v>1021</v>
      </c>
      <c r="B31" s="55" t="s">
        <v>536</v>
      </c>
      <c r="C31" s="55">
        <v>5</v>
      </c>
      <c r="D31" s="55" t="s">
        <v>202</v>
      </c>
      <c r="E31" s="102">
        <v>0.048</v>
      </c>
      <c r="H31" s="55"/>
      <c r="I31" s="55"/>
    </row>
    <row r="32" spans="1:9">
      <c r="A32" s="55">
        <v>1021</v>
      </c>
      <c r="B32" s="55" t="s">
        <v>536</v>
      </c>
      <c r="C32" s="55">
        <v>6</v>
      </c>
      <c r="D32" s="55" t="s">
        <v>181</v>
      </c>
      <c r="E32" s="55">
        <v>25</v>
      </c>
      <c r="H32" s="55"/>
      <c r="I32" s="55"/>
    </row>
    <row r="33" spans="1:9">
      <c r="A33" s="55">
        <v>1031</v>
      </c>
      <c r="B33" s="55" t="s">
        <v>539</v>
      </c>
      <c r="C33" s="55">
        <v>1</v>
      </c>
      <c r="D33" s="31" t="s">
        <v>218</v>
      </c>
      <c r="E33" s="31">
        <v>0.16</v>
      </c>
      <c r="H33" s="55"/>
      <c r="I33" s="55"/>
    </row>
    <row r="34" spans="1:9">
      <c r="A34" s="55">
        <v>1031</v>
      </c>
      <c r="B34" s="55" t="s">
        <v>539</v>
      </c>
      <c r="C34" s="55">
        <v>2</v>
      </c>
      <c r="D34" s="55" t="s">
        <v>181</v>
      </c>
      <c r="E34" s="55">
        <v>25</v>
      </c>
      <c r="H34" s="55"/>
      <c r="I34" s="55"/>
    </row>
    <row r="35" spans="1:9">
      <c r="A35" s="55">
        <v>1031</v>
      </c>
      <c r="B35" s="55" t="s">
        <v>539</v>
      </c>
      <c r="C35" s="55">
        <v>3</v>
      </c>
      <c r="D35" s="31" t="s">
        <v>218</v>
      </c>
      <c r="E35" s="31">
        <v>0.16</v>
      </c>
      <c r="H35" s="55"/>
      <c r="I35" s="55"/>
    </row>
    <row r="36" spans="1:9">
      <c r="A36" s="55">
        <v>1031</v>
      </c>
      <c r="B36" s="55" t="s">
        <v>539</v>
      </c>
      <c r="C36" s="55">
        <v>4</v>
      </c>
      <c r="D36" s="55" t="s">
        <v>181</v>
      </c>
      <c r="E36" s="55">
        <v>25</v>
      </c>
      <c r="H36" s="55"/>
      <c r="I36" s="55"/>
    </row>
    <row r="37" spans="1:9">
      <c r="A37" s="55">
        <v>1031</v>
      </c>
      <c r="B37" s="55" t="s">
        <v>539</v>
      </c>
      <c r="C37" s="55">
        <v>5</v>
      </c>
      <c r="D37" s="31" t="s">
        <v>218</v>
      </c>
      <c r="E37" s="31">
        <v>0.16</v>
      </c>
      <c r="H37" s="55"/>
      <c r="I37" s="55"/>
    </row>
    <row r="38" spans="1:9">
      <c r="A38" s="55">
        <v>1031</v>
      </c>
      <c r="B38" s="55" t="s">
        <v>539</v>
      </c>
      <c r="C38" s="55">
        <v>6</v>
      </c>
      <c r="D38" s="55" t="s">
        <v>181</v>
      </c>
      <c r="E38" s="55">
        <v>25</v>
      </c>
      <c r="H38" s="55"/>
      <c r="I38" s="55"/>
    </row>
    <row r="39" spans="1:9">
      <c r="A39" s="55">
        <v>1041</v>
      </c>
      <c r="B39" s="55" t="s">
        <v>543</v>
      </c>
      <c r="C39" s="55">
        <v>1</v>
      </c>
      <c r="D39" s="55" t="s">
        <v>202</v>
      </c>
      <c r="E39" s="102">
        <v>0.048</v>
      </c>
      <c r="H39" s="55"/>
      <c r="I39" s="55"/>
    </row>
    <row r="40" spans="1:9">
      <c r="A40" s="55">
        <v>1041</v>
      </c>
      <c r="B40" s="55" t="s">
        <v>543</v>
      </c>
      <c r="C40" s="55">
        <v>2</v>
      </c>
      <c r="D40" s="55" t="s">
        <v>181</v>
      </c>
      <c r="E40" s="55">
        <v>25</v>
      </c>
      <c r="H40" s="55"/>
      <c r="I40" s="55"/>
    </row>
    <row r="41" spans="1:9">
      <c r="A41" s="55">
        <v>1041</v>
      </c>
      <c r="B41" s="55" t="s">
        <v>543</v>
      </c>
      <c r="C41" s="55">
        <v>3</v>
      </c>
      <c r="D41" s="55" t="s">
        <v>202</v>
      </c>
      <c r="E41" s="102">
        <v>0.048</v>
      </c>
      <c r="H41" s="55"/>
      <c r="I41" s="55"/>
    </row>
    <row r="42" spans="1:9">
      <c r="A42" s="55">
        <v>1041</v>
      </c>
      <c r="B42" s="55" t="s">
        <v>543</v>
      </c>
      <c r="C42" s="55">
        <v>4</v>
      </c>
      <c r="D42" s="55" t="s">
        <v>181</v>
      </c>
      <c r="E42" s="55">
        <v>25</v>
      </c>
      <c r="H42" s="55"/>
      <c r="I42" s="55"/>
    </row>
    <row r="43" spans="1:9">
      <c r="A43" s="55">
        <v>1041</v>
      </c>
      <c r="B43" s="55" t="s">
        <v>543</v>
      </c>
      <c r="C43" s="55">
        <v>5</v>
      </c>
      <c r="D43" s="55" t="s">
        <v>202</v>
      </c>
      <c r="E43" s="102">
        <v>0.048</v>
      </c>
      <c r="H43" s="55"/>
      <c r="I43" s="55"/>
    </row>
    <row r="44" spans="1:9">
      <c r="A44" s="55">
        <v>1041</v>
      </c>
      <c r="B44" s="55" t="s">
        <v>543</v>
      </c>
      <c r="C44" s="55">
        <v>6</v>
      </c>
      <c r="D44" s="55" t="s">
        <v>181</v>
      </c>
      <c r="E44" s="55">
        <v>25</v>
      </c>
      <c r="H44" s="55"/>
      <c r="I44" s="55"/>
    </row>
    <row r="45" spans="1:9">
      <c r="A45" s="55">
        <v>1061</v>
      </c>
      <c r="B45" s="55" t="s">
        <v>546</v>
      </c>
      <c r="C45" s="55">
        <v>1</v>
      </c>
      <c r="D45" s="31" t="s">
        <v>204</v>
      </c>
      <c r="E45" s="167">
        <v>0.096</v>
      </c>
      <c r="H45" s="55"/>
      <c r="I45" s="55"/>
    </row>
    <row r="46" spans="1:9">
      <c r="A46" s="55">
        <v>1061</v>
      </c>
      <c r="B46" s="55" t="s">
        <v>546</v>
      </c>
      <c r="C46" s="55">
        <v>2</v>
      </c>
      <c r="D46" s="55" t="s">
        <v>181</v>
      </c>
      <c r="E46" s="55">
        <v>25</v>
      </c>
      <c r="H46" s="55"/>
      <c r="I46" s="55"/>
    </row>
    <row r="47" spans="1:9">
      <c r="A47" s="55">
        <v>1061</v>
      </c>
      <c r="B47" s="55" t="s">
        <v>546</v>
      </c>
      <c r="C47" s="55">
        <v>3</v>
      </c>
      <c r="D47" s="31" t="s">
        <v>204</v>
      </c>
      <c r="E47" s="167">
        <v>0.096</v>
      </c>
      <c r="H47" s="55"/>
      <c r="I47" s="55"/>
    </row>
    <row r="48" spans="1:9">
      <c r="A48" s="55">
        <v>1061</v>
      </c>
      <c r="B48" s="55" t="s">
        <v>546</v>
      </c>
      <c r="C48" s="55">
        <v>4</v>
      </c>
      <c r="D48" s="55" t="s">
        <v>181</v>
      </c>
      <c r="E48" s="55">
        <v>25</v>
      </c>
      <c r="H48" s="55"/>
      <c r="I48" s="55"/>
    </row>
    <row r="49" spans="1:9">
      <c r="A49" s="55">
        <v>1061</v>
      </c>
      <c r="B49" s="55" t="s">
        <v>546</v>
      </c>
      <c r="C49" s="55">
        <v>5</v>
      </c>
      <c r="D49" s="31" t="s">
        <v>204</v>
      </c>
      <c r="E49" s="167">
        <v>0.096</v>
      </c>
      <c r="H49" s="55"/>
      <c r="I49" s="55"/>
    </row>
    <row r="50" spans="1:9">
      <c r="A50" s="55">
        <v>1061</v>
      </c>
      <c r="B50" s="55" t="s">
        <v>546</v>
      </c>
      <c r="C50" s="55">
        <v>6</v>
      </c>
      <c r="D50" s="55" t="s">
        <v>181</v>
      </c>
      <c r="E50" s="55">
        <v>25</v>
      </c>
      <c r="H50" s="55"/>
      <c r="I50" s="55"/>
    </row>
    <row r="51" spans="1:9">
      <c r="A51" s="55">
        <v>1081</v>
      </c>
      <c r="B51" s="55" t="s">
        <v>549</v>
      </c>
      <c r="C51" s="55">
        <v>1</v>
      </c>
      <c r="D51" s="55" t="s">
        <v>202</v>
      </c>
      <c r="E51" s="102">
        <v>0.048</v>
      </c>
      <c r="H51" s="55"/>
      <c r="I51" s="55"/>
    </row>
    <row r="52" spans="1:9">
      <c r="A52" s="55">
        <v>1081</v>
      </c>
      <c r="B52" s="55" t="s">
        <v>549</v>
      </c>
      <c r="C52" s="55">
        <v>2</v>
      </c>
      <c r="D52" s="55" t="s">
        <v>181</v>
      </c>
      <c r="E52" s="55">
        <v>25</v>
      </c>
      <c r="H52" s="55"/>
      <c r="I52" s="55"/>
    </row>
    <row r="53" spans="1:9">
      <c r="A53" s="55">
        <v>1081</v>
      </c>
      <c r="B53" s="55" t="s">
        <v>549</v>
      </c>
      <c r="C53" s="55">
        <v>3</v>
      </c>
      <c r="D53" s="55" t="s">
        <v>202</v>
      </c>
      <c r="E53" s="102">
        <v>0.048</v>
      </c>
      <c r="H53" s="55"/>
      <c r="I53" s="55"/>
    </row>
    <row r="54" spans="1:9">
      <c r="A54" s="55">
        <v>1081</v>
      </c>
      <c r="B54" s="55" t="s">
        <v>549</v>
      </c>
      <c r="C54" s="55">
        <v>4</v>
      </c>
      <c r="D54" s="55" t="s">
        <v>181</v>
      </c>
      <c r="E54" s="55">
        <v>25</v>
      </c>
      <c r="H54" s="55"/>
      <c r="I54" s="55"/>
    </row>
    <row r="55" spans="1:9">
      <c r="A55" s="55">
        <v>1081</v>
      </c>
      <c r="B55" s="55" t="s">
        <v>549</v>
      </c>
      <c r="C55" s="55">
        <v>5</v>
      </c>
      <c r="D55" s="55" t="s">
        <v>202</v>
      </c>
      <c r="E55" s="102">
        <v>0.048</v>
      </c>
      <c r="H55" s="55"/>
      <c r="I55" s="55"/>
    </row>
    <row r="56" spans="1:9">
      <c r="A56" s="55">
        <v>1081</v>
      </c>
      <c r="B56" s="55" t="s">
        <v>549</v>
      </c>
      <c r="C56" s="55">
        <v>6</v>
      </c>
      <c r="D56" s="55" t="s">
        <v>181</v>
      </c>
      <c r="E56" s="55">
        <v>25</v>
      </c>
      <c r="H56" s="55"/>
      <c r="I56" s="55"/>
    </row>
    <row r="57" spans="1:9">
      <c r="A57" s="55">
        <v>1101</v>
      </c>
      <c r="B57" s="55" t="s">
        <v>552</v>
      </c>
      <c r="C57" s="55">
        <v>1</v>
      </c>
      <c r="D57" s="55" t="s">
        <v>196</v>
      </c>
      <c r="E57" s="55">
        <v>6</v>
      </c>
      <c r="H57" s="55"/>
      <c r="I57" s="55"/>
    </row>
    <row r="58" spans="1:9">
      <c r="A58" s="55">
        <v>1101</v>
      </c>
      <c r="B58" s="55" t="s">
        <v>552</v>
      </c>
      <c r="C58" s="55">
        <v>2</v>
      </c>
      <c r="D58" s="55" t="s">
        <v>181</v>
      </c>
      <c r="E58" s="55">
        <v>25</v>
      </c>
      <c r="H58" s="55"/>
      <c r="I58" s="55"/>
    </row>
    <row r="59" spans="1:9">
      <c r="A59" s="55">
        <v>1101</v>
      </c>
      <c r="B59" s="55" t="s">
        <v>552</v>
      </c>
      <c r="C59" s="55">
        <v>3</v>
      </c>
      <c r="D59" s="55" t="s">
        <v>196</v>
      </c>
      <c r="E59" s="55">
        <v>6</v>
      </c>
      <c r="H59" s="55"/>
      <c r="I59" s="55"/>
    </row>
    <row r="60" spans="1:9">
      <c r="A60" s="55">
        <v>1101</v>
      </c>
      <c r="B60" s="55" t="s">
        <v>552</v>
      </c>
      <c r="C60" s="55">
        <v>4</v>
      </c>
      <c r="D60" s="55" t="s">
        <v>181</v>
      </c>
      <c r="E60" s="55">
        <v>25</v>
      </c>
      <c r="H60" s="55"/>
      <c r="I60" s="55"/>
    </row>
    <row r="61" spans="1:9">
      <c r="A61" s="55">
        <v>1101</v>
      </c>
      <c r="B61" s="55" t="s">
        <v>552</v>
      </c>
      <c r="C61" s="55">
        <v>5</v>
      </c>
      <c r="D61" s="55" t="s">
        <v>196</v>
      </c>
      <c r="E61" s="55">
        <v>6</v>
      </c>
      <c r="H61" s="55"/>
      <c r="I61" s="55"/>
    </row>
    <row r="62" spans="1:9">
      <c r="A62" s="55">
        <v>1101</v>
      </c>
      <c r="B62" s="55" t="s">
        <v>552</v>
      </c>
      <c r="C62" s="55">
        <v>6</v>
      </c>
      <c r="D62" s="55" t="s">
        <v>181</v>
      </c>
      <c r="E62" s="55">
        <v>25</v>
      </c>
      <c r="H62" s="55"/>
      <c r="I62" s="55"/>
    </row>
    <row r="63" spans="1:9">
      <c r="A63" s="55">
        <v>1111</v>
      </c>
      <c r="B63" s="55" t="s">
        <v>555</v>
      </c>
      <c r="C63" s="55">
        <v>1</v>
      </c>
      <c r="D63" s="31" t="s">
        <v>218</v>
      </c>
      <c r="E63" s="31">
        <v>0.16</v>
      </c>
      <c r="H63" s="55"/>
      <c r="I63" s="55"/>
    </row>
    <row r="64" spans="1:9">
      <c r="A64" s="55">
        <v>1111</v>
      </c>
      <c r="B64" s="55" t="s">
        <v>555</v>
      </c>
      <c r="C64" s="55">
        <v>2</v>
      </c>
      <c r="D64" s="55" t="s">
        <v>181</v>
      </c>
      <c r="E64" s="55">
        <v>25</v>
      </c>
      <c r="H64" s="55"/>
      <c r="I64" s="55"/>
    </row>
    <row r="65" spans="1:9">
      <c r="A65" s="55">
        <v>1111</v>
      </c>
      <c r="B65" s="55" t="s">
        <v>555</v>
      </c>
      <c r="C65" s="55">
        <v>3</v>
      </c>
      <c r="D65" s="31" t="s">
        <v>218</v>
      </c>
      <c r="E65" s="31">
        <v>0.16</v>
      </c>
      <c r="H65" s="55"/>
      <c r="I65" s="55"/>
    </row>
    <row r="66" spans="1:9">
      <c r="A66" s="55">
        <v>1111</v>
      </c>
      <c r="B66" s="55" t="s">
        <v>555</v>
      </c>
      <c r="C66" s="55">
        <v>4</v>
      </c>
      <c r="D66" s="55" t="s">
        <v>181</v>
      </c>
      <c r="E66" s="55">
        <v>25</v>
      </c>
      <c r="H66" s="55"/>
      <c r="I66" s="55"/>
    </row>
    <row r="67" spans="1:9">
      <c r="A67" s="55">
        <v>1111</v>
      </c>
      <c r="B67" s="55" t="s">
        <v>555</v>
      </c>
      <c r="C67" s="55">
        <v>5</v>
      </c>
      <c r="D67" s="31" t="s">
        <v>218</v>
      </c>
      <c r="E67" s="31">
        <v>0.16</v>
      </c>
      <c r="H67" s="55"/>
      <c r="I67" s="55"/>
    </row>
    <row r="68" spans="1:9">
      <c r="A68" s="55">
        <v>1111</v>
      </c>
      <c r="B68" s="55" t="s">
        <v>555</v>
      </c>
      <c r="C68" s="55">
        <v>6</v>
      </c>
      <c r="D68" s="55" t="s">
        <v>181</v>
      </c>
      <c r="E68" s="55">
        <v>25</v>
      </c>
      <c r="H68" s="55"/>
      <c r="I68" s="55"/>
    </row>
    <row r="69" spans="1:9">
      <c r="A69" s="55">
        <v>1121</v>
      </c>
      <c r="B69" s="55" t="s">
        <v>558</v>
      </c>
      <c r="C69" s="55">
        <v>1</v>
      </c>
      <c r="D69" s="31" t="s">
        <v>218</v>
      </c>
      <c r="E69" s="31">
        <v>0.16</v>
      </c>
      <c r="H69" s="55"/>
      <c r="I69" s="55"/>
    </row>
    <row r="70" spans="1:9">
      <c r="A70" s="55">
        <v>1121</v>
      </c>
      <c r="B70" s="55" t="s">
        <v>558</v>
      </c>
      <c r="C70" s="55">
        <v>2</v>
      </c>
      <c r="D70" s="55" t="s">
        <v>181</v>
      </c>
      <c r="E70" s="55">
        <v>25</v>
      </c>
      <c r="H70" s="55"/>
      <c r="I70" s="55"/>
    </row>
    <row r="71" spans="1:9">
      <c r="A71" s="55">
        <v>1121</v>
      </c>
      <c r="B71" s="55" t="s">
        <v>558</v>
      </c>
      <c r="C71" s="55">
        <v>3</v>
      </c>
      <c r="D71" s="31" t="s">
        <v>218</v>
      </c>
      <c r="E71" s="31">
        <v>0.16</v>
      </c>
      <c r="H71" s="55"/>
      <c r="I71" s="55"/>
    </row>
    <row r="72" spans="1:9">
      <c r="A72" s="55">
        <v>1121</v>
      </c>
      <c r="B72" s="55" t="s">
        <v>558</v>
      </c>
      <c r="C72" s="55">
        <v>4</v>
      </c>
      <c r="D72" s="55" t="s">
        <v>181</v>
      </c>
      <c r="E72" s="55">
        <v>25</v>
      </c>
      <c r="H72" s="55"/>
      <c r="I72" s="55"/>
    </row>
    <row r="73" spans="1:9">
      <c r="A73" s="55">
        <v>1121</v>
      </c>
      <c r="B73" s="55" t="s">
        <v>558</v>
      </c>
      <c r="C73" s="55">
        <v>5</v>
      </c>
      <c r="D73" s="31" t="s">
        <v>218</v>
      </c>
      <c r="E73" s="31">
        <v>0.16</v>
      </c>
      <c r="H73" s="55"/>
      <c r="I73" s="55"/>
    </row>
    <row r="74" spans="1:9">
      <c r="A74" s="55">
        <v>1121</v>
      </c>
      <c r="B74" s="55" t="s">
        <v>558</v>
      </c>
      <c r="C74" s="55">
        <v>6</v>
      </c>
      <c r="D74" s="55" t="s">
        <v>181</v>
      </c>
      <c r="E74" s="55">
        <v>25</v>
      </c>
      <c r="H74" s="55"/>
      <c r="I74" s="55"/>
    </row>
    <row r="75" spans="1:9">
      <c r="A75" s="55">
        <v>1181</v>
      </c>
      <c r="B75" s="55" t="s">
        <v>566</v>
      </c>
      <c r="C75" s="55">
        <v>1</v>
      </c>
      <c r="D75" s="31" t="s">
        <v>206</v>
      </c>
      <c r="E75" s="31">
        <v>12</v>
      </c>
      <c r="H75" s="55"/>
      <c r="I75" s="55"/>
    </row>
    <row r="76" spans="1:9">
      <c r="A76" s="55">
        <v>1181</v>
      </c>
      <c r="B76" s="55" t="s">
        <v>566</v>
      </c>
      <c r="C76" s="55">
        <v>2</v>
      </c>
      <c r="D76" s="55" t="s">
        <v>181</v>
      </c>
      <c r="E76" s="55">
        <v>25</v>
      </c>
      <c r="H76" s="55"/>
      <c r="I76" s="55"/>
    </row>
    <row r="77" spans="1:9">
      <c r="A77" s="55">
        <v>1181</v>
      </c>
      <c r="B77" s="55" t="s">
        <v>566</v>
      </c>
      <c r="C77" s="55">
        <v>3</v>
      </c>
      <c r="D77" s="31" t="s">
        <v>206</v>
      </c>
      <c r="E77" s="31">
        <v>12</v>
      </c>
      <c r="H77" s="55"/>
      <c r="I77" s="55"/>
    </row>
    <row r="78" spans="1:9">
      <c r="A78" s="55">
        <v>1181</v>
      </c>
      <c r="B78" s="55" t="s">
        <v>566</v>
      </c>
      <c r="C78" s="55">
        <v>4</v>
      </c>
      <c r="D78" s="55" t="s">
        <v>181</v>
      </c>
      <c r="E78" s="55">
        <v>25</v>
      </c>
      <c r="H78" s="55"/>
      <c r="I78" s="55"/>
    </row>
    <row r="79" spans="1:9">
      <c r="A79" s="55">
        <v>1181</v>
      </c>
      <c r="B79" s="55" t="s">
        <v>566</v>
      </c>
      <c r="C79" s="55">
        <v>5</v>
      </c>
      <c r="D79" s="31" t="s">
        <v>206</v>
      </c>
      <c r="E79" s="31">
        <v>12</v>
      </c>
      <c r="H79" s="55"/>
      <c r="I79" s="55"/>
    </row>
    <row r="80" spans="1:9">
      <c r="A80" s="55">
        <v>1181</v>
      </c>
      <c r="B80" s="55" t="s">
        <v>566</v>
      </c>
      <c r="C80" s="55">
        <v>6</v>
      </c>
      <c r="D80" s="55" t="s">
        <v>181</v>
      </c>
      <c r="E80" s="55">
        <v>25</v>
      </c>
      <c r="H80" s="55"/>
      <c r="I80" s="55"/>
    </row>
    <row r="81" spans="1:9">
      <c r="A81" s="55">
        <v>1211</v>
      </c>
      <c r="B81" s="55" t="s">
        <v>570</v>
      </c>
      <c r="C81" s="55">
        <v>1</v>
      </c>
      <c r="D81" s="31" t="s">
        <v>212</v>
      </c>
      <c r="E81" s="167">
        <v>0.048</v>
      </c>
      <c r="H81" s="55"/>
      <c r="I81" s="55"/>
    </row>
    <row r="82" spans="1:9">
      <c r="A82" s="55">
        <v>1211</v>
      </c>
      <c r="B82" s="55" t="s">
        <v>570</v>
      </c>
      <c r="C82" s="55">
        <v>2</v>
      </c>
      <c r="D82" s="55" t="s">
        <v>181</v>
      </c>
      <c r="E82" s="55">
        <v>25</v>
      </c>
      <c r="H82" s="55"/>
      <c r="I82" s="55"/>
    </row>
    <row r="83" spans="1:9">
      <c r="A83" s="55">
        <v>1211</v>
      </c>
      <c r="B83" s="55" t="s">
        <v>570</v>
      </c>
      <c r="C83" s="55">
        <v>3</v>
      </c>
      <c r="D83" s="31" t="s">
        <v>212</v>
      </c>
      <c r="E83" s="167">
        <v>0.048</v>
      </c>
      <c r="H83" s="55"/>
      <c r="I83" s="55"/>
    </row>
    <row r="84" spans="1:9">
      <c r="A84" s="55">
        <v>1211</v>
      </c>
      <c r="B84" s="55" t="s">
        <v>570</v>
      </c>
      <c r="C84" s="55">
        <v>4</v>
      </c>
      <c r="D84" s="55" t="s">
        <v>181</v>
      </c>
      <c r="E84" s="55">
        <v>25</v>
      </c>
      <c r="H84" s="55"/>
      <c r="I84" s="55"/>
    </row>
    <row r="85" spans="1:9">
      <c r="A85" s="55">
        <v>1211</v>
      </c>
      <c r="B85" s="55" t="s">
        <v>570</v>
      </c>
      <c r="C85" s="55">
        <v>5</v>
      </c>
      <c r="D85" s="31" t="s">
        <v>212</v>
      </c>
      <c r="E85" s="167">
        <v>0.048</v>
      </c>
      <c r="H85" s="55"/>
      <c r="I85" s="55"/>
    </row>
    <row r="86" spans="1:9">
      <c r="A86" s="55">
        <v>1211</v>
      </c>
      <c r="B86" s="55" t="s">
        <v>570</v>
      </c>
      <c r="C86" s="55">
        <v>6</v>
      </c>
      <c r="D86" s="55" t="s">
        <v>181</v>
      </c>
      <c r="E86" s="55">
        <v>25</v>
      </c>
      <c r="H86" s="55"/>
      <c r="I86" s="55"/>
    </row>
    <row r="87" spans="1:9">
      <c r="A87" s="55">
        <v>1241</v>
      </c>
      <c r="B87" s="55" t="s">
        <v>572</v>
      </c>
      <c r="C87" s="55">
        <v>1</v>
      </c>
      <c r="D87" s="31" t="s">
        <v>204</v>
      </c>
      <c r="E87" s="167">
        <v>0.096</v>
      </c>
      <c r="H87" s="55"/>
      <c r="I87" s="55"/>
    </row>
    <row r="88" spans="1:9">
      <c r="A88" s="55">
        <v>1241</v>
      </c>
      <c r="B88" s="55" t="s">
        <v>572</v>
      </c>
      <c r="C88" s="55">
        <v>2</v>
      </c>
      <c r="D88" s="55" t="s">
        <v>181</v>
      </c>
      <c r="E88" s="55">
        <v>25</v>
      </c>
      <c r="H88" s="55"/>
      <c r="I88" s="55"/>
    </row>
    <row r="89" spans="1:9">
      <c r="A89" s="55">
        <v>1241</v>
      </c>
      <c r="B89" s="55" t="s">
        <v>572</v>
      </c>
      <c r="C89" s="55">
        <v>3</v>
      </c>
      <c r="D89" s="31" t="s">
        <v>204</v>
      </c>
      <c r="E89" s="167">
        <v>0.096</v>
      </c>
      <c r="H89" s="55"/>
      <c r="I89" s="55"/>
    </row>
    <row r="90" spans="1:9">
      <c r="A90" s="55">
        <v>1241</v>
      </c>
      <c r="B90" s="55" t="s">
        <v>572</v>
      </c>
      <c r="C90" s="55">
        <v>4</v>
      </c>
      <c r="D90" s="55" t="s">
        <v>181</v>
      </c>
      <c r="E90" s="55">
        <v>25</v>
      </c>
      <c r="H90" s="55"/>
      <c r="I90" s="55"/>
    </row>
    <row r="91" spans="1:9">
      <c r="A91" s="55">
        <v>1241</v>
      </c>
      <c r="B91" s="55" t="s">
        <v>572</v>
      </c>
      <c r="C91" s="55">
        <v>5</v>
      </c>
      <c r="D91" s="31" t="s">
        <v>204</v>
      </c>
      <c r="E91" s="167">
        <v>0.096</v>
      </c>
      <c r="H91" s="55"/>
      <c r="I91" s="55"/>
    </row>
    <row r="92" spans="1:9">
      <c r="A92" s="55">
        <v>1241</v>
      </c>
      <c r="B92" s="55" t="s">
        <v>572</v>
      </c>
      <c r="C92" s="55">
        <v>6</v>
      </c>
      <c r="D92" s="55" t="s">
        <v>181</v>
      </c>
      <c r="E92" s="55">
        <v>25</v>
      </c>
      <c r="H92" s="55"/>
      <c r="I92" s="55"/>
    </row>
    <row r="93" spans="1:9">
      <c r="A93" s="55"/>
      <c r="B93" s="55"/>
      <c r="C93" s="55"/>
      <c r="D93" s="55"/>
      <c r="E93" s="55"/>
      <c r="H93" s="55"/>
      <c r="I93" s="55"/>
    </row>
    <row r="94" spans="1:9">
      <c r="A94" s="55"/>
      <c r="B94" s="55"/>
      <c r="C94" s="55"/>
      <c r="D94" s="55"/>
      <c r="E94" s="55"/>
      <c r="H94" s="55"/>
      <c r="I94" s="55"/>
    </row>
    <row r="95" spans="1:9">
      <c r="A95" s="55"/>
      <c r="B95" s="55"/>
      <c r="C95" s="55"/>
      <c r="D95" s="55"/>
      <c r="E95" s="55"/>
      <c r="H95" s="55"/>
      <c r="I95" s="55"/>
    </row>
    <row r="96" spans="1:9">
      <c r="A96" s="55"/>
      <c r="B96" s="55"/>
      <c r="C96" s="55"/>
      <c r="D96" s="55"/>
      <c r="E96" s="55"/>
      <c r="H96" s="55"/>
      <c r="I96" s="55"/>
    </row>
    <row r="97" spans="1:9">
      <c r="A97" s="55"/>
      <c r="B97" s="55"/>
      <c r="C97" s="55"/>
      <c r="D97" s="55"/>
      <c r="E97" s="55"/>
      <c r="H97" s="55"/>
      <c r="I97" s="55"/>
    </row>
    <row r="98" spans="1:9">
      <c r="A98" s="55"/>
      <c r="B98" s="55"/>
      <c r="C98" s="55"/>
      <c r="D98" s="55"/>
      <c r="E98" s="55"/>
      <c r="H98" s="55"/>
      <c r="I98" s="55"/>
    </row>
    <row r="99" spans="1:9">
      <c r="A99" s="55"/>
      <c r="B99" s="55"/>
      <c r="C99" s="55"/>
      <c r="D99" s="55"/>
      <c r="E99" s="55"/>
      <c r="H99" s="55"/>
      <c r="I99" s="55"/>
    </row>
    <row r="100" spans="1:9">
      <c r="A100" s="55"/>
      <c r="B100" s="55"/>
      <c r="C100" s="55"/>
      <c r="D100" s="55"/>
      <c r="E100" s="55"/>
      <c r="H100" s="55"/>
      <c r="I100" s="55"/>
    </row>
    <row r="101" spans="1:9">
      <c r="A101" s="55"/>
      <c r="B101" s="55"/>
      <c r="C101" s="55"/>
      <c r="D101" s="55"/>
      <c r="E101" s="55"/>
      <c r="H101" s="55"/>
      <c r="I101" s="55"/>
    </row>
    <row r="102" spans="1:9">
      <c r="A102" s="55"/>
      <c r="B102" s="55"/>
      <c r="C102" s="55"/>
      <c r="D102" s="55"/>
      <c r="E102" s="55"/>
      <c r="H102" s="55"/>
      <c r="I102" s="55"/>
    </row>
    <row r="103" spans="1:9">
      <c r="A103" s="55"/>
      <c r="B103" s="55"/>
      <c r="C103" s="55"/>
      <c r="D103" s="55"/>
      <c r="E103" s="55"/>
      <c r="H103" s="55"/>
      <c r="I103" s="55"/>
    </row>
    <row r="104" spans="1:9">
      <c r="A104" s="55"/>
      <c r="B104" s="55"/>
      <c r="C104" s="55"/>
      <c r="D104" s="55"/>
      <c r="E104" s="55"/>
      <c r="H104" s="55"/>
      <c r="I104" s="55"/>
    </row>
    <row r="105" spans="1:9">
      <c r="A105" s="55"/>
      <c r="B105" s="55"/>
      <c r="C105" s="55"/>
      <c r="D105" s="55"/>
      <c r="E105" s="55"/>
      <c r="H105" s="55"/>
      <c r="I105" s="55"/>
    </row>
    <row r="106" spans="1:9">
      <c r="A106" s="55"/>
      <c r="B106" s="55"/>
      <c r="C106" s="55"/>
      <c r="D106" s="55"/>
      <c r="E106" s="55"/>
      <c r="H106" s="55"/>
      <c r="I106" s="55"/>
    </row>
    <row r="107" spans="1:9">
      <c r="A107" s="55"/>
      <c r="B107" s="55"/>
      <c r="C107" s="55"/>
      <c r="D107" s="55"/>
      <c r="E107" s="55"/>
      <c r="H107" s="55"/>
      <c r="I107" s="55"/>
    </row>
    <row r="108" spans="1:9">
      <c r="A108" s="55"/>
      <c r="B108" s="55"/>
      <c r="C108" s="55"/>
      <c r="D108" s="55"/>
      <c r="E108" s="55"/>
      <c r="H108" s="55"/>
      <c r="I108" s="55"/>
    </row>
    <row r="109" spans="1:9">
      <c r="A109" s="55"/>
      <c r="B109" s="55"/>
      <c r="C109" s="55"/>
      <c r="D109" s="55"/>
      <c r="E109" s="55"/>
      <c r="H109" s="55"/>
      <c r="I109" s="55"/>
    </row>
    <row r="110" spans="1:9">
      <c r="A110" s="55"/>
      <c r="B110" s="55"/>
      <c r="C110" s="55"/>
      <c r="D110" s="55"/>
      <c r="E110" s="55"/>
      <c r="H110" s="55"/>
      <c r="I110" s="55"/>
    </row>
    <row r="111" spans="1:9">
      <c r="A111" s="55"/>
      <c r="B111" s="55"/>
      <c r="C111" s="55"/>
      <c r="D111" s="55"/>
      <c r="E111" s="55"/>
      <c r="H111" s="55"/>
      <c r="I111" s="55"/>
    </row>
    <row r="112" spans="1:9">
      <c r="A112" s="55"/>
      <c r="B112" s="55"/>
      <c r="C112" s="55"/>
      <c r="D112" s="55"/>
      <c r="E112" s="55"/>
      <c r="H112" s="55"/>
      <c r="I112" s="55"/>
    </row>
    <row r="113" spans="1:9">
      <c r="A113" s="55"/>
      <c r="B113" s="55"/>
      <c r="C113" s="55"/>
      <c r="D113" s="55"/>
      <c r="E113" s="55"/>
      <c r="H113" s="55"/>
      <c r="I113" s="55"/>
    </row>
    <row r="114" spans="1:9">
      <c r="A114" s="55"/>
      <c r="B114" s="55"/>
      <c r="C114" s="55"/>
      <c r="D114" s="55"/>
      <c r="E114" s="55"/>
      <c r="H114" s="55"/>
      <c r="I114" s="55"/>
    </row>
    <row r="115" spans="1:9">
      <c r="A115" s="55"/>
      <c r="B115" s="55"/>
      <c r="C115" s="55"/>
      <c r="D115" s="55"/>
      <c r="E115" s="55"/>
      <c r="H115" s="55"/>
      <c r="I115" s="55"/>
    </row>
    <row r="116" spans="1:9">
      <c r="A116" s="55"/>
      <c r="B116" s="55"/>
      <c r="C116" s="55"/>
      <c r="D116" s="55"/>
      <c r="E116" s="55"/>
      <c r="H116" s="55"/>
      <c r="I116" s="55"/>
    </row>
    <row r="117" spans="1:9">
      <c r="A117" s="55"/>
      <c r="B117" s="55"/>
      <c r="C117" s="55"/>
      <c r="D117" s="55"/>
      <c r="E117" s="55"/>
      <c r="H117" s="55"/>
      <c r="I117" s="55"/>
    </row>
    <row r="118" spans="1:9">
      <c r="A118" s="55"/>
      <c r="B118" s="55"/>
      <c r="C118" s="55"/>
      <c r="D118" s="55"/>
      <c r="E118" s="55"/>
      <c r="H118" s="55"/>
      <c r="I118" s="55"/>
    </row>
    <row r="119" spans="1:9">
      <c r="A119" s="55"/>
      <c r="B119" s="55"/>
      <c r="C119" s="55"/>
      <c r="D119" s="55"/>
      <c r="E119" s="55"/>
      <c r="H119" s="55"/>
      <c r="I119" s="55"/>
    </row>
    <row r="120" spans="1:9">
      <c r="A120" s="55"/>
      <c r="B120" s="55"/>
      <c r="C120" s="55"/>
      <c r="D120" s="55"/>
      <c r="E120" s="55"/>
      <c r="H120" s="55"/>
      <c r="I120" s="55"/>
    </row>
    <row r="121" spans="1:9">
      <c r="A121" s="55"/>
      <c r="B121" s="55"/>
      <c r="C121" s="55"/>
      <c r="D121" s="55"/>
      <c r="E121" s="55"/>
      <c r="H121" s="55"/>
      <c r="I121" s="55"/>
    </row>
    <row r="122" spans="1:9">
      <c r="A122" s="55"/>
      <c r="B122" s="55"/>
      <c r="C122" s="55"/>
      <c r="D122" s="55"/>
      <c r="E122" s="55"/>
      <c r="H122" s="55"/>
      <c r="I122" s="55"/>
    </row>
    <row r="123" spans="1:9">
      <c r="A123" s="55"/>
      <c r="B123" s="55"/>
      <c r="C123" s="55"/>
      <c r="D123" s="55"/>
      <c r="E123" s="55"/>
      <c r="H123" s="55"/>
      <c r="I123" s="55"/>
    </row>
    <row r="124" spans="1:9">
      <c r="A124" s="55"/>
      <c r="B124" s="55"/>
      <c r="C124" s="55"/>
      <c r="D124" s="55"/>
      <c r="E124" s="55"/>
      <c r="H124" s="55"/>
      <c r="I124" s="55"/>
    </row>
    <row r="125" spans="1:9">
      <c r="A125" s="55"/>
      <c r="B125" s="55"/>
      <c r="C125" s="55"/>
      <c r="D125" s="55"/>
      <c r="E125" s="55"/>
      <c r="H125" s="55"/>
      <c r="I125" s="55"/>
    </row>
    <row r="126" spans="1:9">
      <c r="A126" s="55"/>
      <c r="B126" s="55"/>
      <c r="C126" s="55"/>
      <c r="D126" s="55"/>
      <c r="E126" s="55"/>
      <c r="H126" s="55"/>
      <c r="I126" s="55"/>
    </row>
    <row r="127" spans="1:9">
      <c r="A127" s="55"/>
      <c r="B127" s="55"/>
      <c r="C127" s="55"/>
      <c r="D127" s="55"/>
      <c r="E127" s="55"/>
      <c r="H127" s="55"/>
      <c r="I127" s="55"/>
    </row>
    <row r="128" spans="1:9">
      <c r="A128" s="55"/>
      <c r="B128" s="55"/>
      <c r="C128" s="55"/>
      <c r="D128" s="55"/>
      <c r="E128" s="55"/>
      <c r="H128" s="55"/>
      <c r="I128" s="55"/>
    </row>
    <row r="129" spans="1:9">
      <c r="A129" s="55"/>
      <c r="B129" s="55"/>
      <c r="C129" s="55"/>
      <c r="D129" s="55"/>
      <c r="E129" s="55"/>
      <c r="H129" s="55"/>
      <c r="I129" s="55"/>
    </row>
    <row r="130" spans="1:9">
      <c r="A130" s="55"/>
      <c r="B130" s="55"/>
      <c r="C130" s="55"/>
      <c r="D130" s="55"/>
      <c r="E130" s="55"/>
      <c r="H130" s="55"/>
      <c r="I130" s="55"/>
    </row>
    <row r="131" spans="1:9">
      <c r="A131" s="55"/>
      <c r="B131" s="55"/>
      <c r="C131" s="55"/>
      <c r="D131" s="55"/>
      <c r="E131" s="55"/>
      <c r="H131" s="55"/>
      <c r="I131" s="55"/>
    </row>
    <row r="132" spans="1:9">
      <c r="A132" s="55"/>
      <c r="B132" s="55"/>
      <c r="C132" s="55"/>
      <c r="D132" s="55"/>
      <c r="E132" s="55"/>
      <c r="H132" s="55"/>
      <c r="I132" s="55"/>
    </row>
    <row r="133" spans="1:9">
      <c r="A133" s="55"/>
      <c r="B133" s="55"/>
      <c r="C133" s="55"/>
      <c r="D133" s="55"/>
      <c r="E133" s="55"/>
      <c r="H133" s="55"/>
      <c r="I133" s="55"/>
    </row>
    <row r="134" spans="1:9">
      <c r="A134" s="55"/>
      <c r="B134" s="55"/>
      <c r="C134" s="55"/>
      <c r="D134" s="55"/>
      <c r="E134" s="55"/>
      <c r="H134" s="55"/>
      <c r="I134" s="55"/>
    </row>
    <row r="135" spans="1:9">
      <c r="A135" s="55"/>
      <c r="B135" s="55"/>
      <c r="C135" s="55"/>
      <c r="D135" s="55"/>
      <c r="E135" s="55"/>
      <c r="H135" s="55"/>
      <c r="I135" s="55"/>
    </row>
    <row r="136" spans="1:9">
      <c r="A136" s="55"/>
      <c r="B136" s="55"/>
      <c r="C136" s="55"/>
      <c r="D136" s="55"/>
      <c r="E136" s="55"/>
      <c r="H136" s="55"/>
      <c r="I136" s="55"/>
    </row>
    <row r="137" spans="1:9">
      <c r="A137" s="55"/>
      <c r="B137" s="55"/>
      <c r="C137" s="55"/>
      <c r="D137" s="55"/>
      <c r="E137" s="55"/>
      <c r="H137" s="55"/>
      <c r="I137" s="55"/>
    </row>
    <row r="138" spans="1:9">
      <c r="A138" s="55"/>
      <c r="B138" s="55"/>
      <c r="C138" s="55"/>
      <c r="D138" s="55"/>
      <c r="E138" s="55"/>
      <c r="H138" s="55"/>
      <c r="I138" s="55"/>
    </row>
    <row r="139" spans="1:9">
      <c r="A139" s="55"/>
      <c r="B139" s="55"/>
      <c r="C139" s="55"/>
      <c r="D139" s="55"/>
      <c r="E139" s="55"/>
      <c r="H139" s="55"/>
      <c r="I139" s="55"/>
    </row>
    <row r="140" spans="1:9">
      <c r="A140" s="55"/>
      <c r="B140" s="55"/>
      <c r="C140" s="55"/>
      <c r="D140" s="55"/>
      <c r="E140" s="55"/>
      <c r="H140" s="55"/>
      <c r="I140" s="55"/>
    </row>
    <row r="141" spans="1:9">
      <c r="A141" s="55"/>
      <c r="B141" s="55"/>
      <c r="C141" s="55"/>
      <c r="D141" s="55"/>
      <c r="E141" s="55"/>
      <c r="H141" s="55"/>
      <c r="I141" s="55"/>
    </row>
    <row r="142" spans="1:9">
      <c r="A142" s="55"/>
      <c r="B142" s="55"/>
      <c r="C142" s="55"/>
      <c r="D142" s="55"/>
      <c r="E142" s="55"/>
      <c r="H142" s="55"/>
      <c r="I142" s="55"/>
    </row>
    <row r="143" spans="1:9">
      <c r="A143" s="55"/>
      <c r="B143" s="55"/>
      <c r="C143" s="55"/>
      <c r="D143" s="55"/>
      <c r="E143" s="55"/>
      <c r="H143" s="55"/>
      <c r="I143" s="55"/>
    </row>
    <row r="144" spans="1:9">
      <c r="A144" s="55"/>
      <c r="B144" s="55"/>
      <c r="C144" s="55"/>
      <c r="D144" s="55"/>
      <c r="E144" s="55"/>
      <c r="H144" s="55"/>
      <c r="I144" s="55"/>
    </row>
    <row r="145" spans="1:9">
      <c r="A145" s="55"/>
      <c r="B145" s="55"/>
      <c r="C145" s="55"/>
      <c r="D145" s="55"/>
      <c r="E145" s="55"/>
      <c r="H145" s="55"/>
      <c r="I145" s="55"/>
    </row>
    <row r="146" spans="1:9">
      <c r="A146" s="55"/>
      <c r="B146" s="55"/>
      <c r="C146" s="55"/>
      <c r="D146" s="55"/>
      <c r="E146" s="55"/>
      <c r="H146" s="55"/>
      <c r="I146" s="55"/>
    </row>
    <row r="147" spans="1:9">
      <c r="A147" s="55"/>
      <c r="B147" s="55"/>
      <c r="C147" s="55"/>
      <c r="D147" s="55"/>
      <c r="E147" s="55"/>
      <c r="H147" s="55"/>
      <c r="I147" s="55"/>
    </row>
    <row r="148" spans="1:9">
      <c r="A148" s="55"/>
      <c r="B148" s="55"/>
      <c r="C148" s="55"/>
      <c r="D148" s="55"/>
      <c r="E148" s="55"/>
      <c r="H148" s="55"/>
      <c r="I148" s="55"/>
    </row>
    <row r="149" spans="1:9">
      <c r="A149" s="55"/>
      <c r="B149" s="55"/>
      <c r="C149" s="55"/>
      <c r="D149" s="55"/>
      <c r="E149" s="55"/>
      <c r="H149" s="55"/>
      <c r="I149" s="55"/>
    </row>
    <row r="150" spans="1:9">
      <c r="A150" s="55"/>
      <c r="B150" s="55"/>
      <c r="C150" s="55"/>
      <c r="D150" s="55"/>
      <c r="E150" s="55"/>
      <c r="H150" s="55"/>
      <c r="I150" s="55"/>
    </row>
    <row r="151" spans="1:9">
      <c r="A151" s="55"/>
      <c r="B151" s="55"/>
      <c r="C151" s="55"/>
      <c r="D151" s="55"/>
      <c r="E151" s="55"/>
      <c r="H151" s="55"/>
      <c r="I151" s="55"/>
    </row>
    <row r="152" spans="1:9">
      <c r="A152" s="55"/>
      <c r="B152" s="55"/>
      <c r="C152" s="55"/>
      <c r="D152" s="55"/>
      <c r="E152" s="55"/>
      <c r="H152" s="55"/>
      <c r="I152" s="55"/>
    </row>
    <row r="153" spans="1:9">
      <c r="A153" s="55"/>
      <c r="B153" s="55"/>
      <c r="C153" s="55"/>
      <c r="D153" s="55"/>
      <c r="E153" s="55"/>
      <c r="H153" s="55"/>
      <c r="I153" s="55"/>
    </row>
    <row r="154" spans="1:9">
      <c r="A154" s="55"/>
      <c r="B154" s="55"/>
      <c r="C154" s="55"/>
      <c r="D154" s="55"/>
      <c r="E154" s="55"/>
      <c r="H154" s="55"/>
      <c r="I154" s="55"/>
    </row>
    <row r="155" spans="1:9">
      <c r="A155" s="55"/>
      <c r="B155" s="55"/>
      <c r="C155" s="55"/>
      <c r="D155" s="55"/>
      <c r="E155" s="55"/>
      <c r="H155" s="55"/>
      <c r="I155" s="55"/>
    </row>
    <row r="156" spans="1:9">
      <c r="A156" s="55"/>
      <c r="B156" s="55"/>
      <c r="C156" s="55"/>
      <c r="D156" s="55"/>
      <c r="E156" s="55"/>
      <c r="H156" s="55"/>
      <c r="I156" s="55"/>
    </row>
    <row r="157" spans="1:9">
      <c r="A157" s="55"/>
      <c r="B157" s="55"/>
      <c r="C157" s="55"/>
      <c r="D157" s="55"/>
      <c r="E157" s="55"/>
      <c r="H157" s="55"/>
      <c r="I157" s="55"/>
    </row>
    <row r="158" spans="1:9">
      <c r="A158" s="55"/>
      <c r="B158" s="55"/>
      <c r="C158" s="55"/>
      <c r="D158" s="55"/>
      <c r="E158" s="55"/>
      <c r="H158" s="55"/>
      <c r="I158" s="55"/>
    </row>
    <row r="159" spans="1:9">
      <c r="A159" s="55"/>
      <c r="B159" s="55"/>
      <c r="C159" s="55"/>
      <c r="D159" s="55"/>
      <c r="E159" s="55"/>
      <c r="H159" s="55"/>
      <c r="I159" s="55"/>
    </row>
    <row r="160" spans="1:9">
      <c r="A160" s="55"/>
      <c r="B160" s="55"/>
      <c r="C160" s="55"/>
      <c r="D160" s="55"/>
      <c r="E160" s="55"/>
      <c r="H160" s="55"/>
      <c r="I160" s="55"/>
    </row>
    <row r="161" spans="1:9">
      <c r="A161" s="55"/>
      <c r="B161" s="55"/>
      <c r="C161" s="55"/>
      <c r="D161" s="55"/>
      <c r="E161" s="55"/>
      <c r="H161" s="55"/>
      <c r="I161" s="55"/>
    </row>
    <row r="162" spans="1:9">
      <c r="A162" s="55"/>
      <c r="B162" s="55"/>
      <c r="C162" s="55"/>
      <c r="D162" s="55"/>
      <c r="E162" s="55"/>
      <c r="H162" s="55"/>
      <c r="I162" s="55"/>
    </row>
    <row r="163" spans="1:9">
      <c r="A163" s="55"/>
      <c r="B163" s="55"/>
      <c r="C163" s="55"/>
      <c r="D163" s="55"/>
      <c r="E163" s="55"/>
      <c r="H163" s="55"/>
      <c r="I163" s="55"/>
    </row>
    <row r="164" spans="1:9">
      <c r="A164" s="55"/>
      <c r="B164" s="55"/>
      <c r="C164" s="55"/>
      <c r="D164" s="55"/>
      <c r="E164" s="55"/>
      <c r="H164" s="55"/>
      <c r="I164" s="55"/>
    </row>
    <row r="165" spans="1:9">
      <c r="A165" s="55"/>
      <c r="B165" s="55"/>
      <c r="C165" s="55"/>
      <c r="D165" s="55"/>
      <c r="E165" s="55"/>
      <c r="H165" s="55"/>
      <c r="I165" s="55"/>
    </row>
    <row r="166" spans="1:9">
      <c r="A166" s="55"/>
      <c r="B166" s="55"/>
      <c r="C166" s="55"/>
      <c r="D166" s="55"/>
      <c r="E166" s="55"/>
      <c r="H166" s="55"/>
      <c r="I166" s="55"/>
    </row>
    <row r="167" spans="1:9">
      <c r="A167" s="55"/>
      <c r="B167" s="55"/>
      <c r="C167" s="55"/>
      <c r="D167" s="55"/>
      <c r="E167" s="55"/>
      <c r="H167" s="55"/>
      <c r="I167" s="55"/>
    </row>
    <row r="168" spans="1:9">
      <c r="A168" s="55"/>
      <c r="B168" s="55"/>
      <c r="C168" s="55"/>
      <c r="D168" s="55"/>
      <c r="E168" s="55"/>
      <c r="H168" s="55"/>
      <c r="I168" s="55"/>
    </row>
    <row r="169" spans="1:9">
      <c r="A169" s="55"/>
      <c r="B169" s="55"/>
      <c r="C169" s="55"/>
      <c r="D169" s="55"/>
      <c r="E169" s="55"/>
      <c r="H169" s="55"/>
      <c r="I169" s="55"/>
    </row>
    <row r="170" spans="1:9">
      <c r="A170" s="55"/>
      <c r="B170" s="55"/>
      <c r="C170" s="55"/>
      <c r="D170" s="55"/>
      <c r="E170" s="55"/>
      <c r="H170" s="55"/>
      <c r="I170" s="55"/>
    </row>
    <row r="171" spans="1:9">
      <c r="A171" s="55"/>
      <c r="B171" s="55"/>
      <c r="C171" s="55"/>
      <c r="D171" s="55"/>
      <c r="E171" s="55"/>
      <c r="H171" s="55"/>
      <c r="I171" s="55"/>
    </row>
    <row r="172" spans="1:9">
      <c r="A172" s="55"/>
      <c r="B172" s="55"/>
      <c r="C172" s="55"/>
      <c r="D172" s="55"/>
      <c r="E172" s="55"/>
      <c r="H172" s="55"/>
      <c r="I172" s="55"/>
    </row>
    <row r="173" spans="1:9">
      <c r="A173" s="55"/>
      <c r="B173" s="55"/>
      <c r="C173" s="55"/>
      <c r="D173" s="55"/>
      <c r="E173" s="55"/>
      <c r="H173" s="55"/>
      <c r="I173" s="55"/>
    </row>
    <row r="174" spans="1:9">
      <c r="A174" s="55"/>
      <c r="B174" s="55"/>
      <c r="C174" s="55"/>
      <c r="D174" s="55"/>
      <c r="E174" s="55"/>
      <c r="H174" s="55"/>
      <c r="I174" s="55"/>
    </row>
    <row r="175" spans="1:9">
      <c r="A175" s="55"/>
      <c r="B175" s="55"/>
      <c r="C175" s="55"/>
      <c r="D175" s="55"/>
      <c r="E175" s="55"/>
      <c r="H175" s="55"/>
      <c r="I175" s="55"/>
    </row>
    <row r="176" spans="1:9">
      <c r="A176" s="55"/>
      <c r="B176" s="55"/>
      <c r="C176" s="55"/>
      <c r="D176" s="55"/>
      <c r="E176" s="55"/>
      <c r="H176" s="55"/>
      <c r="I176" s="55"/>
    </row>
    <row r="177" spans="1:9">
      <c r="A177" s="55"/>
      <c r="B177" s="55"/>
      <c r="C177" s="55"/>
      <c r="D177" s="55"/>
      <c r="E177" s="55"/>
      <c r="H177" s="55"/>
      <c r="I177" s="55"/>
    </row>
    <row r="178" spans="1:9">
      <c r="A178" s="55"/>
      <c r="B178" s="55"/>
      <c r="C178" s="55"/>
      <c r="D178" s="55"/>
      <c r="E178" s="55"/>
      <c r="H178" s="55"/>
      <c r="I178" s="55"/>
    </row>
    <row r="179" spans="1:9">
      <c r="A179" s="55"/>
      <c r="B179" s="55"/>
      <c r="C179" s="55"/>
      <c r="D179" s="55"/>
      <c r="E179" s="55"/>
      <c r="H179" s="55"/>
      <c r="I179" s="55"/>
    </row>
    <row r="180" spans="1:9">
      <c r="A180" s="55"/>
      <c r="B180" s="55"/>
      <c r="C180" s="55"/>
      <c r="D180" s="55"/>
      <c r="E180" s="55"/>
      <c r="H180" s="55"/>
      <c r="I180" s="55"/>
    </row>
    <row r="181" spans="1:9">
      <c r="A181" s="55"/>
      <c r="B181" s="55"/>
      <c r="C181" s="55"/>
      <c r="D181" s="55"/>
      <c r="E181" s="55"/>
      <c r="H181" s="55"/>
      <c r="I181" s="55"/>
    </row>
    <row r="182" spans="1:9">
      <c r="A182" s="55"/>
      <c r="B182" s="55"/>
      <c r="C182" s="55"/>
      <c r="D182" s="55"/>
      <c r="E182" s="55"/>
      <c r="H182" s="55"/>
      <c r="I182" s="55"/>
    </row>
    <row r="183" spans="1:9">
      <c r="A183" s="55"/>
      <c r="B183" s="55"/>
      <c r="C183" s="55"/>
      <c r="D183" s="55"/>
      <c r="E183" s="55"/>
      <c r="H183" s="55"/>
      <c r="I183" s="55"/>
    </row>
    <row r="184" spans="1:9">
      <c r="A184" s="55"/>
      <c r="B184" s="55"/>
      <c r="C184" s="55"/>
      <c r="D184" s="55"/>
      <c r="E184" s="55"/>
      <c r="H184" s="55"/>
      <c r="I184" s="55"/>
    </row>
    <row r="185" spans="1:9">
      <c r="A185" s="55"/>
      <c r="B185" s="55"/>
      <c r="C185" s="55"/>
      <c r="D185" s="55"/>
      <c r="E185" s="55"/>
      <c r="H185" s="55"/>
      <c r="I185" s="55"/>
    </row>
    <row r="186" spans="1:9">
      <c r="A186" s="55"/>
      <c r="B186" s="55"/>
      <c r="C186" s="55"/>
      <c r="D186" s="55"/>
      <c r="E186" s="55"/>
      <c r="H186" s="55"/>
      <c r="I186" s="55"/>
    </row>
    <row r="187" spans="1:9">
      <c r="A187" s="55"/>
      <c r="B187" s="55"/>
      <c r="C187" s="55"/>
      <c r="D187" s="55"/>
      <c r="E187" s="55"/>
      <c r="H187" s="55"/>
      <c r="I187" s="55"/>
    </row>
    <row r="188" spans="1:9">
      <c r="A188" s="55"/>
      <c r="B188" s="55"/>
      <c r="C188" s="55"/>
      <c r="D188" s="55"/>
      <c r="E188" s="55"/>
      <c r="H188" s="55"/>
      <c r="I188" s="55"/>
    </row>
    <row r="189" spans="1:9">
      <c r="A189" s="55"/>
      <c r="B189" s="55"/>
      <c r="C189" s="55"/>
      <c r="D189" s="55"/>
      <c r="E189" s="55"/>
      <c r="H189" s="55"/>
      <c r="I189" s="55"/>
    </row>
    <row r="190" spans="1:9">
      <c r="A190" s="55"/>
      <c r="B190" s="55"/>
      <c r="C190" s="55"/>
      <c r="D190" s="55"/>
      <c r="E190" s="55"/>
      <c r="H190" s="55"/>
      <c r="I190" s="55"/>
    </row>
    <row r="191" spans="1:9">
      <c r="A191" s="55"/>
      <c r="B191" s="55"/>
      <c r="C191" s="55"/>
      <c r="D191" s="55"/>
      <c r="E191" s="55"/>
      <c r="H191" s="55"/>
      <c r="I191" s="55"/>
    </row>
    <row r="192" spans="1:9">
      <c r="A192" s="55"/>
      <c r="B192" s="55"/>
      <c r="C192" s="55"/>
      <c r="D192" s="55"/>
      <c r="E192" s="55"/>
      <c r="H192" s="55"/>
      <c r="I192" s="55"/>
    </row>
    <row r="193" spans="1:9">
      <c r="A193" s="55"/>
      <c r="B193" s="55"/>
      <c r="C193" s="55"/>
      <c r="D193" s="55"/>
      <c r="E193" s="55"/>
      <c r="H193" s="55"/>
      <c r="I193" s="55"/>
    </row>
    <row r="194" spans="1:9">
      <c r="A194" s="55"/>
      <c r="B194" s="55"/>
      <c r="C194" s="55"/>
      <c r="D194" s="55"/>
      <c r="E194" s="55"/>
      <c r="H194" s="55"/>
      <c r="I194" s="55"/>
    </row>
    <row r="195" spans="1:9">
      <c r="A195" s="55"/>
      <c r="B195" s="55"/>
      <c r="C195" s="55"/>
      <c r="D195" s="55"/>
      <c r="E195" s="55"/>
      <c r="H195" s="55"/>
      <c r="I195" s="55"/>
    </row>
    <row r="196" spans="1:9">
      <c r="A196" s="55"/>
      <c r="B196" s="55"/>
      <c r="C196" s="55"/>
      <c r="D196" s="55"/>
      <c r="E196" s="55"/>
      <c r="H196" s="55"/>
      <c r="I196" s="55"/>
    </row>
    <row r="197" spans="1:9">
      <c r="A197" s="55"/>
      <c r="B197" s="55"/>
      <c r="C197" s="55"/>
      <c r="D197" s="55"/>
      <c r="E197" s="55"/>
      <c r="H197" s="55"/>
      <c r="I197" s="55"/>
    </row>
    <row r="198" spans="1:9">
      <c r="A198" s="55"/>
      <c r="B198" s="55"/>
      <c r="C198" s="55"/>
      <c r="D198" s="55"/>
      <c r="E198" s="55"/>
      <c r="H198" s="55"/>
      <c r="I198" s="55"/>
    </row>
    <row r="199" spans="1:9">
      <c r="A199" s="55"/>
      <c r="B199" s="55"/>
      <c r="C199" s="55"/>
      <c r="D199" s="55"/>
      <c r="E199" s="55"/>
      <c r="H199" s="55"/>
      <c r="I199" s="55"/>
    </row>
    <row r="200" spans="1:9">
      <c r="A200" s="55"/>
      <c r="B200" s="55"/>
      <c r="C200" s="55"/>
      <c r="D200" s="55"/>
      <c r="E200" s="55"/>
      <c r="H200" s="55"/>
      <c r="I200" s="55"/>
    </row>
    <row r="201" spans="1:9">
      <c r="A201" s="55"/>
      <c r="B201" s="55"/>
      <c r="C201" s="55"/>
      <c r="D201" s="55"/>
      <c r="E201" s="55"/>
      <c r="H201" s="55"/>
      <c r="I201" s="55"/>
    </row>
  </sheetData>
  <autoFilter xmlns:etc="http://www.wps.cn/officeDocument/2017/etCustomData" ref="A2:E92" etc:filterBottomFollowUsedRange="0">
    <extLst/>
  </autoFilter>
  <mergeCells count="2">
    <mergeCell ref="A1:E1"/>
    <mergeCell ref="H1:P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U167"/>
  <sheetViews>
    <sheetView zoomScale="250" zoomScaleNormal="250" topLeftCell="I1" workbookViewId="0">
      <selection activeCell="O26" sqref="O26"/>
    </sheetView>
  </sheetViews>
  <sheetFormatPr defaultColWidth="14" defaultRowHeight="12.75"/>
  <cols>
    <col min="1" max="4" width="14" customWidth="1"/>
    <col min="5" max="6" width="15" customWidth="1"/>
    <col min="7" max="7" width="17" customWidth="1"/>
    <col min="8" max="14" width="14" customWidth="1"/>
    <col min="15" max="15" width="20" customWidth="1"/>
    <col min="16" max="21" width="14" customWidth="1"/>
  </cols>
  <sheetData>
    <row r="1" s="1" customFormat="1" ht="25.5" spans="1:21">
      <c r="A1" s="164"/>
      <c r="B1" s="164" t="s">
        <v>1032</v>
      </c>
      <c r="C1" s="164" t="s">
        <v>1033</v>
      </c>
      <c r="D1" s="164" t="s">
        <v>816</v>
      </c>
      <c r="E1" s="164" t="s">
        <v>1034</v>
      </c>
      <c r="F1" s="137" t="s">
        <v>1035</v>
      </c>
      <c r="G1" s="164" t="s">
        <v>1036</v>
      </c>
      <c r="H1" s="164" t="s">
        <v>1037</v>
      </c>
      <c r="I1" s="164" t="s">
        <v>1038</v>
      </c>
      <c r="J1" s="164" t="s">
        <v>1039</v>
      </c>
      <c r="K1" s="164" t="s">
        <v>818</v>
      </c>
      <c r="L1" s="164" t="s">
        <v>1040</v>
      </c>
      <c r="M1" s="164" t="s">
        <v>1041</v>
      </c>
      <c r="N1" s="164" t="s">
        <v>1042</v>
      </c>
      <c r="O1" s="164" t="s">
        <v>821</v>
      </c>
      <c r="P1" s="53"/>
      <c r="Q1" s="53" t="s">
        <v>1043</v>
      </c>
      <c r="R1" s="53"/>
      <c r="S1" s="53"/>
      <c r="T1" s="164"/>
      <c r="U1" s="164"/>
    </row>
    <row r="2" s="1" customFormat="1" spans="1:19">
      <c r="A2" s="137"/>
      <c r="B2" s="137" t="s">
        <v>527</v>
      </c>
      <c r="C2" s="137" t="s">
        <v>1044</v>
      </c>
      <c r="D2" s="137" t="s">
        <v>1045</v>
      </c>
      <c r="E2" s="137" t="s">
        <v>1046</v>
      </c>
      <c r="F2" s="137" t="s">
        <v>1047</v>
      </c>
      <c r="G2" s="137" t="s">
        <v>1048</v>
      </c>
      <c r="H2" s="137" t="s">
        <v>1049</v>
      </c>
      <c r="I2" s="137" t="s">
        <v>1050</v>
      </c>
      <c r="J2" s="137" t="s">
        <v>19</v>
      </c>
      <c r="K2" s="137" t="s">
        <v>1051</v>
      </c>
      <c r="L2" s="137" t="s">
        <v>1052</v>
      </c>
      <c r="M2" s="137" t="s">
        <v>1053</v>
      </c>
      <c r="N2" s="137" t="s">
        <v>1054</v>
      </c>
      <c r="O2" s="137" t="s">
        <v>1055</v>
      </c>
      <c r="P2" s="52" t="s">
        <v>1056</v>
      </c>
      <c r="Q2" s="52" t="s">
        <v>812</v>
      </c>
      <c r="R2" s="52" t="s">
        <v>1057</v>
      </c>
      <c r="S2" s="52" t="s">
        <v>1056</v>
      </c>
    </row>
    <row r="3" spans="2:19">
      <c r="B3">
        <v>1011</v>
      </c>
      <c r="C3">
        <v>1</v>
      </c>
      <c r="D3">
        <v>10</v>
      </c>
      <c r="E3">
        <v>12201</v>
      </c>
      <c r="G3">
        <v>0</v>
      </c>
      <c r="H3">
        <v>10</v>
      </c>
      <c r="I3">
        <v>24000</v>
      </c>
      <c r="J3">
        <v>101030001</v>
      </c>
      <c r="P3" s="52"/>
      <c r="Q3" s="52">
        <v>1</v>
      </c>
      <c r="R3" s="52">
        <v>24000</v>
      </c>
      <c r="S3" s="52"/>
    </row>
    <row r="4" spans="2:19">
      <c r="B4">
        <v>1011</v>
      </c>
      <c r="C4">
        <v>1</v>
      </c>
      <c r="D4">
        <v>10</v>
      </c>
      <c r="E4">
        <v>12201</v>
      </c>
      <c r="G4">
        <v>0</v>
      </c>
      <c r="H4">
        <v>100212</v>
      </c>
      <c r="I4">
        <v>4</v>
      </c>
      <c r="J4">
        <v>101030001</v>
      </c>
      <c r="P4" s="52"/>
      <c r="Q4" s="52">
        <v>2</v>
      </c>
      <c r="R4" s="52">
        <v>56000</v>
      </c>
      <c r="S4" s="52"/>
    </row>
    <row r="5" spans="2:19">
      <c r="B5">
        <v>1011</v>
      </c>
      <c r="C5">
        <v>2</v>
      </c>
      <c r="D5">
        <v>20</v>
      </c>
      <c r="E5">
        <v>12201</v>
      </c>
      <c r="G5">
        <v>3</v>
      </c>
      <c r="H5">
        <v>10</v>
      </c>
      <c r="I5">
        <v>56000</v>
      </c>
      <c r="K5">
        <v>10</v>
      </c>
      <c r="L5">
        <v>414</v>
      </c>
      <c r="M5">
        <v>34</v>
      </c>
      <c r="N5">
        <v>34</v>
      </c>
      <c r="O5">
        <v>1</v>
      </c>
      <c r="P5" s="52"/>
      <c r="Q5" s="52">
        <v>3</v>
      </c>
      <c r="R5" s="52">
        <v>120000</v>
      </c>
      <c r="S5" s="52"/>
    </row>
    <row r="6" spans="2:19">
      <c r="B6">
        <v>1011</v>
      </c>
      <c r="C6">
        <v>2</v>
      </c>
      <c r="D6">
        <v>20</v>
      </c>
      <c r="E6">
        <v>12201</v>
      </c>
      <c r="G6">
        <v>3</v>
      </c>
      <c r="H6">
        <v>100222</v>
      </c>
      <c r="I6">
        <v>12</v>
      </c>
      <c r="K6">
        <v>10</v>
      </c>
      <c r="L6">
        <v>414</v>
      </c>
      <c r="M6">
        <v>34</v>
      </c>
      <c r="N6">
        <v>34</v>
      </c>
      <c r="O6">
        <v>1</v>
      </c>
      <c r="P6" s="52"/>
      <c r="Q6" s="52">
        <v>4</v>
      </c>
      <c r="R6" s="52">
        <v>200000</v>
      </c>
      <c r="S6" s="52"/>
    </row>
    <row r="7" spans="2:19">
      <c r="B7">
        <v>1011</v>
      </c>
      <c r="C7">
        <v>3</v>
      </c>
      <c r="D7">
        <v>30</v>
      </c>
      <c r="E7">
        <v>12201</v>
      </c>
      <c r="G7">
        <v>6</v>
      </c>
      <c r="H7">
        <v>10</v>
      </c>
      <c r="I7">
        <v>120000</v>
      </c>
      <c r="J7">
        <v>101030002</v>
      </c>
      <c r="K7">
        <v>20</v>
      </c>
      <c r="L7">
        <v>828</v>
      </c>
      <c r="M7">
        <v>68</v>
      </c>
      <c r="N7">
        <v>68</v>
      </c>
      <c r="O7">
        <v>2</v>
      </c>
      <c r="P7" s="52"/>
      <c r="Q7" s="52">
        <v>5</v>
      </c>
      <c r="R7" s="52">
        <v>400000</v>
      </c>
      <c r="S7" s="52"/>
    </row>
    <row r="8" spans="2:19">
      <c r="B8">
        <v>1011</v>
      </c>
      <c r="C8">
        <v>3</v>
      </c>
      <c r="D8">
        <v>30</v>
      </c>
      <c r="E8">
        <v>12201</v>
      </c>
      <c r="G8">
        <v>6</v>
      </c>
      <c r="H8">
        <v>100222</v>
      </c>
      <c r="I8">
        <v>20</v>
      </c>
      <c r="J8">
        <v>101030002</v>
      </c>
      <c r="K8">
        <v>20</v>
      </c>
      <c r="L8">
        <v>828</v>
      </c>
      <c r="M8">
        <v>68</v>
      </c>
      <c r="N8">
        <v>68</v>
      </c>
      <c r="O8">
        <v>2</v>
      </c>
      <c r="P8" s="52"/>
      <c r="Q8" s="53" t="s">
        <v>1043</v>
      </c>
      <c r="R8" s="53"/>
      <c r="S8" s="52"/>
    </row>
    <row r="9" spans="2:15">
      <c r="B9">
        <v>1011</v>
      </c>
      <c r="C9">
        <v>4</v>
      </c>
      <c r="D9">
        <v>40</v>
      </c>
      <c r="E9">
        <v>12201</v>
      </c>
      <c r="G9">
        <v>9</v>
      </c>
      <c r="H9">
        <v>10</v>
      </c>
      <c r="I9">
        <v>200000</v>
      </c>
      <c r="K9">
        <v>30</v>
      </c>
      <c r="L9">
        <v>1242</v>
      </c>
      <c r="M9">
        <v>102</v>
      </c>
      <c r="N9">
        <v>101</v>
      </c>
      <c r="O9">
        <v>3</v>
      </c>
    </row>
    <row r="10" spans="2:15">
      <c r="B10">
        <v>1011</v>
      </c>
      <c r="C10">
        <v>4</v>
      </c>
      <c r="D10">
        <v>40</v>
      </c>
      <c r="E10">
        <v>12201</v>
      </c>
      <c r="G10">
        <v>9</v>
      </c>
      <c r="H10">
        <v>100232</v>
      </c>
      <c r="I10">
        <v>10</v>
      </c>
      <c r="K10">
        <v>30</v>
      </c>
      <c r="L10">
        <v>1242</v>
      </c>
      <c r="M10">
        <v>102</v>
      </c>
      <c r="N10">
        <v>101</v>
      </c>
      <c r="O10">
        <v>3</v>
      </c>
    </row>
    <row r="11" spans="2:15">
      <c r="B11">
        <v>1011</v>
      </c>
      <c r="C11">
        <v>5</v>
      </c>
      <c r="D11">
        <v>50</v>
      </c>
      <c r="E11">
        <v>12201</v>
      </c>
      <c r="G11">
        <v>12</v>
      </c>
      <c r="H11">
        <v>10</v>
      </c>
      <c r="I11">
        <v>400000</v>
      </c>
      <c r="J11">
        <v>101030003</v>
      </c>
      <c r="K11">
        <v>40</v>
      </c>
      <c r="L11">
        <v>1656</v>
      </c>
      <c r="M11">
        <v>135</v>
      </c>
      <c r="N11">
        <v>135</v>
      </c>
      <c r="O11">
        <v>4</v>
      </c>
    </row>
    <row r="12" spans="2:15">
      <c r="B12">
        <v>1011</v>
      </c>
      <c r="C12">
        <v>5</v>
      </c>
      <c r="D12">
        <v>50</v>
      </c>
      <c r="E12">
        <v>12201</v>
      </c>
      <c r="G12">
        <v>12</v>
      </c>
      <c r="H12">
        <v>100232</v>
      </c>
      <c r="I12">
        <v>20</v>
      </c>
      <c r="J12">
        <v>101030003</v>
      </c>
      <c r="K12">
        <v>40</v>
      </c>
      <c r="L12">
        <v>1656</v>
      </c>
      <c r="M12">
        <v>135</v>
      </c>
      <c r="N12">
        <v>135</v>
      </c>
      <c r="O12">
        <v>4</v>
      </c>
    </row>
    <row r="13" spans="2:15">
      <c r="B13">
        <v>1011</v>
      </c>
      <c r="C13">
        <v>6</v>
      </c>
      <c r="D13">
        <v>60</v>
      </c>
      <c r="E13">
        <v>12201</v>
      </c>
      <c r="G13">
        <v>15</v>
      </c>
      <c r="K13">
        <v>50</v>
      </c>
      <c r="L13">
        <v>2069</v>
      </c>
      <c r="M13">
        <v>169</v>
      </c>
      <c r="N13">
        <v>169</v>
      </c>
      <c r="O13">
        <v>5</v>
      </c>
    </row>
    <row r="14" spans="2:10">
      <c r="B14">
        <v>1021</v>
      </c>
      <c r="C14">
        <v>1</v>
      </c>
      <c r="D14">
        <v>10</v>
      </c>
      <c r="E14">
        <v>20101</v>
      </c>
      <c r="G14">
        <v>0</v>
      </c>
      <c r="H14">
        <v>10</v>
      </c>
      <c r="I14">
        <v>24000</v>
      </c>
      <c r="J14">
        <v>101030004</v>
      </c>
    </row>
    <row r="15" spans="2:10">
      <c r="B15">
        <v>1021</v>
      </c>
      <c r="C15">
        <v>1</v>
      </c>
      <c r="D15">
        <v>10</v>
      </c>
      <c r="E15">
        <v>20101</v>
      </c>
      <c r="G15">
        <v>0</v>
      </c>
      <c r="H15">
        <v>100211</v>
      </c>
      <c r="I15">
        <v>4</v>
      </c>
      <c r="J15">
        <v>101030004</v>
      </c>
    </row>
    <row r="16" spans="2:15">
      <c r="B16">
        <v>1021</v>
      </c>
      <c r="C16">
        <v>2</v>
      </c>
      <c r="D16">
        <v>20</v>
      </c>
      <c r="E16">
        <v>20101</v>
      </c>
      <c r="G16">
        <v>240</v>
      </c>
      <c r="H16">
        <v>10</v>
      </c>
      <c r="I16">
        <v>56000</v>
      </c>
      <c r="K16">
        <v>10</v>
      </c>
      <c r="L16">
        <v>417</v>
      </c>
      <c r="M16">
        <v>47</v>
      </c>
      <c r="N16">
        <v>32</v>
      </c>
      <c r="O16">
        <v>1</v>
      </c>
    </row>
    <row r="17" spans="2:15">
      <c r="B17">
        <v>1021</v>
      </c>
      <c r="C17">
        <v>2</v>
      </c>
      <c r="D17">
        <v>20</v>
      </c>
      <c r="E17">
        <v>20101</v>
      </c>
      <c r="G17">
        <v>240</v>
      </c>
      <c r="H17">
        <v>100221</v>
      </c>
      <c r="I17">
        <v>12</v>
      </c>
      <c r="K17">
        <v>10</v>
      </c>
      <c r="L17">
        <v>417</v>
      </c>
      <c r="M17">
        <v>47</v>
      </c>
      <c r="N17">
        <v>32</v>
      </c>
      <c r="O17">
        <v>1</v>
      </c>
    </row>
    <row r="18" spans="2:15">
      <c r="B18">
        <v>1021</v>
      </c>
      <c r="C18">
        <v>3</v>
      </c>
      <c r="D18">
        <v>30</v>
      </c>
      <c r="E18">
        <v>20101</v>
      </c>
      <c r="G18">
        <v>480</v>
      </c>
      <c r="H18">
        <v>10</v>
      </c>
      <c r="I18">
        <v>120000</v>
      </c>
      <c r="J18">
        <v>101030005</v>
      </c>
      <c r="K18">
        <v>20</v>
      </c>
      <c r="L18">
        <v>834</v>
      </c>
      <c r="M18">
        <v>94</v>
      </c>
      <c r="N18">
        <v>65</v>
      </c>
      <c r="O18">
        <v>2</v>
      </c>
    </row>
    <row r="19" spans="2:15">
      <c r="B19">
        <v>1021</v>
      </c>
      <c r="C19">
        <v>3</v>
      </c>
      <c r="D19">
        <v>30</v>
      </c>
      <c r="E19">
        <v>20101</v>
      </c>
      <c r="G19">
        <v>480</v>
      </c>
      <c r="H19">
        <v>100221</v>
      </c>
      <c r="I19">
        <v>20</v>
      </c>
      <c r="J19">
        <v>101030005</v>
      </c>
      <c r="K19">
        <v>20</v>
      </c>
      <c r="L19">
        <v>834</v>
      </c>
      <c r="M19">
        <v>94</v>
      </c>
      <c r="N19">
        <v>65</v>
      </c>
      <c r="O19">
        <v>2</v>
      </c>
    </row>
    <row r="20" spans="2:15">
      <c r="B20">
        <v>1021</v>
      </c>
      <c r="C20">
        <v>4</v>
      </c>
      <c r="D20">
        <v>40</v>
      </c>
      <c r="E20">
        <v>20101</v>
      </c>
      <c r="G20">
        <v>720</v>
      </c>
      <c r="H20">
        <v>10</v>
      </c>
      <c r="I20">
        <v>200000</v>
      </c>
      <c r="K20">
        <v>30</v>
      </c>
      <c r="L20">
        <v>1251</v>
      </c>
      <c r="M20">
        <v>140</v>
      </c>
      <c r="N20">
        <v>97</v>
      </c>
      <c r="O20">
        <v>3</v>
      </c>
    </row>
    <row r="21" spans="2:15">
      <c r="B21">
        <v>1021</v>
      </c>
      <c r="C21">
        <v>4</v>
      </c>
      <c r="D21">
        <v>40</v>
      </c>
      <c r="E21">
        <v>20101</v>
      </c>
      <c r="G21">
        <v>720</v>
      </c>
      <c r="H21">
        <v>100231</v>
      </c>
      <c r="I21">
        <v>10</v>
      </c>
      <c r="K21">
        <v>30</v>
      </c>
      <c r="L21">
        <v>1251</v>
      </c>
      <c r="M21">
        <v>140</v>
      </c>
      <c r="N21">
        <v>97</v>
      </c>
      <c r="O21">
        <v>3</v>
      </c>
    </row>
    <row r="22" spans="2:15">
      <c r="B22">
        <v>1021</v>
      </c>
      <c r="C22">
        <v>5</v>
      </c>
      <c r="D22">
        <v>50</v>
      </c>
      <c r="E22">
        <v>20101</v>
      </c>
      <c r="G22">
        <v>960</v>
      </c>
      <c r="H22">
        <v>10</v>
      </c>
      <c r="I22">
        <v>400000</v>
      </c>
      <c r="J22">
        <v>101030006</v>
      </c>
      <c r="K22">
        <v>40</v>
      </c>
      <c r="L22">
        <v>1668</v>
      </c>
      <c r="M22">
        <v>187</v>
      </c>
      <c r="N22">
        <v>130</v>
      </c>
      <c r="O22">
        <v>4</v>
      </c>
    </row>
    <row r="23" spans="2:15">
      <c r="B23">
        <v>1021</v>
      </c>
      <c r="C23">
        <v>5</v>
      </c>
      <c r="D23">
        <v>50</v>
      </c>
      <c r="E23">
        <v>20101</v>
      </c>
      <c r="G23">
        <v>960</v>
      </c>
      <c r="H23">
        <v>100231</v>
      </c>
      <c r="I23">
        <v>20</v>
      </c>
      <c r="J23">
        <v>101030006</v>
      </c>
      <c r="K23">
        <v>40</v>
      </c>
      <c r="L23">
        <v>1668</v>
      </c>
      <c r="M23">
        <v>187</v>
      </c>
      <c r="N23">
        <v>130</v>
      </c>
      <c r="O23">
        <v>4</v>
      </c>
    </row>
    <row r="24" spans="2:15">
      <c r="B24">
        <v>1021</v>
      </c>
      <c r="C24">
        <v>6</v>
      </c>
      <c r="D24">
        <v>60</v>
      </c>
      <c r="E24">
        <v>20101</v>
      </c>
      <c r="G24">
        <v>1200</v>
      </c>
      <c r="K24">
        <v>50</v>
      </c>
      <c r="L24">
        <v>2086</v>
      </c>
      <c r="M24">
        <v>234</v>
      </c>
      <c r="N24">
        <v>162</v>
      </c>
      <c r="O24">
        <v>5</v>
      </c>
    </row>
    <row r="25" spans="2:10">
      <c r="B25">
        <v>1031</v>
      </c>
      <c r="C25">
        <v>1</v>
      </c>
      <c r="D25">
        <v>10</v>
      </c>
      <c r="E25">
        <v>30501</v>
      </c>
      <c r="G25">
        <v>0</v>
      </c>
      <c r="H25">
        <v>10</v>
      </c>
      <c r="I25">
        <v>24000</v>
      </c>
      <c r="J25">
        <v>101030007</v>
      </c>
    </row>
    <row r="26" spans="2:10">
      <c r="B26">
        <v>1031</v>
      </c>
      <c r="C26">
        <v>1</v>
      </c>
      <c r="D26">
        <v>10</v>
      </c>
      <c r="E26">
        <v>30501</v>
      </c>
      <c r="G26">
        <v>0</v>
      </c>
      <c r="H26">
        <v>100214</v>
      </c>
      <c r="I26">
        <v>4</v>
      </c>
      <c r="J26">
        <v>101030007</v>
      </c>
    </row>
    <row r="27" spans="2:15">
      <c r="B27">
        <v>1031</v>
      </c>
      <c r="C27">
        <v>2</v>
      </c>
      <c r="D27">
        <v>20</v>
      </c>
      <c r="E27">
        <v>30501</v>
      </c>
      <c r="G27">
        <v>8</v>
      </c>
      <c r="H27">
        <v>10</v>
      </c>
      <c r="I27">
        <v>56000</v>
      </c>
      <c r="K27">
        <v>10</v>
      </c>
      <c r="L27">
        <v>449</v>
      </c>
      <c r="M27">
        <v>33</v>
      </c>
      <c r="N27">
        <v>34</v>
      </c>
      <c r="O27">
        <v>1</v>
      </c>
    </row>
    <row r="28" spans="2:15">
      <c r="B28">
        <v>1031</v>
      </c>
      <c r="C28">
        <v>2</v>
      </c>
      <c r="D28">
        <v>20</v>
      </c>
      <c r="E28">
        <v>30501</v>
      </c>
      <c r="G28">
        <v>8</v>
      </c>
      <c r="H28">
        <v>100224</v>
      </c>
      <c r="I28">
        <v>12</v>
      </c>
      <c r="K28">
        <v>10</v>
      </c>
      <c r="L28">
        <v>449</v>
      </c>
      <c r="M28">
        <v>33</v>
      </c>
      <c r="N28">
        <v>34</v>
      </c>
      <c r="O28">
        <v>1</v>
      </c>
    </row>
    <row r="29" spans="2:15">
      <c r="B29">
        <v>1031</v>
      </c>
      <c r="C29">
        <v>3</v>
      </c>
      <c r="D29">
        <v>30</v>
      </c>
      <c r="E29">
        <v>30501</v>
      </c>
      <c r="G29">
        <v>16</v>
      </c>
      <c r="H29">
        <v>10</v>
      </c>
      <c r="I29">
        <v>120000</v>
      </c>
      <c r="J29">
        <v>101030008</v>
      </c>
      <c r="K29">
        <v>20</v>
      </c>
      <c r="L29">
        <v>899</v>
      </c>
      <c r="M29">
        <v>67</v>
      </c>
      <c r="N29">
        <v>69</v>
      </c>
      <c r="O29">
        <v>2</v>
      </c>
    </row>
    <row r="30" spans="2:15">
      <c r="B30">
        <v>1031</v>
      </c>
      <c r="C30">
        <v>3</v>
      </c>
      <c r="D30">
        <v>30</v>
      </c>
      <c r="E30">
        <v>30501</v>
      </c>
      <c r="G30">
        <v>16</v>
      </c>
      <c r="H30">
        <v>100224</v>
      </c>
      <c r="I30">
        <v>20</v>
      </c>
      <c r="J30">
        <v>101030008</v>
      </c>
      <c r="K30">
        <v>20</v>
      </c>
      <c r="L30">
        <v>899</v>
      </c>
      <c r="M30">
        <v>67</v>
      </c>
      <c r="N30">
        <v>69</v>
      </c>
      <c r="O30">
        <v>2</v>
      </c>
    </row>
    <row r="31" spans="2:15">
      <c r="B31">
        <v>1031</v>
      </c>
      <c r="C31">
        <v>4</v>
      </c>
      <c r="D31">
        <v>40</v>
      </c>
      <c r="E31">
        <v>30501</v>
      </c>
      <c r="G31">
        <v>24</v>
      </c>
      <c r="H31">
        <v>10</v>
      </c>
      <c r="I31">
        <v>200000</v>
      </c>
      <c r="K31">
        <v>30</v>
      </c>
      <c r="L31">
        <v>1348</v>
      </c>
      <c r="M31">
        <v>100</v>
      </c>
      <c r="N31">
        <v>103</v>
      </c>
      <c r="O31">
        <v>3</v>
      </c>
    </row>
    <row r="32" spans="2:15">
      <c r="B32">
        <v>1031</v>
      </c>
      <c r="C32">
        <v>4</v>
      </c>
      <c r="D32">
        <v>40</v>
      </c>
      <c r="E32">
        <v>30501</v>
      </c>
      <c r="G32">
        <v>24</v>
      </c>
      <c r="H32">
        <v>100234</v>
      </c>
      <c r="I32">
        <v>10</v>
      </c>
      <c r="K32">
        <v>30</v>
      </c>
      <c r="L32">
        <v>1348</v>
      </c>
      <c r="M32">
        <v>100</v>
      </c>
      <c r="N32">
        <v>103</v>
      </c>
      <c r="O32">
        <v>3</v>
      </c>
    </row>
    <row r="33" spans="2:15">
      <c r="B33">
        <v>1031</v>
      </c>
      <c r="C33">
        <v>5</v>
      </c>
      <c r="D33">
        <v>50</v>
      </c>
      <c r="E33">
        <v>30501</v>
      </c>
      <c r="G33">
        <v>32</v>
      </c>
      <c r="H33">
        <v>10</v>
      </c>
      <c r="I33">
        <v>400000</v>
      </c>
      <c r="J33">
        <v>101030009</v>
      </c>
      <c r="K33">
        <v>40</v>
      </c>
      <c r="L33">
        <v>1798</v>
      </c>
      <c r="M33">
        <v>133</v>
      </c>
      <c r="N33">
        <v>137</v>
      </c>
      <c r="O33">
        <v>4</v>
      </c>
    </row>
    <row r="34" spans="2:15">
      <c r="B34">
        <v>1031</v>
      </c>
      <c r="C34">
        <v>5</v>
      </c>
      <c r="D34">
        <v>50</v>
      </c>
      <c r="E34">
        <v>30501</v>
      </c>
      <c r="G34">
        <v>32</v>
      </c>
      <c r="H34">
        <v>100234</v>
      </c>
      <c r="I34">
        <v>20</v>
      </c>
      <c r="J34">
        <v>101030009</v>
      </c>
      <c r="K34">
        <v>40</v>
      </c>
      <c r="L34">
        <v>1798</v>
      </c>
      <c r="M34">
        <v>133</v>
      </c>
      <c r="N34">
        <v>137</v>
      </c>
      <c r="O34">
        <v>4</v>
      </c>
    </row>
    <row r="35" spans="2:15">
      <c r="B35">
        <v>1031</v>
      </c>
      <c r="C35">
        <v>6</v>
      </c>
      <c r="D35">
        <v>60</v>
      </c>
      <c r="E35">
        <v>30501</v>
      </c>
      <c r="G35">
        <v>40</v>
      </c>
      <c r="K35">
        <v>50</v>
      </c>
      <c r="L35">
        <v>2247</v>
      </c>
      <c r="M35">
        <v>167</v>
      </c>
      <c r="N35">
        <v>172</v>
      </c>
      <c r="O35">
        <v>5</v>
      </c>
    </row>
    <row r="36" spans="2:10">
      <c r="B36">
        <v>1041</v>
      </c>
      <c r="C36">
        <v>1</v>
      </c>
      <c r="D36">
        <v>10</v>
      </c>
      <c r="E36">
        <v>20101</v>
      </c>
      <c r="G36">
        <v>0</v>
      </c>
      <c r="H36">
        <v>10</v>
      </c>
      <c r="I36">
        <v>24000</v>
      </c>
      <c r="J36">
        <v>101030010</v>
      </c>
    </row>
    <row r="37" spans="2:10">
      <c r="B37">
        <v>1041</v>
      </c>
      <c r="C37">
        <v>1</v>
      </c>
      <c r="D37">
        <v>10</v>
      </c>
      <c r="E37">
        <v>20101</v>
      </c>
      <c r="G37">
        <v>0</v>
      </c>
      <c r="H37">
        <v>100211</v>
      </c>
      <c r="I37">
        <v>4</v>
      </c>
      <c r="J37">
        <v>101030010</v>
      </c>
    </row>
    <row r="38" spans="2:15">
      <c r="B38">
        <v>1041</v>
      </c>
      <c r="C38">
        <v>2</v>
      </c>
      <c r="D38">
        <v>20</v>
      </c>
      <c r="E38">
        <v>20101</v>
      </c>
      <c r="G38">
        <v>240</v>
      </c>
      <c r="H38">
        <v>10</v>
      </c>
      <c r="I38">
        <v>56000</v>
      </c>
      <c r="K38">
        <v>10</v>
      </c>
      <c r="L38">
        <v>423</v>
      </c>
      <c r="M38">
        <v>46</v>
      </c>
      <c r="N38">
        <v>34</v>
      </c>
      <c r="O38">
        <v>1</v>
      </c>
    </row>
    <row r="39" spans="2:15">
      <c r="B39">
        <v>1041</v>
      </c>
      <c r="C39">
        <v>2</v>
      </c>
      <c r="D39">
        <v>20</v>
      </c>
      <c r="E39">
        <v>20101</v>
      </c>
      <c r="G39">
        <v>240</v>
      </c>
      <c r="H39">
        <v>100221</v>
      </c>
      <c r="I39">
        <v>12</v>
      </c>
      <c r="K39">
        <v>10</v>
      </c>
      <c r="L39">
        <v>423</v>
      </c>
      <c r="M39">
        <v>46</v>
      </c>
      <c r="N39">
        <v>34</v>
      </c>
      <c r="O39">
        <v>1</v>
      </c>
    </row>
    <row r="40" spans="2:15">
      <c r="B40">
        <v>1041</v>
      </c>
      <c r="C40">
        <v>3</v>
      </c>
      <c r="D40">
        <v>30</v>
      </c>
      <c r="E40">
        <v>20101</v>
      </c>
      <c r="G40">
        <v>480</v>
      </c>
      <c r="H40">
        <v>10</v>
      </c>
      <c r="I40">
        <v>120000</v>
      </c>
      <c r="J40">
        <v>101030011</v>
      </c>
      <c r="K40">
        <v>20</v>
      </c>
      <c r="L40">
        <v>847</v>
      </c>
      <c r="M40">
        <v>91</v>
      </c>
      <c r="N40">
        <v>68</v>
      </c>
      <c r="O40">
        <v>2</v>
      </c>
    </row>
    <row r="41" spans="2:15">
      <c r="B41">
        <v>1041</v>
      </c>
      <c r="C41">
        <v>3</v>
      </c>
      <c r="D41">
        <v>30</v>
      </c>
      <c r="E41">
        <v>20101</v>
      </c>
      <c r="G41">
        <v>480</v>
      </c>
      <c r="H41">
        <v>100221</v>
      </c>
      <c r="I41">
        <v>20</v>
      </c>
      <c r="J41">
        <v>101030011</v>
      </c>
      <c r="K41">
        <v>20</v>
      </c>
      <c r="L41">
        <v>847</v>
      </c>
      <c r="M41">
        <v>91</v>
      </c>
      <c r="N41">
        <v>68</v>
      </c>
      <c r="O41">
        <v>2</v>
      </c>
    </row>
    <row r="42" spans="2:15">
      <c r="B42">
        <v>1041</v>
      </c>
      <c r="C42">
        <v>4</v>
      </c>
      <c r="D42">
        <v>40</v>
      </c>
      <c r="E42">
        <v>20101</v>
      </c>
      <c r="G42">
        <v>720</v>
      </c>
      <c r="H42">
        <v>10</v>
      </c>
      <c r="I42">
        <v>200000</v>
      </c>
      <c r="K42">
        <v>30</v>
      </c>
      <c r="L42">
        <v>1270</v>
      </c>
      <c r="M42">
        <v>137</v>
      </c>
      <c r="N42">
        <v>101</v>
      </c>
      <c r="O42">
        <v>3</v>
      </c>
    </row>
    <row r="43" spans="2:15">
      <c r="B43">
        <v>1041</v>
      </c>
      <c r="C43">
        <v>4</v>
      </c>
      <c r="D43">
        <v>40</v>
      </c>
      <c r="E43">
        <v>20101</v>
      </c>
      <c r="G43">
        <v>720</v>
      </c>
      <c r="H43">
        <v>100231</v>
      </c>
      <c r="I43">
        <v>10</v>
      </c>
      <c r="K43">
        <v>30</v>
      </c>
      <c r="L43">
        <v>1270</v>
      </c>
      <c r="M43">
        <v>137</v>
      </c>
      <c r="N43">
        <v>101</v>
      </c>
      <c r="O43">
        <v>3</v>
      </c>
    </row>
    <row r="44" spans="2:15">
      <c r="B44">
        <v>1041</v>
      </c>
      <c r="C44">
        <v>5</v>
      </c>
      <c r="D44">
        <v>50</v>
      </c>
      <c r="E44">
        <v>20101</v>
      </c>
      <c r="G44">
        <v>960</v>
      </c>
      <c r="H44">
        <v>10</v>
      </c>
      <c r="I44">
        <v>400000</v>
      </c>
      <c r="J44">
        <v>101030012</v>
      </c>
      <c r="K44">
        <v>40</v>
      </c>
      <c r="L44">
        <v>1694</v>
      </c>
      <c r="M44">
        <v>183</v>
      </c>
      <c r="N44">
        <v>135</v>
      </c>
      <c r="O44">
        <v>4</v>
      </c>
    </row>
    <row r="45" spans="2:15">
      <c r="B45">
        <v>1041</v>
      </c>
      <c r="C45">
        <v>5</v>
      </c>
      <c r="D45">
        <v>50</v>
      </c>
      <c r="E45">
        <v>20101</v>
      </c>
      <c r="G45">
        <v>960</v>
      </c>
      <c r="H45">
        <v>100231</v>
      </c>
      <c r="I45">
        <v>20</v>
      </c>
      <c r="J45">
        <v>101030012</v>
      </c>
      <c r="K45">
        <v>40</v>
      </c>
      <c r="L45">
        <v>1694</v>
      </c>
      <c r="M45">
        <v>183</v>
      </c>
      <c r="N45">
        <v>135</v>
      </c>
      <c r="O45">
        <v>4</v>
      </c>
    </row>
    <row r="46" spans="2:15">
      <c r="B46">
        <v>1041</v>
      </c>
      <c r="C46">
        <v>6</v>
      </c>
      <c r="D46">
        <v>60</v>
      </c>
      <c r="E46">
        <v>20101</v>
      </c>
      <c r="G46">
        <v>1200</v>
      </c>
      <c r="K46">
        <v>50</v>
      </c>
      <c r="L46">
        <v>2117</v>
      </c>
      <c r="M46">
        <v>228</v>
      </c>
      <c r="N46">
        <v>169</v>
      </c>
      <c r="O46">
        <v>5</v>
      </c>
    </row>
    <row r="47" spans="2:10">
      <c r="B47">
        <v>1061</v>
      </c>
      <c r="C47">
        <v>1</v>
      </c>
      <c r="D47">
        <v>10</v>
      </c>
      <c r="E47">
        <v>21101</v>
      </c>
      <c r="G47">
        <v>0</v>
      </c>
      <c r="H47">
        <v>10</v>
      </c>
      <c r="I47">
        <v>24000</v>
      </c>
      <c r="J47">
        <v>101030016</v>
      </c>
    </row>
    <row r="48" spans="2:10">
      <c r="B48">
        <v>1061</v>
      </c>
      <c r="C48">
        <v>1</v>
      </c>
      <c r="D48">
        <v>10</v>
      </c>
      <c r="E48">
        <v>21101</v>
      </c>
      <c r="G48">
        <v>0</v>
      </c>
      <c r="H48">
        <v>100211</v>
      </c>
      <c r="I48">
        <v>4</v>
      </c>
      <c r="J48">
        <v>101030016</v>
      </c>
    </row>
    <row r="49" spans="2:15">
      <c r="B49">
        <v>1061</v>
      </c>
      <c r="C49">
        <v>2</v>
      </c>
      <c r="D49">
        <v>20</v>
      </c>
      <c r="E49">
        <v>21101</v>
      </c>
      <c r="G49">
        <v>480</v>
      </c>
      <c r="H49">
        <v>10</v>
      </c>
      <c r="I49">
        <v>56000</v>
      </c>
      <c r="K49">
        <v>10</v>
      </c>
      <c r="L49">
        <v>385</v>
      </c>
      <c r="M49">
        <v>41</v>
      </c>
      <c r="N49">
        <v>33</v>
      </c>
      <c r="O49">
        <v>1</v>
      </c>
    </row>
    <row r="50" spans="2:15">
      <c r="B50">
        <v>1061</v>
      </c>
      <c r="C50">
        <v>2</v>
      </c>
      <c r="D50">
        <v>20</v>
      </c>
      <c r="E50">
        <v>21101</v>
      </c>
      <c r="G50">
        <v>480</v>
      </c>
      <c r="H50">
        <v>100221</v>
      </c>
      <c r="I50">
        <v>12</v>
      </c>
      <c r="K50">
        <v>10</v>
      </c>
      <c r="L50">
        <v>385</v>
      </c>
      <c r="M50">
        <v>41</v>
      </c>
      <c r="N50">
        <v>33</v>
      </c>
      <c r="O50">
        <v>1</v>
      </c>
    </row>
    <row r="51" spans="2:15">
      <c r="B51">
        <v>1061</v>
      </c>
      <c r="C51">
        <v>3</v>
      </c>
      <c r="D51">
        <v>30</v>
      </c>
      <c r="E51">
        <v>21101</v>
      </c>
      <c r="G51">
        <v>960</v>
      </c>
      <c r="H51">
        <v>10</v>
      </c>
      <c r="I51">
        <v>120000</v>
      </c>
      <c r="J51">
        <v>101030017</v>
      </c>
      <c r="K51">
        <v>20</v>
      </c>
      <c r="L51">
        <v>770</v>
      </c>
      <c r="M51">
        <v>83</v>
      </c>
      <c r="N51">
        <v>67</v>
      </c>
      <c r="O51">
        <v>2</v>
      </c>
    </row>
    <row r="52" spans="2:15">
      <c r="B52">
        <v>1061</v>
      </c>
      <c r="C52">
        <v>3</v>
      </c>
      <c r="D52">
        <v>30</v>
      </c>
      <c r="E52">
        <v>21101</v>
      </c>
      <c r="G52">
        <v>960</v>
      </c>
      <c r="H52">
        <v>100221</v>
      </c>
      <c r="I52">
        <v>20</v>
      </c>
      <c r="J52">
        <v>101030017</v>
      </c>
      <c r="K52">
        <v>20</v>
      </c>
      <c r="L52">
        <v>770</v>
      </c>
      <c r="M52">
        <v>83</v>
      </c>
      <c r="N52">
        <v>67</v>
      </c>
      <c r="O52">
        <v>2</v>
      </c>
    </row>
    <row r="53" spans="2:15">
      <c r="B53">
        <v>1061</v>
      </c>
      <c r="C53">
        <v>4</v>
      </c>
      <c r="D53">
        <v>40</v>
      </c>
      <c r="E53">
        <v>21101</v>
      </c>
      <c r="G53">
        <v>1440</v>
      </c>
      <c r="H53">
        <v>10</v>
      </c>
      <c r="I53">
        <v>200000</v>
      </c>
      <c r="K53">
        <v>30</v>
      </c>
      <c r="L53">
        <v>1155</v>
      </c>
      <c r="M53">
        <v>124</v>
      </c>
      <c r="N53">
        <v>100</v>
      </c>
      <c r="O53">
        <v>3</v>
      </c>
    </row>
    <row r="54" spans="2:15">
      <c r="B54">
        <v>1061</v>
      </c>
      <c r="C54">
        <v>4</v>
      </c>
      <c r="D54">
        <v>40</v>
      </c>
      <c r="E54">
        <v>21101</v>
      </c>
      <c r="G54">
        <v>1440</v>
      </c>
      <c r="H54">
        <v>100231</v>
      </c>
      <c r="I54">
        <v>10</v>
      </c>
      <c r="K54">
        <v>30</v>
      </c>
      <c r="L54">
        <v>1155</v>
      </c>
      <c r="M54">
        <v>124</v>
      </c>
      <c r="N54">
        <v>100</v>
      </c>
      <c r="O54">
        <v>3</v>
      </c>
    </row>
    <row r="55" spans="2:15">
      <c r="B55">
        <v>1061</v>
      </c>
      <c r="C55">
        <v>5</v>
      </c>
      <c r="D55">
        <v>50</v>
      </c>
      <c r="E55">
        <v>21101</v>
      </c>
      <c r="G55">
        <v>1920</v>
      </c>
      <c r="H55">
        <v>10</v>
      </c>
      <c r="I55">
        <v>400000</v>
      </c>
      <c r="J55">
        <v>101030018</v>
      </c>
      <c r="K55">
        <v>40</v>
      </c>
      <c r="L55">
        <v>1540</v>
      </c>
      <c r="M55">
        <v>166</v>
      </c>
      <c r="N55">
        <v>133</v>
      </c>
      <c r="O55">
        <v>4</v>
      </c>
    </row>
    <row r="56" spans="2:15">
      <c r="B56">
        <v>1061</v>
      </c>
      <c r="C56">
        <v>5</v>
      </c>
      <c r="D56">
        <v>50</v>
      </c>
      <c r="E56">
        <v>21101</v>
      </c>
      <c r="G56">
        <v>1920</v>
      </c>
      <c r="H56">
        <v>100231</v>
      </c>
      <c r="I56">
        <v>20</v>
      </c>
      <c r="J56">
        <v>101030018</v>
      </c>
      <c r="K56">
        <v>40</v>
      </c>
      <c r="L56">
        <v>1540</v>
      </c>
      <c r="M56">
        <v>166</v>
      </c>
      <c r="N56">
        <v>133</v>
      </c>
      <c r="O56">
        <v>4</v>
      </c>
    </row>
    <row r="57" spans="2:15">
      <c r="B57">
        <v>1061</v>
      </c>
      <c r="C57">
        <v>6</v>
      </c>
      <c r="D57">
        <v>60</v>
      </c>
      <c r="E57">
        <v>21101</v>
      </c>
      <c r="G57">
        <v>2400</v>
      </c>
      <c r="K57">
        <v>50</v>
      </c>
      <c r="L57">
        <v>1925</v>
      </c>
      <c r="M57">
        <v>207</v>
      </c>
      <c r="N57">
        <v>167</v>
      </c>
      <c r="O57">
        <v>5</v>
      </c>
    </row>
    <row r="58" spans="2:10">
      <c r="B58">
        <v>1081</v>
      </c>
      <c r="C58">
        <v>1</v>
      </c>
      <c r="D58">
        <v>10</v>
      </c>
      <c r="E58">
        <v>20101</v>
      </c>
      <c r="G58">
        <v>0</v>
      </c>
      <c r="H58">
        <v>10</v>
      </c>
      <c r="I58">
        <v>24000</v>
      </c>
      <c r="J58">
        <v>101030022</v>
      </c>
    </row>
    <row r="59" spans="2:10">
      <c r="B59">
        <v>1081</v>
      </c>
      <c r="C59">
        <v>1</v>
      </c>
      <c r="D59">
        <v>10</v>
      </c>
      <c r="E59">
        <v>20101</v>
      </c>
      <c r="G59">
        <v>0</v>
      </c>
      <c r="H59">
        <v>100211</v>
      </c>
      <c r="I59">
        <v>4</v>
      </c>
      <c r="J59">
        <v>101030022</v>
      </c>
    </row>
    <row r="60" spans="2:15">
      <c r="B60">
        <v>1081</v>
      </c>
      <c r="C60">
        <v>2</v>
      </c>
      <c r="D60">
        <v>20</v>
      </c>
      <c r="E60">
        <v>20101</v>
      </c>
      <c r="G60">
        <v>240</v>
      </c>
      <c r="H60">
        <v>10</v>
      </c>
      <c r="I60">
        <v>56000</v>
      </c>
      <c r="K60">
        <v>10</v>
      </c>
      <c r="L60">
        <v>381</v>
      </c>
      <c r="M60">
        <v>40</v>
      </c>
      <c r="N60">
        <v>33</v>
      </c>
      <c r="O60">
        <v>1</v>
      </c>
    </row>
    <row r="61" spans="2:15">
      <c r="B61">
        <v>1081</v>
      </c>
      <c r="C61">
        <v>2</v>
      </c>
      <c r="D61">
        <v>20</v>
      </c>
      <c r="E61">
        <v>20101</v>
      </c>
      <c r="G61">
        <v>240</v>
      </c>
      <c r="H61">
        <v>100221</v>
      </c>
      <c r="I61">
        <v>12</v>
      </c>
      <c r="K61">
        <v>10</v>
      </c>
      <c r="L61">
        <v>381</v>
      </c>
      <c r="M61">
        <v>40</v>
      </c>
      <c r="N61">
        <v>33</v>
      </c>
      <c r="O61">
        <v>1</v>
      </c>
    </row>
    <row r="62" spans="2:15">
      <c r="B62">
        <v>1081</v>
      </c>
      <c r="C62">
        <v>3</v>
      </c>
      <c r="D62">
        <v>30</v>
      </c>
      <c r="E62">
        <v>20101</v>
      </c>
      <c r="G62">
        <v>480</v>
      </c>
      <c r="H62">
        <v>10</v>
      </c>
      <c r="I62">
        <v>120000</v>
      </c>
      <c r="J62">
        <v>101030023</v>
      </c>
      <c r="K62">
        <v>20</v>
      </c>
      <c r="L62">
        <v>762</v>
      </c>
      <c r="M62">
        <v>81</v>
      </c>
      <c r="N62">
        <v>67</v>
      </c>
      <c r="O62">
        <v>2</v>
      </c>
    </row>
    <row r="63" spans="2:15">
      <c r="B63">
        <v>1081</v>
      </c>
      <c r="C63">
        <v>3</v>
      </c>
      <c r="D63">
        <v>30</v>
      </c>
      <c r="E63">
        <v>20101</v>
      </c>
      <c r="G63">
        <v>480</v>
      </c>
      <c r="H63">
        <v>100221</v>
      </c>
      <c r="I63">
        <v>20</v>
      </c>
      <c r="J63">
        <v>101030023</v>
      </c>
      <c r="K63">
        <v>20</v>
      </c>
      <c r="L63">
        <v>762</v>
      </c>
      <c r="M63">
        <v>81</v>
      </c>
      <c r="N63">
        <v>67</v>
      </c>
      <c r="O63">
        <v>2</v>
      </c>
    </row>
    <row r="64" spans="2:15">
      <c r="B64">
        <v>1081</v>
      </c>
      <c r="C64">
        <v>4</v>
      </c>
      <c r="D64">
        <v>40</v>
      </c>
      <c r="E64">
        <v>20101</v>
      </c>
      <c r="G64">
        <v>720</v>
      </c>
      <c r="H64">
        <v>10</v>
      </c>
      <c r="I64">
        <v>200000</v>
      </c>
      <c r="K64">
        <v>30</v>
      </c>
      <c r="L64">
        <v>1143</v>
      </c>
      <c r="M64">
        <v>121</v>
      </c>
      <c r="N64">
        <v>100</v>
      </c>
      <c r="O64">
        <v>3</v>
      </c>
    </row>
    <row r="65" spans="2:15">
      <c r="B65">
        <v>1081</v>
      </c>
      <c r="C65">
        <v>4</v>
      </c>
      <c r="D65">
        <v>40</v>
      </c>
      <c r="E65">
        <v>20101</v>
      </c>
      <c r="G65">
        <v>720</v>
      </c>
      <c r="H65">
        <v>100231</v>
      </c>
      <c r="I65">
        <v>10</v>
      </c>
      <c r="K65">
        <v>30</v>
      </c>
      <c r="L65">
        <v>1143</v>
      </c>
      <c r="M65">
        <v>121</v>
      </c>
      <c r="N65">
        <v>100</v>
      </c>
      <c r="O65">
        <v>3</v>
      </c>
    </row>
    <row r="66" spans="2:15">
      <c r="B66">
        <v>1081</v>
      </c>
      <c r="C66">
        <v>5</v>
      </c>
      <c r="D66">
        <v>50</v>
      </c>
      <c r="E66">
        <v>20101</v>
      </c>
      <c r="G66">
        <v>960</v>
      </c>
      <c r="H66">
        <v>10</v>
      </c>
      <c r="I66">
        <v>400000</v>
      </c>
      <c r="J66">
        <v>101030024</v>
      </c>
      <c r="K66">
        <v>40</v>
      </c>
      <c r="L66">
        <v>1524</v>
      </c>
      <c r="M66">
        <v>162</v>
      </c>
      <c r="N66">
        <v>134</v>
      </c>
      <c r="O66">
        <v>4</v>
      </c>
    </row>
    <row r="67" spans="2:15">
      <c r="B67">
        <v>1081</v>
      </c>
      <c r="C67">
        <v>5</v>
      </c>
      <c r="D67">
        <v>50</v>
      </c>
      <c r="E67">
        <v>20101</v>
      </c>
      <c r="G67">
        <v>960</v>
      </c>
      <c r="H67">
        <v>100231</v>
      </c>
      <c r="I67">
        <v>20</v>
      </c>
      <c r="J67">
        <v>101030024</v>
      </c>
      <c r="K67">
        <v>40</v>
      </c>
      <c r="L67">
        <v>1524</v>
      </c>
      <c r="M67">
        <v>162</v>
      </c>
      <c r="N67">
        <v>134</v>
      </c>
      <c r="O67">
        <v>4</v>
      </c>
    </row>
    <row r="68" spans="2:15">
      <c r="B68">
        <v>1081</v>
      </c>
      <c r="C68">
        <v>6</v>
      </c>
      <c r="D68">
        <v>60</v>
      </c>
      <c r="E68">
        <v>20101</v>
      </c>
      <c r="G68">
        <v>1200</v>
      </c>
      <c r="K68">
        <v>50</v>
      </c>
      <c r="L68">
        <v>1906</v>
      </c>
      <c r="M68">
        <v>202</v>
      </c>
      <c r="N68">
        <v>167</v>
      </c>
      <c r="O68">
        <v>5</v>
      </c>
    </row>
    <row r="69" spans="2:10">
      <c r="B69">
        <v>1101</v>
      </c>
      <c r="C69">
        <v>1</v>
      </c>
      <c r="D69">
        <v>10</v>
      </c>
      <c r="E69">
        <v>12201</v>
      </c>
      <c r="G69">
        <v>0</v>
      </c>
      <c r="H69">
        <v>10</v>
      </c>
      <c r="I69">
        <v>24000</v>
      </c>
      <c r="J69">
        <v>101030028</v>
      </c>
    </row>
    <row r="70" spans="2:10">
      <c r="B70">
        <v>1101</v>
      </c>
      <c r="C70">
        <v>1</v>
      </c>
      <c r="D70">
        <v>10</v>
      </c>
      <c r="E70">
        <v>12201</v>
      </c>
      <c r="G70">
        <v>0</v>
      </c>
      <c r="H70">
        <v>100212</v>
      </c>
      <c r="I70">
        <v>4</v>
      </c>
      <c r="J70">
        <v>101030028</v>
      </c>
    </row>
    <row r="71" spans="2:15">
      <c r="B71">
        <v>1101</v>
      </c>
      <c r="C71">
        <v>2</v>
      </c>
      <c r="D71">
        <v>20</v>
      </c>
      <c r="E71">
        <v>12201</v>
      </c>
      <c r="G71">
        <v>3</v>
      </c>
      <c r="H71">
        <v>10</v>
      </c>
      <c r="I71">
        <v>56000</v>
      </c>
      <c r="K71">
        <v>10</v>
      </c>
      <c r="L71">
        <v>448</v>
      </c>
      <c r="M71">
        <v>38</v>
      </c>
      <c r="N71">
        <v>33</v>
      </c>
      <c r="O71">
        <v>1</v>
      </c>
    </row>
    <row r="72" spans="2:15">
      <c r="B72">
        <v>1101</v>
      </c>
      <c r="C72">
        <v>2</v>
      </c>
      <c r="D72">
        <v>20</v>
      </c>
      <c r="E72">
        <v>12201</v>
      </c>
      <c r="G72">
        <v>3</v>
      </c>
      <c r="H72">
        <v>100222</v>
      </c>
      <c r="I72">
        <v>12</v>
      </c>
      <c r="K72">
        <v>10</v>
      </c>
      <c r="L72">
        <v>448</v>
      </c>
      <c r="M72">
        <v>38</v>
      </c>
      <c r="N72">
        <v>33</v>
      </c>
      <c r="O72">
        <v>1</v>
      </c>
    </row>
    <row r="73" spans="2:15">
      <c r="B73">
        <v>1101</v>
      </c>
      <c r="C73">
        <v>3</v>
      </c>
      <c r="D73">
        <v>30</v>
      </c>
      <c r="E73">
        <v>12201</v>
      </c>
      <c r="G73">
        <v>6</v>
      </c>
      <c r="H73">
        <v>10</v>
      </c>
      <c r="I73">
        <v>120000</v>
      </c>
      <c r="J73">
        <v>101030029</v>
      </c>
      <c r="K73">
        <v>20</v>
      </c>
      <c r="L73">
        <v>897</v>
      </c>
      <c r="M73">
        <v>76</v>
      </c>
      <c r="N73">
        <v>66</v>
      </c>
      <c r="O73">
        <v>2</v>
      </c>
    </row>
    <row r="74" spans="2:15">
      <c r="B74">
        <v>1101</v>
      </c>
      <c r="C74">
        <v>3</v>
      </c>
      <c r="D74">
        <v>30</v>
      </c>
      <c r="E74">
        <v>12201</v>
      </c>
      <c r="G74">
        <v>6</v>
      </c>
      <c r="H74">
        <v>100222</v>
      </c>
      <c r="I74">
        <v>20</v>
      </c>
      <c r="J74">
        <v>101030029</v>
      </c>
      <c r="K74">
        <v>20</v>
      </c>
      <c r="L74">
        <v>897</v>
      </c>
      <c r="M74">
        <v>76</v>
      </c>
      <c r="N74">
        <v>66</v>
      </c>
      <c r="O74">
        <v>2</v>
      </c>
    </row>
    <row r="75" spans="2:15">
      <c r="B75">
        <v>1101</v>
      </c>
      <c r="C75">
        <v>4</v>
      </c>
      <c r="D75">
        <v>40</v>
      </c>
      <c r="E75">
        <v>12201</v>
      </c>
      <c r="G75">
        <v>9</v>
      </c>
      <c r="H75">
        <v>10</v>
      </c>
      <c r="I75">
        <v>200000</v>
      </c>
      <c r="K75">
        <v>30</v>
      </c>
      <c r="L75">
        <v>1345</v>
      </c>
      <c r="M75">
        <v>113</v>
      </c>
      <c r="N75">
        <v>98</v>
      </c>
      <c r="O75">
        <v>3</v>
      </c>
    </row>
    <row r="76" spans="2:15">
      <c r="B76">
        <v>1101</v>
      </c>
      <c r="C76">
        <v>4</v>
      </c>
      <c r="D76">
        <v>40</v>
      </c>
      <c r="E76">
        <v>12201</v>
      </c>
      <c r="G76">
        <v>9</v>
      </c>
      <c r="H76">
        <v>100232</v>
      </c>
      <c r="I76">
        <v>10</v>
      </c>
      <c r="K76">
        <v>30</v>
      </c>
      <c r="L76">
        <v>1345</v>
      </c>
      <c r="M76">
        <v>113</v>
      </c>
      <c r="N76">
        <v>98</v>
      </c>
      <c r="O76">
        <v>3</v>
      </c>
    </row>
    <row r="77" spans="2:15">
      <c r="B77">
        <v>1101</v>
      </c>
      <c r="C77">
        <v>5</v>
      </c>
      <c r="D77">
        <v>50</v>
      </c>
      <c r="E77">
        <v>12201</v>
      </c>
      <c r="G77">
        <v>12</v>
      </c>
      <c r="H77">
        <v>10</v>
      </c>
      <c r="I77">
        <v>400000</v>
      </c>
      <c r="J77">
        <v>101030030</v>
      </c>
      <c r="K77">
        <v>40</v>
      </c>
      <c r="L77">
        <v>1794</v>
      </c>
      <c r="M77">
        <v>151</v>
      </c>
      <c r="N77">
        <v>131</v>
      </c>
      <c r="O77">
        <v>4</v>
      </c>
    </row>
    <row r="78" spans="2:15">
      <c r="B78">
        <v>1101</v>
      </c>
      <c r="C78">
        <v>5</v>
      </c>
      <c r="D78">
        <v>50</v>
      </c>
      <c r="E78">
        <v>12201</v>
      </c>
      <c r="G78">
        <v>12</v>
      </c>
      <c r="H78">
        <v>100232</v>
      </c>
      <c r="I78">
        <v>20</v>
      </c>
      <c r="J78">
        <v>101030030</v>
      </c>
      <c r="K78">
        <v>40</v>
      </c>
      <c r="L78">
        <v>1794</v>
      </c>
      <c r="M78">
        <v>151</v>
      </c>
      <c r="N78">
        <v>131</v>
      </c>
      <c r="O78">
        <v>4</v>
      </c>
    </row>
    <row r="79" spans="2:15">
      <c r="B79">
        <v>1101</v>
      </c>
      <c r="C79">
        <v>6</v>
      </c>
      <c r="D79">
        <v>60</v>
      </c>
      <c r="E79">
        <v>12201</v>
      </c>
      <c r="G79">
        <v>15</v>
      </c>
      <c r="K79">
        <v>50</v>
      </c>
      <c r="L79">
        <v>2242</v>
      </c>
      <c r="M79">
        <v>189</v>
      </c>
      <c r="N79">
        <v>164</v>
      </c>
      <c r="O79">
        <v>5</v>
      </c>
    </row>
    <row r="80" spans="2:10">
      <c r="B80">
        <v>1111</v>
      </c>
      <c r="C80">
        <v>1</v>
      </c>
      <c r="D80">
        <v>10</v>
      </c>
      <c r="E80">
        <v>30501</v>
      </c>
      <c r="G80">
        <v>0</v>
      </c>
      <c r="H80">
        <v>10</v>
      </c>
      <c r="I80">
        <v>24000</v>
      </c>
      <c r="J80">
        <v>101030031</v>
      </c>
    </row>
    <row r="81" spans="2:10">
      <c r="B81">
        <v>1111</v>
      </c>
      <c r="C81">
        <v>1</v>
      </c>
      <c r="D81">
        <v>10</v>
      </c>
      <c r="E81">
        <v>30501</v>
      </c>
      <c r="G81">
        <v>0</v>
      </c>
      <c r="H81">
        <v>100211</v>
      </c>
      <c r="I81">
        <v>4</v>
      </c>
      <c r="J81">
        <v>101030031</v>
      </c>
    </row>
    <row r="82" spans="2:15">
      <c r="B82">
        <v>1111</v>
      </c>
      <c r="C82">
        <v>2</v>
      </c>
      <c r="D82">
        <v>20</v>
      </c>
      <c r="E82">
        <v>30501</v>
      </c>
      <c r="G82">
        <v>8</v>
      </c>
      <c r="H82">
        <v>10</v>
      </c>
      <c r="I82">
        <v>56000</v>
      </c>
      <c r="K82">
        <v>10</v>
      </c>
      <c r="L82">
        <v>398</v>
      </c>
      <c r="M82">
        <v>41</v>
      </c>
      <c r="N82">
        <v>34</v>
      </c>
      <c r="O82">
        <v>1</v>
      </c>
    </row>
    <row r="83" spans="2:15">
      <c r="B83">
        <v>1111</v>
      </c>
      <c r="C83">
        <v>2</v>
      </c>
      <c r="D83">
        <v>20</v>
      </c>
      <c r="E83">
        <v>30501</v>
      </c>
      <c r="G83">
        <v>8</v>
      </c>
      <c r="H83">
        <v>100221</v>
      </c>
      <c r="I83">
        <v>12</v>
      </c>
      <c r="K83">
        <v>10</v>
      </c>
      <c r="L83">
        <v>398</v>
      </c>
      <c r="M83">
        <v>41</v>
      </c>
      <c r="N83">
        <v>34</v>
      </c>
      <c r="O83">
        <v>1</v>
      </c>
    </row>
    <row r="84" spans="2:15">
      <c r="B84">
        <v>1111</v>
      </c>
      <c r="C84">
        <v>3</v>
      </c>
      <c r="D84">
        <v>30</v>
      </c>
      <c r="E84">
        <v>30501</v>
      </c>
      <c r="G84">
        <v>16</v>
      </c>
      <c r="H84">
        <v>10</v>
      </c>
      <c r="I84">
        <v>120000</v>
      </c>
      <c r="J84">
        <v>101030032</v>
      </c>
      <c r="K84">
        <v>20</v>
      </c>
      <c r="L84">
        <v>797</v>
      </c>
      <c r="M84">
        <v>81</v>
      </c>
      <c r="N84">
        <v>69</v>
      </c>
      <c r="O84">
        <v>2</v>
      </c>
    </row>
    <row r="85" spans="2:15">
      <c r="B85">
        <v>1111</v>
      </c>
      <c r="C85">
        <v>3</v>
      </c>
      <c r="D85">
        <v>30</v>
      </c>
      <c r="E85">
        <v>30501</v>
      </c>
      <c r="G85">
        <v>16</v>
      </c>
      <c r="H85">
        <v>100221</v>
      </c>
      <c r="I85">
        <v>20</v>
      </c>
      <c r="J85">
        <v>101030032</v>
      </c>
      <c r="K85">
        <v>20</v>
      </c>
      <c r="L85">
        <v>797</v>
      </c>
      <c r="M85">
        <v>81</v>
      </c>
      <c r="N85">
        <v>69</v>
      </c>
      <c r="O85">
        <v>2</v>
      </c>
    </row>
    <row r="86" spans="2:15">
      <c r="B86">
        <v>1111</v>
      </c>
      <c r="C86">
        <v>4</v>
      </c>
      <c r="D86">
        <v>40</v>
      </c>
      <c r="E86">
        <v>30501</v>
      </c>
      <c r="G86">
        <v>24</v>
      </c>
      <c r="H86">
        <v>10</v>
      </c>
      <c r="I86">
        <v>200000</v>
      </c>
      <c r="K86">
        <v>30</v>
      </c>
      <c r="L86">
        <v>1195</v>
      </c>
      <c r="M86">
        <v>122</v>
      </c>
      <c r="N86">
        <v>103</v>
      </c>
      <c r="O86">
        <v>3</v>
      </c>
    </row>
    <row r="87" spans="2:15">
      <c r="B87">
        <v>1111</v>
      </c>
      <c r="C87">
        <v>4</v>
      </c>
      <c r="D87">
        <v>40</v>
      </c>
      <c r="E87">
        <v>30501</v>
      </c>
      <c r="G87">
        <v>24</v>
      </c>
      <c r="H87">
        <v>100231</v>
      </c>
      <c r="I87">
        <v>10</v>
      </c>
      <c r="K87">
        <v>30</v>
      </c>
      <c r="L87">
        <v>1195</v>
      </c>
      <c r="M87">
        <v>122</v>
      </c>
      <c r="N87">
        <v>103</v>
      </c>
      <c r="O87">
        <v>3</v>
      </c>
    </row>
    <row r="88" spans="2:15">
      <c r="B88">
        <v>1111</v>
      </c>
      <c r="C88">
        <v>5</v>
      </c>
      <c r="D88">
        <v>50</v>
      </c>
      <c r="E88">
        <v>30501</v>
      </c>
      <c r="G88">
        <v>32</v>
      </c>
      <c r="H88">
        <v>10</v>
      </c>
      <c r="I88">
        <v>400000</v>
      </c>
      <c r="J88">
        <v>101030033</v>
      </c>
      <c r="K88">
        <v>40</v>
      </c>
      <c r="L88">
        <v>1593</v>
      </c>
      <c r="M88">
        <v>163</v>
      </c>
      <c r="N88">
        <v>137</v>
      </c>
      <c r="O88">
        <v>4</v>
      </c>
    </row>
    <row r="89" spans="2:15">
      <c r="B89">
        <v>1111</v>
      </c>
      <c r="C89">
        <v>5</v>
      </c>
      <c r="D89">
        <v>50</v>
      </c>
      <c r="E89">
        <v>30501</v>
      </c>
      <c r="G89">
        <v>32</v>
      </c>
      <c r="H89">
        <v>100231</v>
      </c>
      <c r="I89">
        <v>20</v>
      </c>
      <c r="J89">
        <v>101030033</v>
      </c>
      <c r="K89">
        <v>40</v>
      </c>
      <c r="L89">
        <v>1593</v>
      </c>
      <c r="M89">
        <v>163</v>
      </c>
      <c r="N89">
        <v>137</v>
      </c>
      <c r="O89">
        <v>4</v>
      </c>
    </row>
    <row r="90" spans="2:15">
      <c r="B90">
        <v>1111</v>
      </c>
      <c r="C90">
        <v>6</v>
      </c>
      <c r="D90">
        <v>60</v>
      </c>
      <c r="E90">
        <v>30501</v>
      </c>
      <c r="G90">
        <v>40</v>
      </c>
      <c r="K90">
        <v>50</v>
      </c>
      <c r="L90">
        <v>1992</v>
      </c>
      <c r="M90">
        <v>203</v>
      </c>
      <c r="N90">
        <v>172</v>
      </c>
      <c r="O90">
        <v>5</v>
      </c>
    </row>
    <row r="91" spans="2:10">
      <c r="B91">
        <v>1121</v>
      </c>
      <c r="C91">
        <v>1</v>
      </c>
      <c r="D91">
        <v>10</v>
      </c>
      <c r="E91">
        <v>30501</v>
      </c>
      <c r="G91">
        <v>0</v>
      </c>
      <c r="H91">
        <v>10</v>
      </c>
      <c r="I91">
        <v>24000</v>
      </c>
      <c r="J91">
        <v>101030034</v>
      </c>
    </row>
    <row r="92" spans="2:10">
      <c r="B92">
        <v>1121</v>
      </c>
      <c r="C92">
        <v>1</v>
      </c>
      <c r="D92">
        <v>10</v>
      </c>
      <c r="E92">
        <v>30501</v>
      </c>
      <c r="G92">
        <v>0</v>
      </c>
      <c r="H92">
        <v>100215</v>
      </c>
      <c r="I92">
        <v>4</v>
      </c>
      <c r="J92">
        <v>101030034</v>
      </c>
    </row>
    <row r="93" spans="2:15">
      <c r="B93">
        <v>1121</v>
      </c>
      <c r="C93">
        <v>2</v>
      </c>
      <c r="D93">
        <v>20</v>
      </c>
      <c r="E93">
        <v>30501</v>
      </c>
      <c r="G93">
        <v>8</v>
      </c>
      <c r="H93">
        <v>10</v>
      </c>
      <c r="I93">
        <v>56000</v>
      </c>
      <c r="K93">
        <v>10</v>
      </c>
      <c r="L93">
        <v>473</v>
      </c>
      <c r="M93">
        <v>46</v>
      </c>
      <c r="N93">
        <v>40</v>
      </c>
      <c r="O93">
        <v>1</v>
      </c>
    </row>
    <row r="94" spans="2:15">
      <c r="B94">
        <v>1121</v>
      </c>
      <c r="C94">
        <v>2</v>
      </c>
      <c r="D94">
        <v>20</v>
      </c>
      <c r="E94">
        <v>30501</v>
      </c>
      <c r="G94">
        <v>8</v>
      </c>
      <c r="H94">
        <v>100225</v>
      </c>
      <c r="I94">
        <v>12</v>
      </c>
      <c r="K94">
        <v>10</v>
      </c>
      <c r="L94">
        <v>473</v>
      </c>
      <c r="M94">
        <v>46</v>
      </c>
      <c r="N94">
        <v>40</v>
      </c>
      <c r="O94">
        <v>1</v>
      </c>
    </row>
    <row r="95" spans="2:15">
      <c r="B95">
        <v>1121</v>
      </c>
      <c r="C95">
        <v>3</v>
      </c>
      <c r="D95">
        <v>30</v>
      </c>
      <c r="E95">
        <v>30501</v>
      </c>
      <c r="G95">
        <v>16</v>
      </c>
      <c r="H95">
        <v>10</v>
      </c>
      <c r="I95">
        <v>120000</v>
      </c>
      <c r="J95">
        <v>101030035</v>
      </c>
      <c r="K95">
        <v>20</v>
      </c>
      <c r="L95">
        <v>947</v>
      </c>
      <c r="M95">
        <f>43+45</f>
        <v>88</v>
      </c>
      <c r="N95">
        <v>80</v>
      </c>
      <c r="O95">
        <v>2</v>
      </c>
    </row>
    <row r="96" spans="2:15">
      <c r="B96">
        <v>1121</v>
      </c>
      <c r="C96">
        <v>3</v>
      </c>
      <c r="D96">
        <v>30</v>
      </c>
      <c r="E96">
        <v>30501</v>
      </c>
      <c r="G96">
        <v>16</v>
      </c>
      <c r="H96">
        <v>100225</v>
      </c>
      <c r="I96">
        <v>20</v>
      </c>
      <c r="J96">
        <v>101030035</v>
      </c>
      <c r="K96">
        <v>20</v>
      </c>
      <c r="L96">
        <v>947</v>
      </c>
      <c r="M96">
        <f>43+45</f>
        <v>88</v>
      </c>
      <c r="N96">
        <v>80</v>
      </c>
      <c r="O96">
        <v>2</v>
      </c>
    </row>
    <row r="97" spans="2:15">
      <c r="B97">
        <v>1121</v>
      </c>
      <c r="C97">
        <v>4</v>
      </c>
      <c r="D97">
        <v>40</v>
      </c>
      <c r="E97">
        <v>30501</v>
      </c>
      <c r="G97">
        <v>24</v>
      </c>
      <c r="H97">
        <v>10</v>
      </c>
      <c r="I97">
        <v>200000</v>
      </c>
      <c r="K97">
        <v>30</v>
      </c>
      <c r="L97">
        <v>1420</v>
      </c>
      <c r="M97">
        <f>88+46</f>
        <v>134</v>
      </c>
      <c r="N97">
        <v>120</v>
      </c>
      <c r="O97">
        <v>3</v>
      </c>
    </row>
    <row r="98" spans="2:15">
      <c r="B98">
        <v>1121</v>
      </c>
      <c r="C98">
        <v>4</v>
      </c>
      <c r="D98">
        <v>40</v>
      </c>
      <c r="E98">
        <v>30501</v>
      </c>
      <c r="G98">
        <v>24</v>
      </c>
      <c r="H98">
        <v>100235</v>
      </c>
      <c r="I98">
        <v>10</v>
      </c>
      <c r="K98">
        <v>30</v>
      </c>
      <c r="L98">
        <v>1420</v>
      </c>
      <c r="M98">
        <f>88+46</f>
        <v>134</v>
      </c>
      <c r="N98">
        <v>120</v>
      </c>
      <c r="O98">
        <v>3</v>
      </c>
    </row>
    <row r="99" spans="2:15">
      <c r="B99">
        <v>1121</v>
      </c>
      <c r="C99">
        <v>5</v>
      </c>
      <c r="D99">
        <v>50</v>
      </c>
      <c r="E99">
        <v>30501</v>
      </c>
      <c r="G99">
        <v>32</v>
      </c>
      <c r="H99">
        <v>10</v>
      </c>
      <c r="I99">
        <v>400000</v>
      </c>
      <c r="J99">
        <v>101030036</v>
      </c>
      <c r="K99">
        <v>40</v>
      </c>
      <c r="L99">
        <v>1893</v>
      </c>
      <c r="M99">
        <f>134+45</f>
        <v>179</v>
      </c>
      <c r="N99">
        <v>160</v>
      </c>
      <c r="O99">
        <v>4</v>
      </c>
    </row>
    <row r="100" spans="2:15">
      <c r="B100">
        <v>1121</v>
      </c>
      <c r="C100">
        <v>5</v>
      </c>
      <c r="D100">
        <v>50</v>
      </c>
      <c r="E100">
        <v>30501</v>
      </c>
      <c r="G100">
        <v>32</v>
      </c>
      <c r="H100">
        <v>100235</v>
      </c>
      <c r="I100">
        <v>20</v>
      </c>
      <c r="J100">
        <v>101030036</v>
      </c>
      <c r="K100">
        <v>40</v>
      </c>
      <c r="L100">
        <v>1893</v>
      </c>
      <c r="M100">
        <f>134+45</f>
        <v>179</v>
      </c>
      <c r="N100">
        <v>160</v>
      </c>
      <c r="O100">
        <v>4</v>
      </c>
    </row>
    <row r="101" spans="2:15">
      <c r="B101">
        <v>1121</v>
      </c>
      <c r="C101">
        <v>6</v>
      </c>
      <c r="D101">
        <v>60</v>
      </c>
      <c r="E101">
        <v>30501</v>
      </c>
      <c r="G101">
        <v>40</v>
      </c>
      <c r="K101">
        <v>50</v>
      </c>
      <c r="L101">
        <v>2366</v>
      </c>
      <c r="M101">
        <f>179+46</f>
        <v>225</v>
      </c>
      <c r="N101">
        <v>200</v>
      </c>
      <c r="O101">
        <v>5</v>
      </c>
    </row>
    <row r="102" spans="2:10">
      <c r="B102">
        <v>1131</v>
      </c>
      <c r="C102">
        <v>1</v>
      </c>
      <c r="D102">
        <v>10</v>
      </c>
      <c r="E102">
        <v>30501</v>
      </c>
      <c r="G102">
        <v>0</v>
      </c>
      <c r="H102" s="99">
        <v>10</v>
      </c>
      <c r="I102" s="99">
        <v>24000</v>
      </c>
      <c r="J102">
        <v>101030037</v>
      </c>
    </row>
    <row r="103" spans="2:10">
      <c r="B103">
        <v>1131</v>
      </c>
      <c r="C103">
        <v>1</v>
      </c>
      <c r="D103">
        <v>10</v>
      </c>
      <c r="E103">
        <v>30501</v>
      </c>
      <c r="G103">
        <v>0</v>
      </c>
      <c r="H103" s="99">
        <v>100214</v>
      </c>
      <c r="I103" s="99">
        <v>4</v>
      </c>
      <c r="J103">
        <v>101030037</v>
      </c>
    </row>
    <row r="104" spans="2:15">
      <c r="B104">
        <v>1131</v>
      </c>
      <c r="C104">
        <v>2</v>
      </c>
      <c r="D104">
        <v>20</v>
      </c>
      <c r="E104">
        <v>30501</v>
      </c>
      <c r="G104">
        <v>8</v>
      </c>
      <c r="H104" s="99">
        <v>10</v>
      </c>
      <c r="I104" s="99">
        <v>56000</v>
      </c>
      <c r="K104" s="99">
        <v>10</v>
      </c>
      <c r="L104" s="99">
        <v>443</v>
      </c>
      <c r="M104" s="99">
        <v>34</v>
      </c>
      <c r="N104" s="99">
        <v>33</v>
      </c>
      <c r="O104">
        <v>1</v>
      </c>
    </row>
    <row r="105" spans="2:15">
      <c r="B105">
        <v>1131</v>
      </c>
      <c r="C105">
        <v>2</v>
      </c>
      <c r="D105">
        <v>20</v>
      </c>
      <c r="E105">
        <v>30501</v>
      </c>
      <c r="G105">
        <v>8</v>
      </c>
      <c r="H105" s="99">
        <v>100224</v>
      </c>
      <c r="I105" s="99">
        <v>12</v>
      </c>
      <c r="K105" s="99">
        <v>10</v>
      </c>
      <c r="L105" s="99">
        <v>443</v>
      </c>
      <c r="M105" s="99">
        <v>34</v>
      </c>
      <c r="N105" s="99">
        <v>33</v>
      </c>
      <c r="O105">
        <v>1</v>
      </c>
    </row>
    <row r="106" spans="2:15">
      <c r="B106">
        <v>1131</v>
      </c>
      <c r="C106">
        <v>3</v>
      </c>
      <c r="D106">
        <v>30</v>
      </c>
      <c r="E106">
        <v>30501</v>
      </c>
      <c r="G106">
        <v>16</v>
      </c>
      <c r="H106" s="99">
        <v>10</v>
      </c>
      <c r="I106" s="99">
        <v>120000</v>
      </c>
      <c r="J106">
        <v>101030038</v>
      </c>
      <c r="K106" s="99">
        <v>20</v>
      </c>
      <c r="L106" s="99">
        <v>886</v>
      </c>
      <c r="M106" s="99">
        <v>68</v>
      </c>
      <c r="N106" s="99">
        <v>66</v>
      </c>
      <c r="O106">
        <v>2</v>
      </c>
    </row>
    <row r="107" spans="2:15">
      <c r="B107">
        <v>1131</v>
      </c>
      <c r="C107">
        <v>3</v>
      </c>
      <c r="D107">
        <v>30</v>
      </c>
      <c r="E107">
        <v>30501</v>
      </c>
      <c r="G107">
        <v>16</v>
      </c>
      <c r="H107" s="99">
        <v>100224</v>
      </c>
      <c r="I107" s="99">
        <v>20</v>
      </c>
      <c r="J107">
        <v>101030038</v>
      </c>
      <c r="K107" s="99">
        <v>20</v>
      </c>
      <c r="L107" s="99">
        <v>886</v>
      </c>
      <c r="M107" s="99">
        <v>68</v>
      </c>
      <c r="N107" s="99">
        <v>66</v>
      </c>
      <c r="O107">
        <v>2</v>
      </c>
    </row>
    <row r="108" spans="2:15">
      <c r="B108">
        <v>1131</v>
      </c>
      <c r="C108">
        <v>4</v>
      </c>
      <c r="D108">
        <v>40</v>
      </c>
      <c r="E108">
        <v>30501</v>
      </c>
      <c r="G108">
        <v>24</v>
      </c>
      <c r="H108" s="99">
        <v>10</v>
      </c>
      <c r="I108" s="99">
        <v>200000</v>
      </c>
      <c r="K108" s="99">
        <v>30</v>
      </c>
      <c r="L108" s="99">
        <v>1329</v>
      </c>
      <c r="M108" s="99">
        <v>103</v>
      </c>
      <c r="N108" s="99">
        <v>99</v>
      </c>
      <c r="O108">
        <v>3</v>
      </c>
    </row>
    <row r="109" spans="2:15">
      <c r="B109">
        <v>1131</v>
      </c>
      <c r="C109">
        <v>4</v>
      </c>
      <c r="D109">
        <v>40</v>
      </c>
      <c r="E109">
        <v>30501</v>
      </c>
      <c r="G109">
        <v>24</v>
      </c>
      <c r="H109" s="99">
        <v>100234</v>
      </c>
      <c r="I109" s="99">
        <v>10</v>
      </c>
      <c r="K109" s="99">
        <v>30</v>
      </c>
      <c r="L109" s="99">
        <v>1329</v>
      </c>
      <c r="M109" s="99">
        <v>103</v>
      </c>
      <c r="N109" s="99">
        <v>99</v>
      </c>
      <c r="O109">
        <v>3</v>
      </c>
    </row>
    <row r="110" spans="2:15">
      <c r="B110">
        <v>1131</v>
      </c>
      <c r="C110">
        <v>5</v>
      </c>
      <c r="D110">
        <v>50</v>
      </c>
      <c r="E110">
        <v>30501</v>
      </c>
      <c r="G110">
        <v>32</v>
      </c>
      <c r="H110" s="99">
        <v>10</v>
      </c>
      <c r="I110" s="99">
        <v>400000</v>
      </c>
      <c r="J110">
        <v>101030039</v>
      </c>
      <c r="K110" s="99">
        <v>40</v>
      </c>
      <c r="L110" s="99">
        <v>1772</v>
      </c>
      <c r="M110" s="99">
        <v>137</v>
      </c>
      <c r="N110" s="99">
        <v>132</v>
      </c>
      <c r="O110">
        <v>4</v>
      </c>
    </row>
    <row r="111" spans="2:15">
      <c r="B111">
        <v>1131</v>
      </c>
      <c r="C111">
        <v>5</v>
      </c>
      <c r="D111">
        <v>50</v>
      </c>
      <c r="E111">
        <v>30501</v>
      </c>
      <c r="G111">
        <v>32</v>
      </c>
      <c r="H111" s="99">
        <v>100234</v>
      </c>
      <c r="I111" s="99">
        <v>20</v>
      </c>
      <c r="J111">
        <v>101030039</v>
      </c>
      <c r="K111" s="99">
        <v>40</v>
      </c>
      <c r="L111" s="99">
        <v>1772</v>
      </c>
      <c r="M111" s="99">
        <v>137</v>
      </c>
      <c r="N111" s="99">
        <v>132</v>
      </c>
      <c r="O111">
        <v>4</v>
      </c>
    </row>
    <row r="112" spans="2:15">
      <c r="B112">
        <v>1131</v>
      </c>
      <c r="C112">
        <v>6</v>
      </c>
      <c r="D112">
        <v>60</v>
      </c>
      <c r="E112">
        <v>30501</v>
      </c>
      <c r="G112">
        <v>40</v>
      </c>
      <c r="K112" s="99">
        <v>50</v>
      </c>
      <c r="L112" s="99">
        <v>2214</v>
      </c>
      <c r="M112" s="99">
        <v>171</v>
      </c>
      <c r="N112" s="99">
        <v>165</v>
      </c>
      <c r="O112">
        <v>5</v>
      </c>
    </row>
    <row r="113" spans="2:10">
      <c r="B113">
        <v>1141</v>
      </c>
      <c r="C113">
        <v>1</v>
      </c>
      <c r="D113">
        <v>10</v>
      </c>
      <c r="E113">
        <v>12201</v>
      </c>
      <c r="G113" s="99"/>
      <c r="H113" s="99">
        <v>10</v>
      </c>
      <c r="I113" s="99">
        <v>24000</v>
      </c>
      <c r="J113">
        <v>101030040</v>
      </c>
    </row>
    <row r="114" spans="2:10">
      <c r="B114">
        <v>1141</v>
      </c>
      <c r="C114">
        <v>1</v>
      </c>
      <c r="D114">
        <v>10</v>
      </c>
      <c r="E114">
        <v>12201</v>
      </c>
      <c r="G114" s="99"/>
      <c r="H114" s="99">
        <v>100212</v>
      </c>
      <c r="I114" s="99">
        <v>4</v>
      </c>
      <c r="J114">
        <v>101030040</v>
      </c>
    </row>
    <row r="115" spans="2:15">
      <c r="B115">
        <v>1141</v>
      </c>
      <c r="C115">
        <v>2</v>
      </c>
      <c r="D115">
        <v>20</v>
      </c>
      <c r="E115">
        <v>12201</v>
      </c>
      <c r="G115" s="99"/>
      <c r="H115" s="99">
        <v>10</v>
      </c>
      <c r="I115" s="99">
        <v>56000</v>
      </c>
      <c r="K115" s="99">
        <v>10</v>
      </c>
      <c r="L115" s="99">
        <v>464</v>
      </c>
      <c r="M115" s="99">
        <v>37</v>
      </c>
      <c r="N115" s="99">
        <v>33</v>
      </c>
      <c r="O115">
        <v>1</v>
      </c>
    </row>
    <row r="116" spans="2:15">
      <c r="B116">
        <v>1141</v>
      </c>
      <c r="C116">
        <v>2</v>
      </c>
      <c r="D116">
        <v>20</v>
      </c>
      <c r="E116">
        <v>12201</v>
      </c>
      <c r="G116" s="99"/>
      <c r="H116" s="99">
        <v>100222</v>
      </c>
      <c r="I116" s="99">
        <v>12</v>
      </c>
      <c r="K116" s="99">
        <v>10</v>
      </c>
      <c r="L116" s="99">
        <v>464</v>
      </c>
      <c r="M116" s="99">
        <v>37</v>
      </c>
      <c r="N116" s="99">
        <v>33</v>
      </c>
      <c r="O116">
        <v>1</v>
      </c>
    </row>
    <row r="117" spans="2:15">
      <c r="B117">
        <v>1141</v>
      </c>
      <c r="C117">
        <v>3</v>
      </c>
      <c r="D117">
        <v>30</v>
      </c>
      <c r="E117">
        <v>12201</v>
      </c>
      <c r="G117" s="99"/>
      <c r="H117" s="99">
        <v>10</v>
      </c>
      <c r="I117" s="99">
        <v>120000</v>
      </c>
      <c r="J117">
        <v>101030041</v>
      </c>
      <c r="K117" s="99">
        <v>20</v>
      </c>
      <c r="L117" s="99">
        <v>929</v>
      </c>
      <c r="M117" s="99">
        <v>75</v>
      </c>
      <c r="N117" s="99">
        <v>67</v>
      </c>
      <c r="O117">
        <v>2</v>
      </c>
    </row>
    <row r="118" spans="2:15">
      <c r="B118">
        <v>1141</v>
      </c>
      <c r="C118">
        <v>3</v>
      </c>
      <c r="D118">
        <v>30</v>
      </c>
      <c r="E118">
        <v>12201</v>
      </c>
      <c r="G118" s="99"/>
      <c r="H118" s="99">
        <v>100222</v>
      </c>
      <c r="I118" s="99">
        <v>20</v>
      </c>
      <c r="J118">
        <v>101030041</v>
      </c>
      <c r="K118" s="99">
        <v>20</v>
      </c>
      <c r="L118" s="99">
        <v>929</v>
      </c>
      <c r="M118" s="99">
        <v>75</v>
      </c>
      <c r="N118" s="99">
        <v>67</v>
      </c>
      <c r="O118">
        <v>2</v>
      </c>
    </row>
    <row r="119" spans="2:15">
      <c r="B119">
        <v>1141</v>
      </c>
      <c r="C119">
        <v>4</v>
      </c>
      <c r="D119">
        <v>40</v>
      </c>
      <c r="E119">
        <v>12201</v>
      </c>
      <c r="G119">
        <v>9</v>
      </c>
      <c r="H119" s="99">
        <v>10</v>
      </c>
      <c r="I119" s="99">
        <v>200000</v>
      </c>
      <c r="K119" s="99">
        <v>30</v>
      </c>
      <c r="L119" s="99">
        <v>1393</v>
      </c>
      <c r="M119" s="99">
        <v>112</v>
      </c>
      <c r="N119" s="99">
        <v>100</v>
      </c>
      <c r="O119">
        <v>3</v>
      </c>
    </row>
    <row r="120" spans="2:15">
      <c r="B120">
        <v>1141</v>
      </c>
      <c r="C120">
        <v>4</v>
      </c>
      <c r="D120">
        <v>40</v>
      </c>
      <c r="E120">
        <v>12201</v>
      </c>
      <c r="G120">
        <v>9</v>
      </c>
      <c r="H120" s="99">
        <v>100232</v>
      </c>
      <c r="I120" s="99">
        <v>10</v>
      </c>
      <c r="K120" s="99">
        <v>30</v>
      </c>
      <c r="L120" s="99">
        <v>1393</v>
      </c>
      <c r="M120" s="99">
        <v>112</v>
      </c>
      <c r="N120" s="99">
        <v>100</v>
      </c>
      <c r="O120">
        <v>3</v>
      </c>
    </row>
    <row r="121" spans="2:15">
      <c r="B121">
        <v>1141</v>
      </c>
      <c r="C121">
        <v>5</v>
      </c>
      <c r="D121">
        <v>50</v>
      </c>
      <c r="E121">
        <v>12201</v>
      </c>
      <c r="G121">
        <v>12</v>
      </c>
      <c r="H121" s="99">
        <v>10</v>
      </c>
      <c r="I121" s="99">
        <v>400000</v>
      </c>
      <c r="J121">
        <v>101030042</v>
      </c>
      <c r="K121" s="99">
        <v>40</v>
      </c>
      <c r="L121" s="99">
        <v>1857</v>
      </c>
      <c r="M121" s="99">
        <v>150</v>
      </c>
      <c r="N121" s="99">
        <v>134</v>
      </c>
      <c r="O121">
        <v>4</v>
      </c>
    </row>
    <row r="122" spans="2:15">
      <c r="B122">
        <v>1141</v>
      </c>
      <c r="C122">
        <v>5</v>
      </c>
      <c r="D122">
        <v>50</v>
      </c>
      <c r="E122">
        <v>12201</v>
      </c>
      <c r="G122">
        <v>12</v>
      </c>
      <c r="H122" s="99">
        <v>100232</v>
      </c>
      <c r="I122" s="99">
        <v>20</v>
      </c>
      <c r="J122">
        <v>101030042</v>
      </c>
      <c r="K122" s="99">
        <v>40</v>
      </c>
      <c r="L122" s="99">
        <v>1857</v>
      </c>
      <c r="M122" s="99">
        <v>150</v>
      </c>
      <c r="N122" s="99">
        <v>134</v>
      </c>
      <c r="O122">
        <v>4</v>
      </c>
    </row>
    <row r="123" spans="2:15">
      <c r="B123">
        <v>1141</v>
      </c>
      <c r="C123">
        <v>6</v>
      </c>
      <c r="D123">
        <v>60</v>
      </c>
      <c r="E123">
        <v>12201</v>
      </c>
      <c r="G123">
        <v>15</v>
      </c>
      <c r="K123" s="99">
        <v>50</v>
      </c>
      <c r="L123" s="99">
        <v>2322</v>
      </c>
      <c r="M123" s="99">
        <v>187</v>
      </c>
      <c r="N123" s="99">
        <v>167</v>
      </c>
      <c r="O123">
        <v>5</v>
      </c>
    </row>
    <row r="124" spans="2:10">
      <c r="B124">
        <v>1181</v>
      </c>
      <c r="C124">
        <v>1</v>
      </c>
      <c r="D124">
        <v>10</v>
      </c>
      <c r="E124">
        <v>31401</v>
      </c>
      <c r="G124">
        <v>0</v>
      </c>
      <c r="H124">
        <v>10</v>
      </c>
      <c r="I124">
        <v>24000</v>
      </c>
      <c r="J124">
        <v>101030052</v>
      </c>
    </row>
    <row r="125" spans="2:10">
      <c r="B125">
        <v>1181</v>
      </c>
      <c r="C125">
        <v>1</v>
      </c>
      <c r="D125">
        <v>10</v>
      </c>
      <c r="E125">
        <v>31401</v>
      </c>
      <c r="G125">
        <v>0</v>
      </c>
      <c r="H125">
        <v>100213</v>
      </c>
      <c r="I125">
        <v>4</v>
      </c>
      <c r="J125">
        <v>101030052</v>
      </c>
    </row>
    <row r="126" spans="2:15">
      <c r="B126">
        <v>1181</v>
      </c>
      <c r="C126">
        <v>2</v>
      </c>
      <c r="D126">
        <v>20</v>
      </c>
      <c r="E126">
        <v>31401</v>
      </c>
      <c r="G126">
        <v>6</v>
      </c>
      <c r="H126">
        <v>10</v>
      </c>
      <c r="I126">
        <v>56000</v>
      </c>
      <c r="K126">
        <v>10</v>
      </c>
      <c r="L126">
        <v>413</v>
      </c>
      <c r="M126">
        <v>42</v>
      </c>
      <c r="N126">
        <v>33</v>
      </c>
      <c r="O126">
        <v>1</v>
      </c>
    </row>
    <row r="127" spans="2:15">
      <c r="B127">
        <v>1181</v>
      </c>
      <c r="C127">
        <v>2</v>
      </c>
      <c r="D127">
        <v>20</v>
      </c>
      <c r="E127">
        <v>31401</v>
      </c>
      <c r="G127">
        <v>6</v>
      </c>
      <c r="H127">
        <v>100223</v>
      </c>
      <c r="I127">
        <v>12</v>
      </c>
      <c r="K127">
        <v>10</v>
      </c>
      <c r="L127">
        <v>413</v>
      </c>
      <c r="M127">
        <v>42</v>
      </c>
      <c r="N127">
        <v>33</v>
      </c>
      <c r="O127">
        <v>1</v>
      </c>
    </row>
    <row r="128" spans="2:15">
      <c r="B128">
        <v>1181</v>
      </c>
      <c r="C128">
        <v>3</v>
      </c>
      <c r="D128">
        <v>30</v>
      </c>
      <c r="E128">
        <v>31401</v>
      </c>
      <c r="G128">
        <v>12</v>
      </c>
      <c r="H128">
        <v>10</v>
      </c>
      <c r="I128">
        <v>120000</v>
      </c>
      <c r="J128">
        <v>101030053</v>
      </c>
      <c r="K128">
        <v>20</v>
      </c>
      <c r="L128">
        <v>826</v>
      </c>
      <c r="M128">
        <v>85</v>
      </c>
      <c r="N128">
        <v>66</v>
      </c>
      <c r="O128">
        <v>2</v>
      </c>
    </row>
    <row r="129" spans="2:15">
      <c r="B129">
        <v>1181</v>
      </c>
      <c r="C129">
        <v>3</v>
      </c>
      <c r="D129">
        <v>30</v>
      </c>
      <c r="E129">
        <v>31401</v>
      </c>
      <c r="G129">
        <v>12</v>
      </c>
      <c r="H129">
        <v>100223</v>
      </c>
      <c r="I129">
        <v>20</v>
      </c>
      <c r="J129">
        <v>101030053</v>
      </c>
      <c r="K129">
        <v>20</v>
      </c>
      <c r="L129">
        <v>826</v>
      </c>
      <c r="M129">
        <v>85</v>
      </c>
      <c r="N129">
        <v>66</v>
      </c>
      <c r="O129">
        <v>2</v>
      </c>
    </row>
    <row r="130" spans="2:15">
      <c r="B130">
        <v>1181</v>
      </c>
      <c r="C130">
        <v>4</v>
      </c>
      <c r="D130">
        <v>40</v>
      </c>
      <c r="E130">
        <v>31401</v>
      </c>
      <c r="G130">
        <v>18</v>
      </c>
      <c r="H130">
        <v>10</v>
      </c>
      <c r="I130">
        <v>200000</v>
      </c>
      <c r="K130">
        <v>30</v>
      </c>
      <c r="L130">
        <v>1239</v>
      </c>
      <c r="M130">
        <v>127</v>
      </c>
      <c r="N130">
        <v>99</v>
      </c>
      <c r="O130">
        <v>3</v>
      </c>
    </row>
    <row r="131" spans="2:15">
      <c r="B131">
        <v>1181</v>
      </c>
      <c r="C131">
        <v>4</v>
      </c>
      <c r="D131">
        <v>40</v>
      </c>
      <c r="E131">
        <v>31401</v>
      </c>
      <c r="G131">
        <v>18</v>
      </c>
      <c r="H131">
        <v>100233</v>
      </c>
      <c r="I131">
        <v>10</v>
      </c>
      <c r="K131">
        <v>30</v>
      </c>
      <c r="L131">
        <v>1239</v>
      </c>
      <c r="M131">
        <v>127</v>
      </c>
      <c r="N131">
        <v>99</v>
      </c>
      <c r="O131">
        <v>3</v>
      </c>
    </row>
    <row r="132" spans="2:15">
      <c r="B132">
        <v>1181</v>
      </c>
      <c r="C132">
        <v>5</v>
      </c>
      <c r="D132">
        <v>50</v>
      </c>
      <c r="E132">
        <v>31401</v>
      </c>
      <c r="G132">
        <v>24</v>
      </c>
      <c r="H132">
        <v>10</v>
      </c>
      <c r="I132">
        <v>400000</v>
      </c>
      <c r="J132">
        <v>101030054</v>
      </c>
      <c r="K132">
        <v>40</v>
      </c>
      <c r="L132">
        <v>1651</v>
      </c>
      <c r="M132">
        <v>170</v>
      </c>
      <c r="N132">
        <v>133</v>
      </c>
      <c r="O132">
        <v>4</v>
      </c>
    </row>
    <row r="133" spans="2:15">
      <c r="B133">
        <v>1181</v>
      </c>
      <c r="C133">
        <v>5</v>
      </c>
      <c r="D133">
        <v>50</v>
      </c>
      <c r="E133">
        <v>31401</v>
      </c>
      <c r="G133">
        <v>24</v>
      </c>
      <c r="H133">
        <v>100233</v>
      </c>
      <c r="I133">
        <v>20</v>
      </c>
      <c r="J133">
        <v>101030054</v>
      </c>
      <c r="K133">
        <v>40</v>
      </c>
      <c r="L133">
        <v>1651</v>
      </c>
      <c r="M133">
        <v>170</v>
      </c>
      <c r="N133">
        <v>133</v>
      </c>
      <c r="O133">
        <v>4</v>
      </c>
    </row>
    <row r="134" spans="2:15">
      <c r="B134">
        <v>1181</v>
      </c>
      <c r="C134">
        <v>6</v>
      </c>
      <c r="D134">
        <v>60</v>
      </c>
      <c r="E134">
        <v>31401</v>
      </c>
      <c r="G134">
        <v>30</v>
      </c>
      <c r="K134">
        <v>50</v>
      </c>
      <c r="L134">
        <v>2064</v>
      </c>
      <c r="M134">
        <v>212</v>
      </c>
      <c r="N134">
        <v>166</v>
      </c>
      <c r="O134">
        <v>5</v>
      </c>
    </row>
    <row r="135" spans="2:14">
      <c r="B135">
        <v>1191</v>
      </c>
      <c r="C135">
        <v>1</v>
      </c>
      <c r="D135">
        <v>10</v>
      </c>
      <c r="E135">
        <v>20101</v>
      </c>
      <c r="H135" s="99">
        <v>10</v>
      </c>
      <c r="I135" s="99">
        <v>24000</v>
      </c>
      <c r="J135">
        <v>101030055</v>
      </c>
      <c r="K135" s="134">
        <v>0</v>
      </c>
      <c r="L135" s="99"/>
      <c r="M135" s="99"/>
      <c r="N135" s="99"/>
    </row>
    <row r="136" spans="2:14">
      <c r="B136">
        <v>1191</v>
      </c>
      <c r="C136">
        <v>1</v>
      </c>
      <c r="D136">
        <v>10</v>
      </c>
      <c r="E136">
        <v>20101</v>
      </c>
      <c r="H136" s="99">
        <v>100211</v>
      </c>
      <c r="I136" s="99">
        <v>4</v>
      </c>
      <c r="J136">
        <v>101030055</v>
      </c>
      <c r="K136" s="134">
        <v>0</v>
      </c>
      <c r="L136" s="99"/>
      <c r="M136" s="99"/>
      <c r="N136" s="99"/>
    </row>
    <row r="137" spans="2:15">
      <c r="B137">
        <v>1191</v>
      </c>
      <c r="C137">
        <v>2</v>
      </c>
      <c r="D137">
        <v>20</v>
      </c>
      <c r="E137">
        <v>20101</v>
      </c>
      <c r="H137" s="99">
        <v>10</v>
      </c>
      <c r="I137" s="99">
        <v>56000</v>
      </c>
      <c r="K137">
        <v>10</v>
      </c>
      <c r="L137" s="99">
        <v>423</v>
      </c>
      <c r="M137" s="99">
        <v>48</v>
      </c>
      <c r="N137" s="99">
        <v>33</v>
      </c>
      <c r="O137">
        <v>1</v>
      </c>
    </row>
    <row r="138" spans="2:15">
      <c r="B138">
        <v>1191</v>
      </c>
      <c r="C138">
        <v>2</v>
      </c>
      <c r="D138">
        <v>20</v>
      </c>
      <c r="E138">
        <v>20101</v>
      </c>
      <c r="H138" s="99">
        <v>100221</v>
      </c>
      <c r="I138" s="99">
        <v>12</v>
      </c>
      <c r="K138">
        <v>10</v>
      </c>
      <c r="L138" s="99">
        <v>423</v>
      </c>
      <c r="M138" s="99">
        <v>48</v>
      </c>
      <c r="N138" s="99">
        <v>33</v>
      </c>
      <c r="O138">
        <v>1</v>
      </c>
    </row>
    <row r="139" spans="2:15">
      <c r="B139">
        <v>1191</v>
      </c>
      <c r="C139">
        <v>3</v>
      </c>
      <c r="D139">
        <v>30</v>
      </c>
      <c r="E139">
        <v>20101</v>
      </c>
      <c r="H139" s="99">
        <v>10</v>
      </c>
      <c r="I139" s="99">
        <v>120000</v>
      </c>
      <c r="J139">
        <v>101030056</v>
      </c>
      <c r="K139">
        <v>20</v>
      </c>
      <c r="L139" s="99">
        <v>847</v>
      </c>
      <c r="M139" s="99">
        <v>96</v>
      </c>
      <c r="N139" s="99">
        <v>67</v>
      </c>
      <c r="O139">
        <v>2</v>
      </c>
    </row>
    <row r="140" spans="2:15">
      <c r="B140">
        <v>1191</v>
      </c>
      <c r="C140">
        <v>3</v>
      </c>
      <c r="D140">
        <v>30</v>
      </c>
      <c r="E140">
        <v>20101</v>
      </c>
      <c r="H140" s="99">
        <v>100221</v>
      </c>
      <c r="I140" s="99">
        <v>20</v>
      </c>
      <c r="J140">
        <v>101030056</v>
      </c>
      <c r="K140">
        <v>20</v>
      </c>
      <c r="L140" s="99">
        <v>847</v>
      </c>
      <c r="M140" s="99">
        <v>96</v>
      </c>
      <c r="N140" s="99">
        <v>67</v>
      </c>
      <c r="O140">
        <v>2</v>
      </c>
    </row>
    <row r="141" spans="2:15">
      <c r="B141">
        <v>1191</v>
      </c>
      <c r="C141">
        <v>4</v>
      </c>
      <c r="D141">
        <v>40</v>
      </c>
      <c r="E141">
        <v>20101</v>
      </c>
      <c r="H141" s="99">
        <v>10</v>
      </c>
      <c r="I141" s="99">
        <v>200000</v>
      </c>
      <c r="K141">
        <v>30</v>
      </c>
      <c r="L141" s="99">
        <v>1270</v>
      </c>
      <c r="M141" s="99">
        <v>145</v>
      </c>
      <c r="N141" s="99">
        <v>100</v>
      </c>
      <c r="O141">
        <v>3</v>
      </c>
    </row>
    <row r="142" spans="2:15">
      <c r="B142">
        <v>1191</v>
      </c>
      <c r="C142">
        <v>4</v>
      </c>
      <c r="D142">
        <v>40</v>
      </c>
      <c r="E142">
        <v>20101</v>
      </c>
      <c r="H142" s="99">
        <v>100231</v>
      </c>
      <c r="I142" s="99">
        <v>10</v>
      </c>
      <c r="K142">
        <v>30</v>
      </c>
      <c r="L142" s="99">
        <v>1270</v>
      </c>
      <c r="M142" s="99">
        <v>145</v>
      </c>
      <c r="N142" s="99">
        <v>100</v>
      </c>
      <c r="O142">
        <v>3</v>
      </c>
    </row>
    <row r="143" spans="2:15">
      <c r="B143">
        <v>1191</v>
      </c>
      <c r="C143">
        <v>5</v>
      </c>
      <c r="D143">
        <v>50</v>
      </c>
      <c r="E143">
        <v>20101</v>
      </c>
      <c r="H143" s="99">
        <v>10</v>
      </c>
      <c r="I143" s="99">
        <v>400000</v>
      </c>
      <c r="J143">
        <v>101030057</v>
      </c>
      <c r="K143">
        <v>40</v>
      </c>
      <c r="L143" s="99">
        <v>1694</v>
      </c>
      <c r="M143" s="99">
        <v>193</v>
      </c>
      <c r="N143" s="99">
        <v>134</v>
      </c>
      <c r="O143">
        <v>4</v>
      </c>
    </row>
    <row r="144" spans="2:15">
      <c r="B144">
        <v>1191</v>
      </c>
      <c r="C144">
        <v>5</v>
      </c>
      <c r="D144">
        <v>50</v>
      </c>
      <c r="E144">
        <v>20101</v>
      </c>
      <c r="H144" s="99">
        <v>100231</v>
      </c>
      <c r="I144" s="99">
        <v>20</v>
      </c>
      <c r="J144">
        <v>101030057</v>
      </c>
      <c r="K144">
        <v>40</v>
      </c>
      <c r="L144" s="99">
        <v>1694</v>
      </c>
      <c r="M144" s="99">
        <v>193</v>
      </c>
      <c r="N144" s="99">
        <v>134</v>
      </c>
      <c r="O144">
        <v>4</v>
      </c>
    </row>
    <row r="145" spans="2:15">
      <c r="B145">
        <v>1191</v>
      </c>
      <c r="C145">
        <v>6</v>
      </c>
      <c r="D145">
        <v>60</v>
      </c>
      <c r="E145">
        <v>20101</v>
      </c>
      <c r="K145">
        <v>50</v>
      </c>
      <c r="L145" s="99">
        <v>2117</v>
      </c>
      <c r="M145" s="99">
        <v>241</v>
      </c>
      <c r="N145" s="99">
        <v>167</v>
      </c>
      <c r="O145">
        <v>5</v>
      </c>
    </row>
    <row r="146" spans="2:10">
      <c r="B146">
        <v>1211</v>
      </c>
      <c r="C146">
        <v>1</v>
      </c>
      <c r="D146">
        <v>10</v>
      </c>
      <c r="E146">
        <v>23101</v>
      </c>
      <c r="G146">
        <v>0</v>
      </c>
      <c r="H146">
        <v>10</v>
      </c>
      <c r="I146">
        <v>24000</v>
      </c>
      <c r="J146">
        <v>101030061</v>
      </c>
    </row>
    <row r="147" spans="2:10">
      <c r="B147">
        <v>1211</v>
      </c>
      <c r="C147">
        <v>1</v>
      </c>
      <c r="D147">
        <v>10</v>
      </c>
      <c r="E147">
        <v>23101</v>
      </c>
      <c r="G147">
        <v>0</v>
      </c>
      <c r="H147">
        <v>100214</v>
      </c>
      <c r="I147">
        <v>4</v>
      </c>
      <c r="J147">
        <v>101030061</v>
      </c>
    </row>
    <row r="148" spans="2:15">
      <c r="B148">
        <v>1211</v>
      </c>
      <c r="C148">
        <v>2</v>
      </c>
      <c r="D148">
        <v>20</v>
      </c>
      <c r="E148">
        <v>23101</v>
      </c>
      <c r="G148">
        <v>240</v>
      </c>
      <c r="H148">
        <v>10</v>
      </c>
      <c r="I148">
        <v>56000</v>
      </c>
      <c r="K148">
        <v>10</v>
      </c>
      <c r="L148">
        <v>475</v>
      </c>
      <c r="M148">
        <v>37</v>
      </c>
      <c r="N148">
        <v>33</v>
      </c>
      <c r="O148">
        <v>1</v>
      </c>
    </row>
    <row r="149" spans="2:15">
      <c r="B149">
        <v>1211</v>
      </c>
      <c r="C149">
        <v>2</v>
      </c>
      <c r="D149">
        <v>20</v>
      </c>
      <c r="E149">
        <v>23101</v>
      </c>
      <c r="G149">
        <v>240</v>
      </c>
      <c r="H149">
        <v>100224</v>
      </c>
      <c r="I149">
        <v>12</v>
      </c>
      <c r="K149">
        <v>10</v>
      </c>
      <c r="L149">
        <v>475</v>
      </c>
      <c r="M149">
        <v>37</v>
      </c>
      <c r="N149">
        <v>33</v>
      </c>
      <c r="O149">
        <v>1</v>
      </c>
    </row>
    <row r="150" spans="2:15">
      <c r="B150">
        <v>1211</v>
      </c>
      <c r="C150">
        <v>3</v>
      </c>
      <c r="D150">
        <v>30</v>
      </c>
      <c r="E150">
        <v>23101</v>
      </c>
      <c r="G150">
        <v>480</v>
      </c>
      <c r="H150">
        <v>10</v>
      </c>
      <c r="I150">
        <v>120000</v>
      </c>
      <c r="J150">
        <v>101030062</v>
      </c>
      <c r="K150">
        <v>20</v>
      </c>
      <c r="L150">
        <v>950</v>
      </c>
      <c r="M150">
        <v>74</v>
      </c>
      <c r="N150">
        <v>66</v>
      </c>
      <c r="O150">
        <v>2</v>
      </c>
    </row>
    <row r="151" spans="2:15">
      <c r="B151">
        <v>1211</v>
      </c>
      <c r="C151">
        <v>3</v>
      </c>
      <c r="D151">
        <v>30</v>
      </c>
      <c r="E151">
        <v>23101</v>
      </c>
      <c r="G151">
        <v>480</v>
      </c>
      <c r="H151">
        <v>100224</v>
      </c>
      <c r="I151">
        <v>20</v>
      </c>
      <c r="J151">
        <v>101030062</v>
      </c>
      <c r="K151">
        <v>20</v>
      </c>
      <c r="L151">
        <v>950</v>
      </c>
      <c r="M151">
        <v>74</v>
      </c>
      <c r="N151">
        <v>66</v>
      </c>
      <c r="O151">
        <v>2</v>
      </c>
    </row>
    <row r="152" spans="2:15">
      <c r="B152">
        <v>1211</v>
      </c>
      <c r="C152">
        <v>4</v>
      </c>
      <c r="D152">
        <v>40</v>
      </c>
      <c r="E152">
        <v>23101</v>
      </c>
      <c r="G152">
        <v>720</v>
      </c>
      <c r="H152">
        <v>10</v>
      </c>
      <c r="I152">
        <v>200000</v>
      </c>
      <c r="K152">
        <v>30</v>
      </c>
      <c r="L152">
        <v>1425</v>
      </c>
      <c r="M152">
        <v>111</v>
      </c>
      <c r="N152">
        <v>99</v>
      </c>
      <c r="O152">
        <v>3</v>
      </c>
    </row>
    <row r="153" spans="2:15">
      <c r="B153">
        <v>1211</v>
      </c>
      <c r="C153">
        <v>4</v>
      </c>
      <c r="D153">
        <v>40</v>
      </c>
      <c r="E153">
        <v>23101</v>
      </c>
      <c r="G153">
        <v>720</v>
      </c>
      <c r="H153">
        <v>100234</v>
      </c>
      <c r="I153">
        <v>10</v>
      </c>
      <c r="K153">
        <v>30</v>
      </c>
      <c r="L153">
        <v>1425</v>
      </c>
      <c r="M153">
        <v>111</v>
      </c>
      <c r="N153">
        <v>99</v>
      </c>
      <c r="O153">
        <v>3</v>
      </c>
    </row>
    <row r="154" spans="2:15">
      <c r="B154">
        <v>1211</v>
      </c>
      <c r="C154">
        <v>5</v>
      </c>
      <c r="D154">
        <v>50</v>
      </c>
      <c r="E154">
        <v>23101</v>
      </c>
      <c r="G154">
        <v>960</v>
      </c>
      <c r="H154">
        <v>10</v>
      </c>
      <c r="I154">
        <v>400000</v>
      </c>
      <c r="J154">
        <v>101030063</v>
      </c>
      <c r="K154">
        <v>40</v>
      </c>
      <c r="L154">
        <v>1900</v>
      </c>
      <c r="M154">
        <v>147</v>
      </c>
      <c r="N154">
        <v>133</v>
      </c>
      <c r="O154">
        <v>4</v>
      </c>
    </row>
    <row r="155" spans="2:15">
      <c r="B155">
        <v>1211</v>
      </c>
      <c r="C155">
        <v>5</v>
      </c>
      <c r="D155">
        <v>50</v>
      </c>
      <c r="E155">
        <v>23101</v>
      </c>
      <c r="G155">
        <v>960</v>
      </c>
      <c r="H155">
        <v>100234</v>
      </c>
      <c r="I155">
        <v>20</v>
      </c>
      <c r="J155">
        <v>101030063</v>
      </c>
      <c r="K155">
        <v>40</v>
      </c>
      <c r="L155">
        <v>1900</v>
      </c>
      <c r="M155">
        <v>147</v>
      </c>
      <c r="N155">
        <v>133</v>
      </c>
      <c r="O155">
        <v>4</v>
      </c>
    </row>
    <row r="156" spans="2:15">
      <c r="B156">
        <v>1211</v>
      </c>
      <c r="C156">
        <v>6</v>
      </c>
      <c r="D156">
        <v>60</v>
      </c>
      <c r="E156">
        <v>23101</v>
      </c>
      <c r="G156">
        <v>1200</v>
      </c>
      <c r="K156">
        <v>50</v>
      </c>
      <c r="L156">
        <v>2375</v>
      </c>
      <c r="M156">
        <v>184</v>
      </c>
      <c r="N156">
        <v>166</v>
      </c>
      <c r="O156">
        <v>5</v>
      </c>
    </row>
    <row r="157" spans="2:10">
      <c r="B157">
        <v>1241</v>
      </c>
      <c r="C157">
        <v>1</v>
      </c>
      <c r="D157">
        <v>10</v>
      </c>
      <c r="E157">
        <v>21101</v>
      </c>
      <c r="G157">
        <v>0</v>
      </c>
      <c r="H157">
        <v>10</v>
      </c>
      <c r="I157">
        <v>24000</v>
      </c>
      <c r="J157">
        <v>101030070</v>
      </c>
    </row>
    <row r="158" spans="2:10">
      <c r="B158">
        <v>1241</v>
      </c>
      <c r="C158">
        <v>1</v>
      </c>
      <c r="D158">
        <v>10</v>
      </c>
      <c r="E158">
        <v>21101</v>
      </c>
      <c r="G158">
        <v>0</v>
      </c>
      <c r="H158">
        <v>100211</v>
      </c>
      <c r="I158">
        <v>4</v>
      </c>
      <c r="J158">
        <v>101030070</v>
      </c>
    </row>
    <row r="159" spans="2:15">
      <c r="B159">
        <v>1241</v>
      </c>
      <c r="C159">
        <v>2</v>
      </c>
      <c r="D159">
        <v>20</v>
      </c>
      <c r="E159">
        <v>21101</v>
      </c>
      <c r="G159">
        <v>480</v>
      </c>
      <c r="H159">
        <v>10</v>
      </c>
      <c r="I159">
        <v>56000</v>
      </c>
      <c r="K159">
        <v>10</v>
      </c>
      <c r="L159">
        <v>413</v>
      </c>
      <c r="M159">
        <v>47</v>
      </c>
      <c r="N159">
        <v>33</v>
      </c>
      <c r="O159">
        <v>1</v>
      </c>
    </row>
    <row r="160" spans="2:15">
      <c r="B160">
        <v>1241</v>
      </c>
      <c r="C160">
        <v>2</v>
      </c>
      <c r="D160">
        <v>20</v>
      </c>
      <c r="E160">
        <v>21101</v>
      </c>
      <c r="G160">
        <v>480</v>
      </c>
      <c r="H160">
        <v>100221</v>
      </c>
      <c r="I160">
        <v>12</v>
      </c>
      <c r="K160">
        <v>10</v>
      </c>
      <c r="L160">
        <v>413</v>
      </c>
      <c r="M160">
        <v>47</v>
      </c>
      <c r="N160">
        <v>33</v>
      </c>
      <c r="O160">
        <v>1</v>
      </c>
    </row>
    <row r="161" spans="2:15">
      <c r="B161">
        <v>1241</v>
      </c>
      <c r="C161">
        <v>3</v>
      </c>
      <c r="D161">
        <v>30</v>
      </c>
      <c r="E161">
        <v>21101</v>
      </c>
      <c r="G161">
        <v>960</v>
      </c>
      <c r="H161">
        <v>10</v>
      </c>
      <c r="I161">
        <v>120000</v>
      </c>
      <c r="J161">
        <v>101030071</v>
      </c>
      <c r="K161">
        <v>20</v>
      </c>
      <c r="L161">
        <v>826</v>
      </c>
      <c r="M161">
        <v>95</v>
      </c>
      <c r="N161">
        <v>66</v>
      </c>
      <c r="O161">
        <v>2</v>
      </c>
    </row>
    <row r="162" spans="2:15">
      <c r="B162">
        <v>1241</v>
      </c>
      <c r="C162">
        <v>3</v>
      </c>
      <c r="D162">
        <v>30</v>
      </c>
      <c r="E162">
        <v>21101</v>
      </c>
      <c r="G162">
        <v>960</v>
      </c>
      <c r="H162">
        <v>100221</v>
      </c>
      <c r="I162">
        <v>20</v>
      </c>
      <c r="J162">
        <v>101030071</v>
      </c>
      <c r="K162">
        <v>20</v>
      </c>
      <c r="L162">
        <v>826</v>
      </c>
      <c r="M162">
        <v>95</v>
      </c>
      <c r="N162">
        <v>66</v>
      </c>
      <c r="O162">
        <v>2</v>
      </c>
    </row>
    <row r="163" spans="2:15">
      <c r="B163">
        <v>1241</v>
      </c>
      <c r="C163">
        <v>4</v>
      </c>
      <c r="D163">
        <v>40</v>
      </c>
      <c r="E163">
        <v>21101</v>
      </c>
      <c r="G163">
        <v>1440</v>
      </c>
      <c r="H163">
        <v>10</v>
      </c>
      <c r="I163">
        <v>200000</v>
      </c>
      <c r="K163">
        <v>30</v>
      </c>
      <c r="L163">
        <v>1239</v>
      </c>
      <c r="M163">
        <v>142</v>
      </c>
      <c r="N163">
        <v>99</v>
      </c>
      <c r="O163">
        <v>3</v>
      </c>
    </row>
    <row r="164" spans="2:15">
      <c r="B164">
        <v>1241</v>
      </c>
      <c r="C164">
        <v>4</v>
      </c>
      <c r="D164">
        <v>40</v>
      </c>
      <c r="E164">
        <v>21101</v>
      </c>
      <c r="G164">
        <v>1440</v>
      </c>
      <c r="H164">
        <v>100231</v>
      </c>
      <c r="I164">
        <v>10</v>
      </c>
      <c r="K164">
        <v>30</v>
      </c>
      <c r="L164">
        <v>1239</v>
      </c>
      <c r="M164">
        <v>142</v>
      </c>
      <c r="N164">
        <v>99</v>
      </c>
      <c r="O164">
        <v>3</v>
      </c>
    </row>
    <row r="165" spans="2:15">
      <c r="B165">
        <v>1241</v>
      </c>
      <c r="C165">
        <v>5</v>
      </c>
      <c r="D165">
        <v>50</v>
      </c>
      <c r="E165">
        <v>21101</v>
      </c>
      <c r="G165">
        <v>1920</v>
      </c>
      <c r="H165">
        <v>10</v>
      </c>
      <c r="I165">
        <v>400000</v>
      </c>
      <c r="J165">
        <v>101030072</v>
      </c>
      <c r="K165">
        <v>40</v>
      </c>
      <c r="L165">
        <v>1651</v>
      </c>
      <c r="M165">
        <v>189</v>
      </c>
      <c r="N165">
        <v>133</v>
      </c>
      <c r="O165">
        <v>4</v>
      </c>
    </row>
    <row r="166" spans="2:15">
      <c r="B166">
        <v>1241</v>
      </c>
      <c r="C166">
        <v>5</v>
      </c>
      <c r="D166">
        <v>50</v>
      </c>
      <c r="E166">
        <v>21101</v>
      </c>
      <c r="G166">
        <v>1920</v>
      </c>
      <c r="H166">
        <v>100231</v>
      </c>
      <c r="I166">
        <v>20</v>
      </c>
      <c r="J166">
        <v>101030072</v>
      </c>
      <c r="K166">
        <v>40</v>
      </c>
      <c r="L166">
        <v>1651</v>
      </c>
      <c r="M166">
        <v>189</v>
      </c>
      <c r="N166">
        <v>133</v>
      </c>
      <c r="O166">
        <v>4</v>
      </c>
    </row>
    <row r="167" spans="2:15">
      <c r="B167">
        <v>1241</v>
      </c>
      <c r="C167">
        <v>6</v>
      </c>
      <c r="D167">
        <v>60</v>
      </c>
      <c r="E167">
        <v>21101</v>
      </c>
      <c r="G167">
        <v>2400</v>
      </c>
      <c r="K167">
        <v>50</v>
      </c>
      <c r="L167">
        <v>2064</v>
      </c>
      <c r="M167">
        <v>236</v>
      </c>
      <c r="N167">
        <v>166</v>
      </c>
      <c r="O167">
        <v>5</v>
      </c>
    </row>
  </sheetData>
  <autoFilter xmlns:etc="http://www.wps.cn/officeDocument/2017/etCustomData" ref="B2:O167" etc:filterBottomFollowUsedRange="0">
    <extLst/>
  </autoFilter>
  <mergeCells count="4">
    <mergeCell ref="Q1:R1"/>
    <mergeCell ref="Q8:R8"/>
    <mergeCell ref="P2:P7"/>
    <mergeCell ref="S2:S7"/>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G341"/>
  <sheetViews>
    <sheetView zoomScale="130" zoomScaleNormal="130" topLeftCell="S1" workbookViewId="0">
      <selection activeCell="AF17" sqref="AF17"/>
    </sheetView>
  </sheetViews>
  <sheetFormatPr defaultColWidth="14" defaultRowHeight="12.75"/>
  <cols>
    <col min="1" max="1" width="19" customWidth="1"/>
    <col min="2" max="3" width="9" customWidth="1"/>
    <col min="4" max="5" width="15" customWidth="1"/>
    <col min="6" max="6" width="25" customWidth="1"/>
    <col min="7" max="7" width="35" customWidth="1"/>
    <col min="8" max="8" width="75" customWidth="1"/>
    <col min="9" max="9" width="8.28571428571429" customWidth="1"/>
    <col min="10" max="11" width="14" customWidth="1"/>
    <col min="12" max="12" width="12" customWidth="1"/>
    <col min="13" max="14" width="11" customWidth="1"/>
    <col min="15" max="15" width="9.42857142857143" customWidth="1"/>
    <col min="16" max="17" width="14" customWidth="1"/>
    <col min="18" max="20" width="11" customWidth="1"/>
    <col min="21" max="22" width="10" customWidth="1"/>
    <col min="23" max="23" width="12" customWidth="1"/>
    <col min="24" max="24" width="11" customWidth="1"/>
    <col min="25" max="25" width="9" customWidth="1"/>
    <col min="26" max="26" width="11" customWidth="1"/>
    <col min="27" max="27" width="10" customWidth="1"/>
    <col min="28" max="29" width="12" customWidth="1"/>
    <col min="30" max="31" width="9" customWidth="1"/>
    <col min="32" max="33" width="12" customWidth="1"/>
  </cols>
  <sheetData>
    <row r="1" ht="18.95" customHeight="1" spans="1:31">
      <c r="A1" s="52" t="s">
        <v>1058</v>
      </c>
      <c r="B1" s="52" t="s">
        <v>1059</v>
      </c>
      <c r="E1" s="151" t="s">
        <v>272</v>
      </c>
      <c r="F1" s="152" t="s">
        <v>1060</v>
      </c>
      <c r="G1" s="152"/>
      <c r="J1" s="102"/>
      <c r="K1" s="102"/>
      <c r="L1" s="102"/>
      <c r="M1" s="102"/>
      <c r="N1" s="102"/>
      <c r="O1" s="102"/>
      <c r="P1" s="102"/>
      <c r="Q1" s="102"/>
      <c r="R1" s="157"/>
      <c r="S1" s="157"/>
      <c r="T1" s="157"/>
      <c r="U1" s="157"/>
      <c r="V1" s="157"/>
      <c r="W1" s="158"/>
      <c r="X1" s="55"/>
      <c r="Y1" s="55"/>
      <c r="Z1" s="55"/>
      <c r="AA1" s="55"/>
      <c r="AB1" s="55"/>
      <c r="AC1" s="55"/>
      <c r="AD1" s="55">
        <v>0</v>
      </c>
      <c r="AE1" t="s">
        <v>1061</v>
      </c>
    </row>
    <row r="2" ht="21.95" customHeight="1" spans="1:33">
      <c r="A2" s="153" t="s">
        <v>1062</v>
      </c>
      <c r="B2" s="55"/>
      <c r="E2" s="151" t="s">
        <v>1063</v>
      </c>
      <c r="F2" s="152" t="s">
        <v>348</v>
      </c>
      <c r="G2" s="152"/>
      <c r="J2" s="102"/>
      <c r="K2" s="102"/>
      <c r="L2" s="102"/>
      <c r="M2" s="102"/>
      <c r="N2" s="102"/>
      <c r="O2" s="102"/>
      <c r="P2" s="102"/>
      <c r="Q2" s="102"/>
      <c r="R2" s="157"/>
      <c r="S2" s="157"/>
      <c r="T2" s="157"/>
      <c r="U2" s="157"/>
      <c r="V2" s="157"/>
      <c r="W2" s="158"/>
      <c r="X2" s="55"/>
      <c r="Y2" s="55"/>
      <c r="Z2" s="55"/>
      <c r="AA2" s="55"/>
      <c r="AB2" s="55"/>
      <c r="AC2" s="55"/>
      <c r="AD2" s="31">
        <v>0</v>
      </c>
      <c r="AE2" s="31" t="s">
        <v>1064</v>
      </c>
      <c r="AF2" s="55">
        <v>3</v>
      </c>
      <c r="AG2" s="31" t="s">
        <v>1065</v>
      </c>
    </row>
    <row r="3" ht="21.95" customHeight="1" spans="1:33">
      <c r="A3" s="154" t="s">
        <v>1066</v>
      </c>
      <c r="B3" s="55"/>
      <c r="E3" s="151" t="s">
        <v>481</v>
      </c>
      <c r="F3" s="152" t="s">
        <v>480</v>
      </c>
      <c r="G3" s="152"/>
      <c r="J3" s="102"/>
      <c r="K3" s="102"/>
      <c r="L3" s="102"/>
      <c r="M3" s="102"/>
      <c r="N3" s="102"/>
      <c r="O3" s="102"/>
      <c r="P3" s="102"/>
      <c r="Q3" s="102"/>
      <c r="R3" s="157"/>
      <c r="S3" s="157"/>
      <c r="T3" s="157"/>
      <c r="U3" s="157"/>
      <c r="V3" s="157"/>
      <c r="W3" s="158"/>
      <c r="X3" s="55"/>
      <c r="Y3" s="55"/>
      <c r="Z3" s="55"/>
      <c r="AA3" s="55"/>
      <c r="AB3" s="55"/>
      <c r="AC3" s="55"/>
      <c r="AD3" s="55">
        <v>1</v>
      </c>
      <c r="AE3" s="31" t="s">
        <v>1067</v>
      </c>
      <c r="AF3" s="55">
        <v>4</v>
      </c>
      <c r="AG3" s="31" t="s">
        <v>1068</v>
      </c>
    </row>
    <row r="4" ht="18.95" customHeight="1" spans="1:33">
      <c r="A4" s="52" t="s">
        <v>1069</v>
      </c>
      <c r="B4" s="52" t="s">
        <v>1070</v>
      </c>
      <c r="E4" s="151" t="s">
        <v>1071</v>
      </c>
      <c r="F4" s="152" t="s">
        <v>408</v>
      </c>
      <c r="G4" s="152"/>
      <c r="J4" s="102"/>
      <c r="K4" s="102"/>
      <c r="L4" s="102"/>
      <c r="M4" s="102"/>
      <c r="N4" s="102"/>
      <c r="O4" s="102"/>
      <c r="P4" s="102"/>
      <c r="Q4" s="102"/>
      <c r="R4" s="157"/>
      <c r="S4" s="157"/>
      <c r="T4" s="157"/>
      <c r="U4" s="157"/>
      <c r="V4" s="157"/>
      <c r="W4" s="158"/>
      <c r="X4" s="55"/>
      <c r="Y4" s="55"/>
      <c r="Z4" s="55"/>
      <c r="AA4" s="55"/>
      <c r="AB4" s="55"/>
      <c r="AC4" s="55"/>
      <c r="AD4" s="55">
        <v>2</v>
      </c>
      <c r="AE4" s="31" t="s">
        <v>1072</v>
      </c>
      <c r="AF4" s="55">
        <v>5</v>
      </c>
      <c r="AG4" s="31" t="s">
        <v>1073</v>
      </c>
    </row>
    <row r="5" ht="18.95" customHeight="1" spans="1:29">
      <c r="A5" s="134"/>
      <c r="E5" s="151" t="s">
        <v>1074</v>
      </c>
      <c r="F5" s="152" t="s">
        <v>1075</v>
      </c>
      <c r="G5" s="152"/>
      <c r="J5" s="102"/>
      <c r="K5" s="102"/>
      <c r="L5" s="102"/>
      <c r="M5" s="102"/>
      <c r="N5" s="102"/>
      <c r="O5" s="102"/>
      <c r="P5" s="102"/>
      <c r="Q5" s="102"/>
      <c r="R5" s="157"/>
      <c r="S5" s="157"/>
      <c r="T5" s="157"/>
      <c r="U5" s="157"/>
      <c r="V5" s="157"/>
      <c r="W5" s="158"/>
      <c r="X5" s="55"/>
      <c r="Y5" s="55"/>
      <c r="Z5" s="55"/>
      <c r="AA5" s="55"/>
      <c r="AB5" s="55"/>
      <c r="AC5" s="55"/>
    </row>
    <row r="6" ht="18.95" customHeight="1" spans="1:29">
      <c r="A6" s="134"/>
      <c r="E6" s="151" t="s">
        <v>1076</v>
      </c>
      <c r="F6" s="152" t="s">
        <v>1077</v>
      </c>
      <c r="G6" s="152"/>
      <c r="J6" s="102"/>
      <c r="K6" s="102"/>
      <c r="L6" s="102"/>
      <c r="M6" s="102"/>
      <c r="N6" s="102"/>
      <c r="O6" s="102"/>
      <c r="P6" s="102"/>
      <c r="Q6" s="102"/>
      <c r="R6" s="157"/>
      <c r="S6" s="157"/>
      <c r="T6" s="157"/>
      <c r="U6" s="157"/>
      <c r="V6" s="157"/>
      <c r="W6" s="158"/>
      <c r="X6" s="55"/>
      <c r="Y6" s="55"/>
      <c r="Z6" s="55"/>
      <c r="AA6" s="55" t="s">
        <v>1078</v>
      </c>
      <c r="AB6" s="55"/>
      <c r="AC6" s="55"/>
    </row>
    <row r="7" ht="24" customHeight="1" spans="1:33">
      <c r="A7" s="155"/>
      <c r="B7" s="155"/>
      <c r="C7" s="155"/>
      <c r="D7" s="155"/>
      <c r="E7" s="155"/>
      <c r="F7" s="155"/>
      <c r="G7" s="155"/>
      <c r="H7" s="155"/>
      <c r="I7" s="155"/>
      <c r="J7" s="156" t="s">
        <v>1079</v>
      </c>
      <c r="K7" s="156" t="s">
        <v>1080</v>
      </c>
      <c r="L7" s="156"/>
      <c r="M7" s="156"/>
      <c r="N7" s="156"/>
      <c r="O7" s="156"/>
      <c r="P7" s="156" t="s">
        <v>1081</v>
      </c>
      <c r="Q7" s="156" t="s">
        <v>1082</v>
      </c>
      <c r="R7" s="159"/>
      <c r="S7" s="159"/>
      <c r="T7" s="159"/>
      <c r="U7" s="159"/>
      <c r="V7" s="159" t="s">
        <v>1083</v>
      </c>
      <c r="W7" s="160" t="s">
        <v>1084</v>
      </c>
      <c r="X7" s="101" t="s">
        <v>1085</v>
      </c>
      <c r="Y7" s="101" t="s">
        <v>1086</v>
      </c>
      <c r="Z7" s="101" t="s">
        <v>1087</v>
      </c>
      <c r="AA7" s="101" t="s">
        <v>1088</v>
      </c>
      <c r="AB7" s="101" t="s">
        <v>1089</v>
      </c>
      <c r="AC7" s="101"/>
      <c r="AD7" s="101" t="s">
        <v>1090</v>
      </c>
      <c r="AE7" s="155" t="s">
        <v>1091</v>
      </c>
      <c r="AF7" s="155"/>
      <c r="AG7" s="155" t="s">
        <v>1092</v>
      </c>
    </row>
    <row r="8" s="1" customFormat="1" spans="1:30">
      <c r="A8" s="1" t="s">
        <v>1093</v>
      </c>
      <c r="B8" s="1" t="s">
        <v>527</v>
      </c>
      <c r="C8" s="1" t="s">
        <v>156</v>
      </c>
      <c r="D8" s="1" t="s">
        <v>1094</v>
      </c>
      <c r="E8" s="1" t="s">
        <v>1095</v>
      </c>
      <c r="F8" s="1" t="s">
        <v>1096</v>
      </c>
      <c r="G8" s="1" t="s">
        <v>1097</v>
      </c>
      <c r="H8" s="1" t="s">
        <v>1098</v>
      </c>
      <c r="I8" s="1" t="s">
        <v>1099</v>
      </c>
      <c r="J8" s="1" t="s">
        <v>1100</v>
      </c>
      <c r="K8" s="1" t="s">
        <v>1101</v>
      </c>
      <c r="L8" s="1" t="s">
        <v>1102</v>
      </c>
      <c r="M8" s="1" t="s">
        <v>1103</v>
      </c>
      <c r="N8" s="1" t="s">
        <v>1104</v>
      </c>
      <c r="O8" s="1" t="s">
        <v>1099</v>
      </c>
      <c r="P8" s="1" t="s">
        <v>1105</v>
      </c>
      <c r="Q8" s="1" t="s">
        <v>1106</v>
      </c>
      <c r="R8" s="1" t="s">
        <v>1102</v>
      </c>
      <c r="S8" s="1" t="s">
        <v>1103</v>
      </c>
      <c r="T8" s="1" t="s">
        <v>1104</v>
      </c>
      <c r="U8" s="1" t="s">
        <v>1107</v>
      </c>
      <c r="V8" s="1" t="s">
        <v>1108</v>
      </c>
      <c r="W8" s="1" t="s">
        <v>1109</v>
      </c>
      <c r="X8" s="1" t="s">
        <v>1110</v>
      </c>
      <c r="Y8" s="1" t="s">
        <v>19</v>
      </c>
      <c r="Z8" s="1" t="s">
        <v>1111</v>
      </c>
      <c r="AA8" s="1" t="s">
        <v>1112</v>
      </c>
      <c r="AB8" s="1" t="s">
        <v>1113</v>
      </c>
      <c r="AC8" s="1" t="s">
        <v>1114</v>
      </c>
      <c r="AD8" s="161" t="s">
        <v>1090</v>
      </c>
    </row>
    <row r="9" spans="1:31">
      <c r="A9">
        <v>0</v>
      </c>
      <c r="B9">
        <v>1241</v>
      </c>
      <c r="C9" t="s">
        <v>572</v>
      </c>
      <c r="D9" t="s">
        <v>272</v>
      </c>
      <c r="E9" t="s">
        <v>1115</v>
      </c>
      <c r="F9" t="s">
        <v>243</v>
      </c>
      <c r="I9" t="s">
        <v>1116</v>
      </c>
      <c r="J9">
        <v>0.431</v>
      </c>
      <c r="K9">
        <v>0.04</v>
      </c>
      <c r="L9">
        <v>0.911</v>
      </c>
      <c r="M9">
        <v>0.991</v>
      </c>
      <c r="N9">
        <v>1.071</v>
      </c>
      <c r="O9" t="s">
        <v>1117</v>
      </c>
      <c r="P9">
        <v>0.216</v>
      </c>
      <c r="Q9">
        <v>0.01</v>
      </c>
      <c r="V9">
        <v>0.71</v>
      </c>
      <c r="W9">
        <v>4.9</v>
      </c>
      <c r="AB9">
        <v>0</v>
      </c>
      <c r="AC9" t="str">
        <f>VLOOKUP(AB9,$AE$10:$AF$19,2,FALSE)</f>
        <v>普攻</v>
      </c>
      <c r="AD9">
        <v>0</v>
      </c>
      <c r="AE9" t="s">
        <v>1118</v>
      </c>
    </row>
    <row r="10" spans="1:32">
      <c r="A10">
        <v>0</v>
      </c>
      <c r="B10">
        <v>1241</v>
      </c>
      <c r="C10" t="s">
        <v>572</v>
      </c>
      <c r="D10" t="s">
        <v>272</v>
      </c>
      <c r="E10" t="s">
        <v>1119</v>
      </c>
      <c r="F10" t="s">
        <v>248</v>
      </c>
      <c r="I10" t="s">
        <v>1116</v>
      </c>
      <c r="J10">
        <v>1.264</v>
      </c>
      <c r="K10">
        <v>0.115</v>
      </c>
      <c r="O10" t="s">
        <v>1117</v>
      </c>
      <c r="P10">
        <v>0.973</v>
      </c>
      <c r="Q10">
        <v>0.045</v>
      </c>
      <c r="V10">
        <v>3.18</v>
      </c>
      <c r="W10">
        <v>22.1</v>
      </c>
      <c r="AB10">
        <v>0</v>
      </c>
      <c r="AC10" t="str">
        <f t="shared" ref="AC10:AC73" si="0">VLOOKUP(AB10,$AE$10:$AF$19,2,FALSE)</f>
        <v>普攻</v>
      </c>
      <c r="AD10">
        <v>0</v>
      </c>
      <c r="AE10">
        <v>0</v>
      </c>
      <c r="AF10" t="s">
        <v>1060</v>
      </c>
    </row>
    <row r="11" customHeight="1" spans="1:32">
      <c r="A11">
        <v>0</v>
      </c>
      <c r="B11">
        <v>1241</v>
      </c>
      <c r="C11" t="s">
        <v>572</v>
      </c>
      <c r="D11" t="s">
        <v>272</v>
      </c>
      <c r="E11" t="s">
        <v>1120</v>
      </c>
      <c r="F11" t="s">
        <v>251</v>
      </c>
      <c r="I11" t="s">
        <v>1116</v>
      </c>
      <c r="J11">
        <v>1.373</v>
      </c>
      <c r="K11">
        <v>0.125</v>
      </c>
      <c r="O11" t="s">
        <v>1117</v>
      </c>
      <c r="P11">
        <v>0.947</v>
      </c>
      <c r="Q11">
        <v>0.044</v>
      </c>
      <c r="V11">
        <v>3.1</v>
      </c>
      <c r="W11">
        <v>21.53</v>
      </c>
      <c r="AB11">
        <v>0</v>
      </c>
      <c r="AC11" t="str">
        <f t="shared" si="0"/>
        <v>普攻</v>
      </c>
      <c r="AD11">
        <v>0</v>
      </c>
      <c r="AE11">
        <v>1</v>
      </c>
      <c r="AF11" t="s">
        <v>348</v>
      </c>
    </row>
    <row r="12" spans="1:32">
      <c r="A12">
        <v>0</v>
      </c>
      <c r="B12">
        <v>1241</v>
      </c>
      <c r="C12" t="s">
        <v>572</v>
      </c>
      <c r="D12" t="s">
        <v>272</v>
      </c>
      <c r="E12" t="s">
        <v>1121</v>
      </c>
      <c r="F12" t="s">
        <v>258</v>
      </c>
      <c r="I12" t="s">
        <v>1116</v>
      </c>
      <c r="J12">
        <v>1.51</v>
      </c>
      <c r="K12">
        <v>0.138</v>
      </c>
      <c r="O12" t="s">
        <v>1117</v>
      </c>
      <c r="P12">
        <v>1.243</v>
      </c>
      <c r="Q12">
        <v>0.057</v>
      </c>
      <c r="V12">
        <v>4.07</v>
      </c>
      <c r="W12">
        <v>28.25</v>
      </c>
      <c r="AB12">
        <v>0</v>
      </c>
      <c r="AC12" t="str">
        <f t="shared" si="0"/>
        <v>普攻</v>
      </c>
      <c r="AD12">
        <v>0</v>
      </c>
      <c r="AE12">
        <v>2</v>
      </c>
      <c r="AF12" t="s">
        <v>376</v>
      </c>
    </row>
    <row r="13" spans="1:32">
      <c r="A13">
        <v>0</v>
      </c>
      <c r="B13">
        <v>1241</v>
      </c>
      <c r="C13" t="s">
        <v>572</v>
      </c>
      <c r="D13" t="s">
        <v>272</v>
      </c>
      <c r="E13" t="s">
        <v>1122</v>
      </c>
      <c r="F13" t="s">
        <v>261</v>
      </c>
      <c r="H13" t="s">
        <v>1123</v>
      </c>
      <c r="I13" t="s">
        <v>1116</v>
      </c>
      <c r="J13">
        <v>0.5789</v>
      </c>
      <c r="K13">
        <v>0.0527</v>
      </c>
      <c r="O13" t="s">
        <v>1117</v>
      </c>
      <c r="P13">
        <v>0.4954</v>
      </c>
      <c r="Q13">
        <v>0.0225</v>
      </c>
      <c r="V13">
        <v>1.62</v>
      </c>
      <c r="W13">
        <v>11.26</v>
      </c>
      <c r="AB13">
        <v>0</v>
      </c>
      <c r="AC13" t="str">
        <f t="shared" si="0"/>
        <v>普攻</v>
      </c>
      <c r="AD13">
        <v>0</v>
      </c>
      <c r="AE13">
        <v>3</v>
      </c>
      <c r="AF13" t="s">
        <v>419</v>
      </c>
    </row>
    <row r="14" spans="1:32">
      <c r="A14">
        <v>0</v>
      </c>
      <c r="B14">
        <v>1241</v>
      </c>
      <c r="C14" t="s">
        <v>572</v>
      </c>
      <c r="D14" t="s">
        <v>272</v>
      </c>
      <c r="E14" t="s">
        <v>1124</v>
      </c>
      <c r="F14" t="s">
        <v>268</v>
      </c>
      <c r="H14" t="s">
        <v>1125</v>
      </c>
      <c r="I14" t="s">
        <v>1116</v>
      </c>
      <c r="J14">
        <v>1.0911</v>
      </c>
      <c r="K14">
        <v>0.0993</v>
      </c>
      <c r="O14" t="s">
        <v>1117</v>
      </c>
      <c r="P14">
        <v>0.9336</v>
      </c>
      <c r="Q14">
        <v>0.0425</v>
      </c>
      <c r="V14">
        <v>3.05</v>
      </c>
      <c r="W14">
        <v>21.22</v>
      </c>
      <c r="Z14">
        <v>6225</v>
      </c>
      <c r="AB14">
        <v>0</v>
      </c>
      <c r="AC14" t="str">
        <f t="shared" si="0"/>
        <v>普攻</v>
      </c>
      <c r="AD14">
        <v>0</v>
      </c>
      <c r="AE14">
        <v>4</v>
      </c>
      <c r="AF14" t="s">
        <v>469</v>
      </c>
    </row>
    <row r="15" spans="1:32">
      <c r="A15">
        <v>0</v>
      </c>
      <c r="B15">
        <v>1241</v>
      </c>
      <c r="C15" t="s">
        <v>572</v>
      </c>
      <c r="D15" t="s">
        <v>272</v>
      </c>
      <c r="E15" t="s">
        <v>1126</v>
      </c>
      <c r="F15" t="s">
        <v>283</v>
      </c>
      <c r="I15" t="s">
        <v>1116</v>
      </c>
      <c r="J15">
        <v>0.54</v>
      </c>
      <c r="K15">
        <v>0.05</v>
      </c>
      <c r="O15" t="s">
        <v>1117</v>
      </c>
      <c r="P15">
        <v>0.6</v>
      </c>
      <c r="Q15">
        <v>0.028</v>
      </c>
      <c r="V15">
        <v>0.99</v>
      </c>
      <c r="W15">
        <v>6.9</v>
      </c>
      <c r="AB15">
        <v>0</v>
      </c>
      <c r="AC15" t="str">
        <f t="shared" si="0"/>
        <v>普攻</v>
      </c>
      <c r="AD15">
        <v>0</v>
      </c>
      <c r="AE15">
        <v>5</v>
      </c>
      <c r="AF15" t="s">
        <v>480</v>
      </c>
    </row>
    <row r="16" spans="1:32">
      <c r="A16">
        <v>0</v>
      </c>
      <c r="B16">
        <v>1241</v>
      </c>
      <c r="C16" t="s">
        <v>572</v>
      </c>
      <c r="D16" t="s">
        <v>272</v>
      </c>
      <c r="E16" t="s">
        <v>1127</v>
      </c>
      <c r="F16" t="s">
        <v>286</v>
      </c>
      <c r="I16" t="s">
        <v>1116</v>
      </c>
      <c r="J16">
        <v>0.789</v>
      </c>
      <c r="K16">
        <v>0.072</v>
      </c>
      <c r="O16" t="s">
        <v>1117</v>
      </c>
      <c r="P16">
        <v>0.789</v>
      </c>
      <c r="Q16">
        <v>0.036</v>
      </c>
      <c r="V16">
        <v>2.58</v>
      </c>
      <c r="W16">
        <v>17.93</v>
      </c>
      <c r="AB16">
        <v>0</v>
      </c>
      <c r="AC16" t="str">
        <f t="shared" si="0"/>
        <v>普攻</v>
      </c>
      <c r="AD16">
        <v>0</v>
      </c>
      <c r="AE16">
        <v>6</v>
      </c>
      <c r="AF16" t="s">
        <v>491</v>
      </c>
    </row>
    <row r="17" ht="13.5" spans="1:32">
      <c r="A17">
        <v>0</v>
      </c>
      <c r="B17">
        <v>1241</v>
      </c>
      <c r="C17" t="s">
        <v>572</v>
      </c>
      <c r="D17" t="s">
        <v>272</v>
      </c>
      <c r="E17" t="s">
        <v>1128</v>
      </c>
      <c r="F17" t="s">
        <v>289</v>
      </c>
      <c r="I17" t="s">
        <v>1116</v>
      </c>
      <c r="J17">
        <v>0.789</v>
      </c>
      <c r="K17">
        <v>0.072</v>
      </c>
      <c r="O17" t="s">
        <v>1117</v>
      </c>
      <c r="P17">
        <v>0.789</v>
      </c>
      <c r="Q17">
        <v>0.036</v>
      </c>
      <c r="V17">
        <v>2.58</v>
      </c>
      <c r="W17">
        <v>17.93</v>
      </c>
      <c r="AB17">
        <v>0</v>
      </c>
      <c r="AC17" t="str">
        <f t="shared" si="0"/>
        <v>普攻</v>
      </c>
      <c r="AD17">
        <v>0</v>
      </c>
      <c r="AE17">
        <v>7</v>
      </c>
      <c r="AF17" t="s">
        <v>504</v>
      </c>
    </row>
    <row r="18" ht="13.5" spans="1:33">
      <c r="A18">
        <v>0</v>
      </c>
      <c r="B18">
        <v>1241</v>
      </c>
      <c r="C18" t="s">
        <v>572</v>
      </c>
      <c r="D18" t="s">
        <v>272</v>
      </c>
      <c r="E18" t="s">
        <v>1129</v>
      </c>
      <c r="F18" t="s">
        <v>292</v>
      </c>
      <c r="I18" t="s">
        <v>1116</v>
      </c>
      <c r="J18">
        <v>0.54</v>
      </c>
      <c r="K18">
        <v>0.05</v>
      </c>
      <c r="O18" t="s">
        <v>1117</v>
      </c>
      <c r="P18">
        <v>0.6</v>
      </c>
      <c r="Q18">
        <v>0.028</v>
      </c>
      <c r="V18">
        <v>1.9</v>
      </c>
      <c r="W18">
        <v>13.18</v>
      </c>
      <c r="AB18">
        <v>0</v>
      </c>
      <c r="AC18" t="str">
        <f t="shared" si="0"/>
        <v>普攻</v>
      </c>
      <c r="AD18">
        <v>5</v>
      </c>
      <c r="AE18">
        <v>8</v>
      </c>
      <c r="AF18" s="162" t="s">
        <v>1130</v>
      </c>
      <c r="AG18" s="163"/>
    </row>
    <row r="19" spans="1:32">
      <c r="A19">
        <v>0</v>
      </c>
      <c r="B19">
        <v>1241</v>
      </c>
      <c r="C19" t="s">
        <v>572</v>
      </c>
      <c r="D19" t="s">
        <v>272</v>
      </c>
      <c r="E19" t="s">
        <v>1131</v>
      </c>
      <c r="F19" t="s">
        <v>299</v>
      </c>
      <c r="I19" t="s">
        <v>1116</v>
      </c>
      <c r="J19">
        <v>0.54</v>
      </c>
      <c r="K19">
        <v>0.0493</v>
      </c>
      <c r="O19" t="s">
        <v>1117</v>
      </c>
      <c r="P19">
        <v>0.6</v>
      </c>
      <c r="Q19">
        <v>0.0273</v>
      </c>
      <c r="V19">
        <v>4.92</v>
      </c>
      <c r="W19">
        <v>34.18</v>
      </c>
      <c r="AB19">
        <v>0</v>
      </c>
      <c r="AC19" t="str">
        <f t="shared" si="0"/>
        <v>普攻</v>
      </c>
      <c r="AD19">
        <v>5</v>
      </c>
      <c r="AE19">
        <v>9</v>
      </c>
      <c r="AF19" t="s">
        <v>521</v>
      </c>
    </row>
    <row r="20" spans="1:30">
      <c r="A20">
        <v>0</v>
      </c>
      <c r="B20">
        <v>1241</v>
      </c>
      <c r="C20" t="s">
        <v>572</v>
      </c>
      <c r="D20" t="s">
        <v>272</v>
      </c>
      <c r="E20" t="s">
        <v>1132</v>
      </c>
      <c r="F20" t="s">
        <v>306</v>
      </c>
      <c r="I20" t="s">
        <v>1116</v>
      </c>
      <c r="J20">
        <v>0.54</v>
      </c>
      <c r="K20">
        <v>0.0493</v>
      </c>
      <c r="O20" t="s">
        <v>1117</v>
      </c>
      <c r="P20">
        <v>0.6</v>
      </c>
      <c r="Q20">
        <v>0.0273</v>
      </c>
      <c r="V20">
        <v>3.97</v>
      </c>
      <c r="W20">
        <v>27.6</v>
      </c>
      <c r="AB20">
        <v>0</v>
      </c>
      <c r="AC20" t="str">
        <f t="shared" si="0"/>
        <v>普攻</v>
      </c>
      <c r="AD20">
        <v>5</v>
      </c>
    </row>
    <row r="21" spans="1:30">
      <c r="A21">
        <v>0</v>
      </c>
      <c r="B21">
        <v>1241</v>
      </c>
      <c r="C21" t="s">
        <v>572</v>
      </c>
      <c r="D21" t="s">
        <v>272</v>
      </c>
      <c r="E21" t="s">
        <v>1133</v>
      </c>
      <c r="F21" t="s">
        <v>309</v>
      </c>
      <c r="I21" t="s">
        <v>1116</v>
      </c>
      <c r="J21">
        <v>0.54</v>
      </c>
      <c r="K21">
        <v>0.0493</v>
      </c>
      <c r="O21" t="s">
        <v>1117</v>
      </c>
      <c r="P21">
        <v>0.6</v>
      </c>
      <c r="Q21">
        <v>0.0273</v>
      </c>
      <c r="V21">
        <v>0.99</v>
      </c>
      <c r="W21">
        <v>6.9</v>
      </c>
      <c r="AB21">
        <v>0</v>
      </c>
      <c r="AC21" t="str">
        <f t="shared" si="0"/>
        <v>普攻</v>
      </c>
      <c r="AD21">
        <v>5</v>
      </c>
    </row>
    <row r="22" spans="1:30">
      <c r="A22">
        <v>0</v>
      </c>
      <c r="B22">
        <v>1241</v>
      </c>
      <c r="C22" t="s">
        <v>572</v>
      </c>
      <c r="D22" t="s">
        <v>272</v>
      </c>
      <c r="E22" t="s">
        <v>1134</v>
      </c>
      <c r="F22" t="s">
        <v>322</v>
      </c>
      <c r="I22" t="s">
        <v>1116</v>
      </c>
      <c r="J22">
        <v>1.365</v>
      </c>
      <c r="K22">
        <v>0.125</v>
      </c>
      <c r="O22" t="s">
        <v>1117</v>
      </c>
      <c r="P22">
        <v>0.6</v>
      </c>
      <c r="Q22">
        <v>0.028</v>
      </c>
      <c r="V22">
        <v>0.99</v>
      </c>
      <c r="W22">
        <v>6.9</v>
      </c>
      <c r="Z22">
        <v>5453</v>
      </c>
      <c r="AB22">
        <v>0</v>
      </c>
      <c r="AC22" t="str">
        <f t="shared" si="0"/>
        <v>普攻</v>
      </c>
      <c r="AD22">
        <v>5</v>
      </c>
    </row>
    <row r="23" spans="1:30">
      <c r="A23">
        <v>0</v>
      </c>
      <c r="B23">
        <v>1241</v>
      </c>
      <c r="C23" t="s">
        <v>572</v>
      </c>
      <c r="D23" t="s">
        <v>272</v>
      </c>
      <c r="E23" t="s">
        <v>1135</v>
      </c>
      <c r="F23" t="s">
        <v>325</v>
      </c>
      <c r="I23" t="s">
        <v>1116</v>
      </c>
      <c r="J23">
        <v>1.365</v>
      </c>
      <c r="K23">
        <v>0.125</v>
      </c>
      <c r="O23" t="s">
        <v>1117</v>
      </c>
      <c r="P23">
        <v>0.6</v>
      </c>
      <c r="Q23">
        <v>0.028</v>
      </c>
      <c r="V23">
        <v>0.99</v>
      </c>
      <c r="W23">
        <v>6.9</v>
      </c>
      <c r="Z23">
        <v>5453</v>
      </c>
      <c r="AB23">
        <v>0</v>
      </c>
      <c r="AC23" t="str">
        <f t="shared" si="0"/>
        <v>普攻</v>
      </c>
      <c r="AD23">
        <v>5</v>
      </c>
    </row>
    <row r="24" spans="1:30">
      <c r="A24">
        <v>0</v>
      </c>
      <c r="B24">
        <v>1241</v>
      </c>
      <c r="C24" t="s">
        <v>572</v>
      </c>
      <c r="D24" t="s">
        <v>272</v>
      </c>
      <c r="E24" t="s">
        <v>1136</v>
      </c>
      <c r="F24" t="s">
        <v>328</v>
      </c>
      <c r="I24" t="s">
        <v>1116</v>
      </c>
      <c r="J24">
        <v>1.365</v>
      </c>
      <c r="K24">
        <v>0.125</v>
      </c>
      <c r="O24" t="s">
        <v>1117</v>
      </c>
      <c r="P24">
        <v>0.6</v>
      </c>
      <c r="Q24">
        <v>0.028</v>
      </c>
      <c r="V24">
        <v>0.99</v>
      </c>
      <c r="W24">
        <v>6.9</v>
      </c>
      <c r="Z24">
        <v>5453</v>
      </c>
      <c r="AB24">
        <v>0</v>
      </c>
      <c r="AC24" t="str">
        <f t="shared" si="0"/>
        <v>普攻</v>
      </c>
      <c r="AD24">
        <v>5</v>
      </c>
    </row>
    <row r="25" spans="1:30">
      <c r="A25">
        <v>0</v>
      </c>
      <c r="B25">
        <v>1241</v>
      </c>
      <c r="C25" t="s">
        <v>572</v>
      </c>
      <c r="D25" t="s">
        <v>272</v>
      </c>
      <c r="E25" t="s">
        <v>1137</v>
      </c>
      <c r="F25" t="s">
        <v>330</v>
      </c>
      <c r="I25" t="s">
        <v>1116</v>
      </c>
      <c r="J25">
        <v>1.365</v>
      </c>
      <c r="K25">
        <v>0.125</v>
      </c>
      <c r="O25" t="s">
        <v>1117</v>
      </c>
      <c r="P25">
        <v>0.6</v>
      </c>
      <c r="Q25">
        <v>0.028</v>
      </c>
      <c r="V25">
        <v>1.9</v>
      </c>
      <c r="W25">
        <v>13.18</v>
      </c>
      <c r="Z25">
        <v>5453</v>
      </c>
      <c r="AB25">
        <v>0</v>
      </c>
      <c r="AC25" t="str">
        <f t="shared" si="0"/>
        <v>普攻</v>
      </c>
      <c r="AD25">
        <v>5</v>
      </c>
    </row>
    <row r="26" spans="1:30">
      <c r="A26">
        <v>0</v>
      </c>
      <c r="B26">
        <v>1241</v>
      </c>
      <c r="C26" t="s">
        <v>572</v>
      </c>
      <c r="D26" t="s">
        <v>272</v>
      </c>
      <c r="E26" t="s">
        <v>1138</v>
      </c>
      <c r="F26" t="s">
        <v>332</v>
      </c>
      <c r="I26" t="s">
        <v>1116</v>
      </c>
      <c r="J26">
        <v>1.3647</v>
      </c>
      <c r="K26">
        <v>0.1243</v>
      </c>
      <c r="O26" t="s">
        <v>1117</v>
      </c>
      <c r="P26">
        <v>0.6</v>
      </c>
      <c r="Q26">
        <v>0.0273</v>
      </c>
      <c r="V26">
        <v>1.64</v>
      </c>
      <c r="W26">
        <v>11.39</v>
      </c>
      <c r="Z26">
        <v>5453</v>
      </c>
      <c r="AB26">
        <v>0</v>
      </c>
      <c r="AC26" t="str">
        <f t="shared" si="0"/>
        <v>普攻</v>
      </c>
      <c r="AD26">
        <v>5</v>
      </c>
    </row>
    <row r="27" spans="1:30">
      <c r="A27">
        <v>0</v>
      </c>
      <c r="B27">
        <v>1241</v>
      </c>
      <c r="C27" t="s">
        <v>572</v>
      </c>
      <c r="D27" t="s">
        <v>272</v>
      </c>
      <c r="E27" t="s">
        <v>1139</v>
      </c>
      <c r="F27" t="s">
        <v>334</v>
      </c>
      <c r="I27" t="s">
        <v>1116</v>
      </c>
      <c r="J27">
        <v>1.3647</v>
      </c>
      <c r="K27">
        <v>0.1243</v>
      </c>
      <c r="O27" t="s">
        <v>1117</v>
      </c>
      <c r="P27">
        <v>0.6</v>
      </c>
      <c r="Q27">
        <v>0.0273</v>
      </c>
      <c r="V27">
        <v>1.64</v>
      </c>
      <c r="W27">
        <v>11.39</v>
      </c>
      <c r="Z27">
        <v>5453</v>
      </c>
      <c r="AB27">
        <v>0</v>
      </c>
      <c r="AC27" t="str">
        <f t="shared" si="0"/>
        <v>普攻</v>
      </c>
      <c r="AD27">
        <v>5</v>
      </c>
    </row>
    <row r="28" spans="1:30">
      <c r="A28">
        <v>0</v>
      </c>
      <c r="B28">
        <v>1241</v>
      </c>
      <c r="C28" t="s">
        <v>572</v>
      </c>
      <c r="D28" t="s">
        <v>272</v>
      </c>
      <c r="E28" t="s">
        <v>1140</v>
      </c>
      <c r="F28" t="s">
        <v>336</v>
      </c>
      <c r="I28" t="s">
        <v>1116</v>
      </c>
      <c r="J28">
        <v>1.3647</v>
      </c>
      <c r="K28">
        <v>0.1243</v>
      </c>
      <c r="O28" t="s">
        <v>1117</v>
      </c>
      <c r="P28">
        <v>0.6</v>
      </c>
      <c r="Q28">
        <v>0.0273</v>
      </c>
      <c r="V28">
        <v>1.64</v>
      </c>
      <c r="W28">
        <v>11.39</v>
      </c>
      <c r="Z28">
        <v>5453</v>
      </c>
      <c r="AB28">
        <v>0</v>
      </c>
      <c r="AC28" t="str">
        <f t="shared" si="0"/>
        <v>普攻</v>
      </c>
      <c r="AD28">
        <v>5</v>
      </c>
    </row>
    <row r="29" ht="18.95" customHeight="1" spans="1:30">
      <c r="A29">
        <v>0</v>
      </c>
      <c r="B29">
        <v>1241</v>
      </c>
      <c r="C29" t="s">
        <v>572</v>
      </c>
      <c r="D29" t="s">
        <v>1063</v>
      </c>
      <c r="E29" t="s">
        <v>1141</v>
      </c>
      <c r="F29" t="s">
        <v>348</v>
      </c>
      <c r="I29" t="s">
        <v>1116</v>
      </c>
      <c r="J29">
        <v>0.184</v>
      </c>
      <c r="K29">
        <v>0.017</v>
      </c>
      <c r="O29" t="s">
        <v>1117</v>
      </c>
      <c r="P29">
        <v>0.184</v>
      </c>
      <c r="Q29">
        <v>0.009</v>
      </c>
      <c r="V29">
        <v>0</v>
      </c>
      <c r="W29">
        <v>4.18</v>
      </c>
      <c r="Z29">
        <v>1665</v>
      </c>
      <c r="AB29">
        <v>1</v>
      </c>
      <c r="AC29" t="str">
        <f t="shared" si="0"/>
        <v>特殊技</v>
      </c>
      <c r="AD29">
        <v>5</v>
      </c>
    </row>
    <row r="30" ht="18.95" customHeight="1" spans="1:30">
      <c r="A30">
        <v>0</v>
      </c>
      <c r="B30">
        <v>1241</v>
      </c>
      <c r="C30" t="s">
        <v>572</v>
      </c>
      <c r="D30" t="s">
        <v>1063</v>
      </c>
      <c r="E30" t="s">
        <v>1142</v>
      </c>
      <c r="F30" t="s">
        <v>364</v>
      </c>
      <c r="I30" t="s">
        <v>1116</v>
      </c>
      <c r="J30">
        <v>0.184</v>
      </c>
      <c r="K30">
        <v>0.017</v>
      </c>
      <c r="O30" t="s">
        <v>1117</v>
      </c>
      <c r="P30">
        <v>0.184</v>
      </c>
      <c r="Q30">
        <v>0.009</v>
      </c>
      <c r="V30">
        <v>0</v>
      </c>
      <c r="W30">
        <v>4.18</v>
      </c>
      <c r="Z30">
        <v>1665</v>
      </c>
      <c r="AB30">
        <v>1</v>
      </c>
      <c r="AC30" t="str">
        <f t="shared" si="0"/>
        <v>特殊技</v>
      </c>
      <c r="AD30">
        <v>5</v>
      </c>
    </row>
    <row r="31" ht="18.95" customHeight="1" spans="1:30">
      <c r="A31">
        <v>0</v>
      </c>
      <c r="B31">
        <v>1241</v>
      </c>
      <c r="C31" t="s">
        <v>572</v>
      </c>
      <c r="D31" t="s">
        <v>1063</v>
      </c>
      <c r="E31" t="s">
        <v>1143</v>
      </c>
      <c r="F31" t="s">
        <v>368</v>
      </c>
      <c r="I31" t="s">
        <v>1116</v>
      </c>
      <c r="J31">
        <v>0.184</v>
      </c>
      <c r="K31">
        <v>0.017</v>
      </c>
      <c r="O31" t="s">
        <v>1117</v>
      </c>
      <c r="P31">
        <v>0.184</v>
      </c>
      <c r="Q31">
        <v>0.009</v>
      </c>
      <c r="V31">
        <v>0</v>
      </c>
      <c r="W31">
        <v>4.18</v>
      </c>
      <c r="Z31">
        <v>1665</v>
      </c>
      <c r="AB31">
        <v>1</v>
      </c>
      <c r="AC31" t="str">
        <f t="shared" si="0"/>
        <v>特殊技</v>
      </c>
      <c r="AD31">
        <v>5</v>
      </c>
    </row>
    <row r="32" ht="18.95" customHeight="1" spans="1:30">
      <c r="A32">
        <v>0</v>
      </c>
      <c r="B32">
        <v>1241</v>
      </c>
      <c r="C32" t="s">
        <v>572</v>
      </c>
      <c r="D32" t="s">
        <v>1063</v>
      </c>
      <c r="E32" t="s">
        <v>1144</v>
      </c>
      <c r="F32" t="s">
        <v>372</v>
      </c>
      <c r="I32" t="s">
        <v>1116</v>
      </c>
      <c r="J32">
        <v>0.184</v>
      </c>
      <c r="K32">
        <v>0.017</v>
      </c>
      <c r="O32" t="s">
        <v>1117</v>
      </c>
      <c r="P32">
        <v>0.184</v>
      </c>
      <c r="Q32">
        <v>0.009</v>
      </c>
      <c r="V32">
        <v>0</v>
      </c>
      <c r="W32">
        <v>4.18</v>
      </c>
      <c r="Z32">
        <v>1665</v>
      </c>
      <c r="AB32">
        <v>1</v>
      </c>
      <c r="AC32" t="str">
        <f t="shared" si="0"/>
        <v>特殊技</v>
      </c>
      <c r="AD32">
        <v>5</v>
      </c>
    </row>
    <row r="33" ht="18.95" customHeight="1" spans="1:30">
      <c r="A33">
        <v>0</v>
      </c>
      <c r="B33">
        <v>1241</v>
      </c>
      <c r="C33" t="s">
        <v>572</v>
      </c>
      <c r="D33" t="s">
        <v>1063</v>
      </c>
      <c r="E33" t="s">
        <v>1145</v>
      </c>
      <c r="F33" t="s">
        <v>376</v>
      </c>
      <c r="I33" t="s">
        <v>1116</v>
      </c>
      <c r="J33">
        <v>5.746</v>
      </c>
      <c r="K33">
        <v>0.523</v>
      </c>
      <c r="O33" t="s">
        <v>1117</v>
      </c>
      <c r="P33">
        <v>4.681</v>
      </c>
      <c r="Q33">
        <v>0.213</v>
      </c>
      <c r="V33">
        <v>0</v>
      </c>
      <c r="W33">
        <v>154.8</v>
      </c>
      <c r="Z33">
        <v>47391</v>
      </c>
      <c r="AB33">
        <v>2</v>
      </c>
      <c r="AC33" t="str">
        <f t="shared" si="0"/>
        <v>强化特殊技</v>
      </c>
      <c r="AD33">
        <v>5</v>
      </c>
    </row>
    <row r="34" ht="18.95" customHeight="1" spans="1:30">
      <c r="A34">
        <v>0</v>
      </c>
      <c r="B34">
        <v>1241</v>
      </c>
      <c r="C34" t="s">
        <v>572</v>
      </c>
      <c r="D34" t="s">
        <v>1063</v>
      </c>
      <c r="E34" t="s">
        <v>1146</v>
      </c>
      <c r="F34" t="s">
        <v>392</v>
      </c>
      <c r="I34" t="s">
        <v>1116</v>
      </c>
      <c r="J34">
        <v>5.746</v>
      </c>
      <c r="K34">
        <v>0.523</v>
      </c>
      <c r="O34" t="s">
        <v>1117</v>
      </c>
      <c r="P34">
        <v>4.681</v>
      </c>
      <c r="Q34">
        <v>0.213</v>
      </c>
      <c r="V34">
        <v>0</v>
      </c>
      <c r="W34">
        <v>154.8</v>
      </c>
      <c r="Z34">
        <v>47391</v>
      </c>
      <c r="AB34">
        <v>2</v>
      </c>
      <c r="AC34" t="str">
        <f t="shared" si="0"/>
        <v>强化特殊技</v>
      </c>
      <c r="AD34">
        <v>5</v>
      </c>
    </row>
    <row r="35" ht="18.95" customHeight="1" spans="1:30">
      <c r="A35">
        <v>0</v>
      </c>
      <c r="B35">
        <v>1241</v>
      </c>
      <c r="C35" t="s">
        <v>572</v>
      </c>
      <c r="D35" t="s">
        <v>481</v>
      </c>
      <c r="E35" t="s">
        <v>1147</v>
      </c>
      <c r="F35" t="s">
        <v>480</v>
      </c>
      <c r="I35" t="s">
        <v>1116</v>
      </c>
      <c r="J35">
        <v>6.021</v>
      </c>
      <c r="K35">
        <v>0.548</v>
      </c>
      <c r="O35" t="s">
        <v>1117</v>
      </c>
      <c r="P35">
        <v>1.632</v>
      </c>
      <c r="Q35">
        <v>0.075</v>
      </c>
      <c r="W35">
        <v>153.48</v>
      </c>
      <c r="Z35">
        <v>34783</v>
      </c>
      <c r="AB35">
        <v>5</v>
      </c>
      <c r="AC35" t="str">
        <f t="shared" si="0"/>
        <v>连携技</v>
      </c>
      <c r="AD35">
        <v>5</v>
      </c>
    </row>
    <row r="36" ht="18.95" customHeight="1" spans="1:30">
      <c r="A36">
        <v>0</v>
      </c>
      <c r="B36">
        <v>1241</v>
      </c>
      <c r="C36" t="s">
        <v>572</v>
      </c>
      <c r="D36" t="s">
        <v>481</v>
      </c>
      <c r="E36" t="s">
        <v>1148</v>
      </c>
      <c r="F36" t="s">
        <v>498</v>
      </c>
      <c r="I36" t="s">
        <v>1116</v>
      </c>
      <c r="J36">
        <v>6.021</v>
      </c>
      <c r="K36">
        <v>0.548</v>
      </c>
      <c r="O36" t="s">
        <v>1117</v>
      </c>
      <c r="P36">
        <v>1.632</v>
      </c>
      <c r="Q36">
        <v>0.075</v>
      </c>
      <c r="W36">
        <v>153.48</v>
      </c>
      <c r="Z36">
        <v>34783</v>
      </c>
      <c r="AB36">
        <v>5</v>
      </c>
      <c r="AC36" t="str">
        <f t="shared" si="0"/>
        <v>连携技</v>
      </c>
      <c r="AD36">
        <v>5</v>
      </c>
    </row>
    <row r="37" ht="18.95" customHeight="1" spans="1:30">
      <c r="A37">
        <v>0</v>
      </c>
      <c r="B37">
        <v>1241</v>
      </c>
      <c r="C37" t="s">
        <v>572</v>
      </c>
      <c r="D37" t="s">
        <v>1071</v>
      </c>
      <c r="E37" t="s">
        <v>1149</v>
      </c>
      <c r="F37" t="s">
        <v>419</v>
      </c>
      <c r="I37" t="s">
        <v>1116</v>
      </c>
      <c r="J37">
        <v>0.551</v>
      </c>
      <c r="K37">
        <v>0.051</v>
      </c>
      <c r="O37" t="s">
        <v>1117</v>
      </c>
      <c r="P37">
        <v>0.276</v>
      </c>
      <c r="Q37">
        <v>0.013</v>
      </c>
      <c r="V37">
        <v>0.901</v>
      </c>
      <c r="W37">
        <v>6.28</v>
      </c>
      <c r="AB37">
        <v>3</v>
      </c>
      <c r="AC37" t="str">
        <f t="shared" si="0"/>
        <v>冲刺攻击</v>
      </c>
      <c r="AD37">
        <v>0</v>
      </c>
    </row>
    <row r="38" ht="18.95" customHeight="1" spans="1:30">
      <c r="A38">
        <v>0</v>
      </c>
      <c r="B38">
        <v>1241</v>
      </c>
      <c r="C38" t="s">
        <v>572</v>
      </c>
      <c r="D38" t="s">
        <v>1071</v>
      </c>
      <c r="E38" t="s">
        <v>1150</v>
      </c>
      <c r="F38" t="s">
        <v>438</v>
      </c>
      <c r="I38" t="s">
        <v>1116</v>
      </c>
      <c r="J38">
        <v>0.551</v>
      </c>
      <c r="K38">
        <v>0.051</v>
      </c>
      <c r="O38" t="s">
        <v>1117</v>
      </c>
      <c r="P38">
        <v>0.276</v>
      </c>
      <c r="Q38">
        <v>0.013</v>
      </c>
      <c r="V38">
        <v>0.901</v>
      </c>
      <c r="W38">
        <v>6.28</v>
      </c>
      <c r="AB38">
        <v>3</v>
      </c>
      <c r="AC38" t="str">
        <f t="shared" si="0"/>
        <v>冲刺攻击</v>
      </c>
      <c r="AD38">
        <v>0</v>
      </c>
    </row>
    <row r="39" ht="18.95" customHeight="1" spans="1:30">
      <c r="A39">
        <v>0</v>
      </c>
      <c r="B39">
        <v>1241</v>
      </c>
      <c r="C39" t="s">
        <v>572</v>
      </c>
      <c r="D39" t="s">
        <v>1071</v>
      </c>
      <c r="E39" t="s">
        <v>1151</v>
      </c>
      <c r="F39" t="s">
        <v>444</v>
      </c>
      <c r="I39" t="s">
        <v>1116</v>
      </c>
      <c r="J39">
        <v>0.7347</v>
      </c>
      <c r="K39">
        <v>0.068</v>
      </c>
      <c r="O39" t="s">
        <v>1117</v>
      </c>
      <c r="P39">
        <v>0.368</v>
      </c>
      <c r="Q39">
        <v>0.0173</v>
      </c>
      <c r="V39">
        <v>1.2</v>
      </c>
      <c r="W39">
        <v>8.37</v>
      </c>
      <c r="AB39">
        <v>3</v>
      </c>
      <c r="AC39" t="str">
        <f t="shared" si="0"/>
        <v>冲刺攻击</v>
      </c>
      <c r="AD39">
        <v>0</v>
      </c>
    </row>
    <row r="40" ht="18.95" customHeight="1" spans="1:30">
      <c r="A40">
        <v>0</v>
      </c>
      <c r="B40">
        <v>1241</v>
      </c>
      <c r="C40" t="s">
        <v>572</v>
      </c>
      <c r="D40" t="s">
        <v>1071</v>
      </c>
      <c r="E40" t="s">
        <v>1152</v>
      </c>
      <c r="F40" t="s">
        <v>441</v>
      </c>
      <c r="I40" t="s">
        <v>1116</v>
      </c>
      <c r="J40">
        <v>0.551</v>
      </c>
      <c r="K40">
        <v>0.051</v>
      </c>
      <c r="O40" t="s">
        <v>1117</v>
      </c>
      <c r="P40">
        <v>0.276</v>
      </c>
      <c r="Q40">
        <v>0.013</v>
      </c>
      <c r="V40">
        <v>0.901</v>
      </c>
      <c r="W40">
        <v>6.28</v>
      </c>
      <c r="AB40">
        <v>3</v>
      </c>
      <c r="AC40" t="str">
        <f t="shared" si="0"/>
        <v>冲刺攻击</v>
      </c>
      <c r="AD40">
        <v>0</v>
      </c>
    </row>
    <row r="41" ht="18.95" customHeight="1" spans="1:30">
      <c r="A41">
        <v>0</v>
      </c>
      <c r="B41">
        <v>1241</v>
      </c>
      <c r="C41" t="s">
        <v>572</v>
      </c>
      <c r="D41" t="s">
        <v>1071</v>
      </c>
      <c r="E41" t="s">
        <v>1153</v>
      </c>
      <c r="F41" t="s">
        <v>454</v>
      </c>
      <c r="I41" t="s">
        <v>1116</v>
      </c>
      <c r="J41">
        <v>0.54</v>
      </c>
      <c r="K41">
        <v>0.05</v>
      </c>
      <c r="O41" t="s">
        <v>1117</v>
      </c>
      <c r="P41">
        <v>0.6</v>
      </c>
      <c r="Q41">
        <v>0.028</v>
      </c>
      <c r="V41">
        <v>1.17</v>
      </c>
      <c r="W41">
        <v>0.82</v>
      </c>
      <c r="AB41">
        <v>3</v>
      </c>
      <c r="AC41" t="str">
        <f t="shared" si="0"/>
        <v>冲刺攻击</v>
      </c>
      <c r="AD41">
        <v>0</v>
      </c>
    </row>
    <row r="42" ht="18.95" customHeight="1" spans="1:30">
      <c r="A42">
        <v>0</v>
      </c>
      <c r="B42">
        <v>1241</v>
      </c>
      <c r="C42" t="s">
        <v>572</v>
      </c>
      <c r="D42" t="s">
        <v>1071</v>
      </c>
      <c r="E42" t="s">
        <v>1154</v>
      </c>
      <c r="F42" t="s">
        <v>457</v>
      </c>
      <c r="I42" t="s">
        <v>1116</v>
      </c>
      <c r="J42">
        <v>1.365</v>
      </c>
      <c r="K42">
        <v>0.125</v>
      </c>
      <c r="O42" t="s">
        <v>1117</v>
      </c>
      <c r="P42">
        <v>0.6</v>
      </c>
      <c r="Q42">
        <v>0.028</v>
      </c>
      <c r="V42">
        <v>3.97</v>
      </c>
      <c r="W42">
        <v>2.76</v>
      </c>
      <c r="Z42">
        <v>5453</v>
      </c>
      <c r="AB42">
        <v>3</v>
      </c>
      <c r="AC42" t="str">
        <f t="shared" si="0"/>
        <v>冲刺攻击</v>
      </c>
      <c r="AD42">
        <v>5</v>
      </c>
    </row>
    <row r="43" ht="18.95" customHeight="1" spans="1:30">
      <c r="A43">
        <v>0</v>
      </c>
      <c r="B43">
        <v>1241</v>
      </c>
      <c r="C43" t="s">
        <v>572</v>
      </c>
      <c r="D43" t="s">
        <v>1071</v>
      </c>
      <c r="E43" t="s">
        <v>1155</v>
      </c>
      <c r="F43" t="s">
        <v>464</v>
      </c>
      <c r="I43" t="s">
        <v>1116</v>
      </c>
      <c r="J43">
        <v>0.54</v>
      </c>
      <c r="K43">
        <v>0.05</v>
      </c>
      <c r="O43" t="s">
        <v>1117</v>
      </c>
      <c r="P43">
        <v>0.6</v>
      </c>
      <c r="Q43">
        <v>0.028</v>
      </c>
      <c r="V43">
        <v>1.17</v>
      </c>
      <c r="W43">
        <v>0.82</v>
      </c>
      <c r="AB43">
        <v>3</v>
      </c>
      <c r="AC43" t="str">
        <f t="shared" si="0"/>
        <v>冲刺攻击</v>
      </c>
      <c r="AD43">
        <v>0</v>
      </c>
    </row>
    <row r="44" ht="18.95" customHeight="1" spans="1:30">
      <c r="A44">
        <v>0</v>
      </c>
      <c r="B44">
        <v>1241</v>
      </c>
      <c r="C44" t="s">
        <v>572</v>
      </c>
      <c r="D44" t="s">
        <v>1071</v>
      </c>
      <c r="E44" t="s">
        <v>1156</v>
      </c>
      <c r="F44" t="s">
        <v>467</v>
      </c>
      <c r="I44" t="s">
        <v>1116</v>
      </c>
      <c r="J44">
        <v>1.365</v>
      </c>
      <c r="K44">
        <v>0.125</v>
      </c>
      <c r="O44" t="s">
        <v>1117</v>
      </c>
      <c r="P44">
        <v>0.6</v>
      </c>
      <c r="Q44">
        <v>0.028</v>
      </c>
      <c r="V44">
        <v>3.97</v>
      </c>
      <c r="W44">
        <v>2.76</v>
      </c>
      <c r="Z44">
        <v>5453</v>
      </c>
      <c r="AB44">
        <v>3</v>
      </c>
      <c r="AC44" t="str">
        <f t="shared" si="0"/>
        <v>冲刺攻击</v>
      </c>
      <c r="AD44">
        <v>5</v>
      </c>
    </row>
    <row r="45" ht="18.95" customHeight="1" spans="1:30">
      <c r="A45">
        <v>0</v>
      </c>
      <c r="B45">
        <v>1241</v>
      </c>
      <c r="C45" t="s">
        <v>572</v>
      </c>
      <c r="D45" t="s">
        <v>1071</v>
      </c>
      <c r="E45" t="s">
        <v>1157</v>
      </c>
      <c r="F45" t="s">
        <v>459</v>
      </c>
      <c r="I45" t="s">
        <v>1116</v>
      </c>
      <c r="J45">
        <v>0.54</v>
      </c>
      <c r="K45">
        <v>0.05</v>
      </c>
      <c r="O45" t="s">
        <v>1117</v>
      </c>
      <c r="P45">
        <v>0.6</v>
      </c>
      <c r="Q45">
        <v>0.028</v>
      </c>
      <c r="V45">
        <v>1.17</v>
      </c>
      <c r="W45">
        <v>0.82</v>
      </c>
      <c r="AB45">
        <v>3</v>
      </c>
      <c r="AC45" t="str">
        <f t="shared" si="0"/>
        <v>冲刺攻击</v>
      </c>
      <c r="AD45">
        <v>0</v>
      </c>
    </row>
    <row r="46" ht="18.95" customHeight="1" spans="1:30">
      <c r="A46">
        <v>0</v>
      </c>
      <c r="B46">
        <v>1241</v>
      </c>
      <c r="C46" t="s">
        <v>572</v>
      </c>
      <c r="D46" t="s">
        <v>1071</v>
      </c>
      <c r="E46" t="s">
        <v>1158</v>
      </c>
      <c r="F46" t="s">
        <v>462</v>
      </c>
      <c r="I46" t="s">
        <v>1116</v>
      </c>
      <c r="J46">
        <v>1.365</v>
      </c>
      <c r="K46">
        <v>0.125</v>
      </c>
      <c r="O46" t="s">
        <v>1117</v>
      </c>
      <c r="P46">
        <v>0.6</v>
      </c>
      <c r="Q46">
        <v>0.028</v>
      </c>
      <c r="V46">
        <v>3.97</v>
      </c>
      <c r="W46">
        <v>2.76</v>
      </c>
      <c r="Z46">
        <v>5453</v>
      </c>
      <c r="AB46">
        <v>3</v>
      </c>
      <c r="AC46" t="str">
        <f t="shared" si="0"/>
        <v>冲刺攻击</v>
      </c>
      <c r="AD46">
        <v>5</v>
      </c>
    </row>
    <row r="47" ht="18.95" customHeight="1" spans="1:30">
      <c r="A47">
        <v>0</v>
      </c>
      <c r="B47">
        <v>1241</v>
      </c>
      <c r="C47" t="s">
        <v>572</v>
      </c>
      <c r="D47" t="s">
        <v>481</v>
      </c>
      <c r="E47" t="s">
        <v>1159</v>
      </c>
      <c r="F47" t="s">
        <v>491</v>
      </c>
      <c r="I47" t="s">
        <v>1116</v>
      </c>
      <c r="J47">
        <v>18.359</v>
      </c>
      <c r="K47">
        <v>1.669</v>
      </c>
      <c r="O47" t="s">
        <v>1117</v>
      </c>
      <c r="P47">
        <v>1.43</v>
      </c>
      <c r="Q47">
        <v>0.065</v>
      </c>
      <c r="W47">
        <v>0</v>
      </c>
      <c r="Z47">
        <v>89950</v>
      </c>
      <c r="AB47">
        <v>6</v>
      </c>
      <c r="AC47" t="str">
        <f t="shared" si="0"/>
        <v>终结技</v>
      </c>
      <c r="AD47">
        <v>5</v>
      </c>
    </row>
    <row r="48" ht="18.95" customHeight="1" spans="1:30">
      <c r="A48">
        <v>0</v>
      </c>
      <c r="B48">
        <v>1241</v>
      </c>
      <c r="C48" t="s">
        <v>572</v>
      </c>
      <c r="D48" t="s">
        <v>1074</v>
      </c>
      <c r="E48" t="s">
        <v>1160</v>
      </c>
      <c r="F48" t="s">
        <v>504</v>
      </c>
      <c r="I48" t="s">
        <v>1116</v>
      </c>
      <c r="J48">
        <v>0.514</v>
      </c>
      <c r="K48">
        <v>0.103</v>
      </c>
      <c r="O48" t="s">
        <v>1117</v>
      </c>
      <c r="P48">
        <v>0.514</v>
      </c>
      <c r="Q48">
        <v>0.052</v>
      </c>
      <c r="V48">
        <v>1.68</v>
      </c>
      <c r="W48">
        <v>11.7</v>
      </c>
      <c r="Z48">
        <v>4670</v>
      </c>
      <c r="AB48">
        <v>7</v>
      </c>
      <c r="AC48" t="str">
        <f t="shared" si="0"/>
        <v>受击支援</v>
      </c>
      <c r="AD48">
        <v>5</v>
      </c>
    </row>
    <row r="49" ht="18.95" customHeight="1" spans="1:30">
      <c r="A49">
        <v>0</v>
      </c>
      <c r="B49">
        <v>1241</v>
      </c>
      <c r="C49" t="s">
        <v>572</v>
      </c>
      <c r="D49" t="s">
        <v>1074</v>
      </c>
      <c r="E49" t="s">
        <v>1161</v>
      </c>
      <c r="F49" t="s">
        <v>521</v>
      </c>
      <c r="I49" t="s">
        <v>1116</v>
      </c>
      <c r="J49">
        <v>3.558</v>
      </c>
      <c r="K49">
        <v>0.712</v>
      </c>
      <c r="O49" t="s">
        <v>1117</v>
      </c>
      <c r="P49">
        <v>3.086</v>
      </c>
      <c r="Q49">
        <v>0.309</v>
      </c>
      <c r="W49">
        <v>91.6</v>
      </c>
      <c r="Z49">
        <v>30197</v>
      </c>
      <c r="AB49">
        <v>9</v>
      </c>
      <c r="AC49" t="str">
        <f t="shared" si="0"/>
        <v>突击支援</v>
      </c>
      <c r="AD49">
        <v>5</v>
      </c>
    </row>
    <row r="50" ht="18.95" customHeight="1" spans="1:30">
      <c r="A50">
        <v>0</v>
      </c>
      <c r="B50">
        <v>1241</v>
      </c>
      <c r="C50" t="s">
        <v>572</v>
      </c>
      <c r="D50" t="s">
        <v>1074</v>
      </c>
      <c r="E50" t="s">
        <v>1162</v>
      </c>
      <c r="F50" t="s">
        <v>469</v>
      </c>
      <c r="I50" t="s">
        <v>1116</v>
      </c>
      <c r="J50">
        <v>1.768</v>
      </c>
      <c r="K50">
        <v>0.161</v>
      </c>
      <c r="O50" t="s">
        <v>1117</v>
      </c>
      <c r="P50">
        <v>1.614</v>
      </c>
      <c r="Q50">
        <v>0.074</v>
      </c>
      <c r="V50">
        <v>1.68</v>
      </c>
      <c r="W50">
        <v>11.7</v>
      </c>
      <c r="AB50">
        <v>4</v>
      </c>
      <c r="AC50" t="str">
        <f t="shared" si="0"/>
        <v>闪避反击</v>
      </c>
      <c r="AD50">
        <v>5</v>
      </c>
    </row>
    <row r="51" ht="18.95" customHeight="1" spans="1:30">
      <c r="A51">
        <v>0</v>
      </c>
      <c r="B51">
        <v>1241</v>
      </c>
      <c r="C51" t="s">
        <v>572</v>
      </c>
      <c r="D51" t="s">
        <v>1074</v>
      </c>
      <c r="E51" t="s">
        <v>1163</v>
      </c>
      <c r="F51" t="s">
        <v>276</v>
      </c>
      <c r="I51" t="s">
        <v>1116</v>
      </c>
      <c r="J51">
        <v>0.54</v>
      </c>
      <c r="K51">
        <v>0.05</v>
      </c>
      <c r="O51" t="s">
        <v>1117</v>
      </c>
      <c r="P51">
        <v>0.6</v>
      </c>
      <c r="Q51">
        <v>0.028</v>
      </c>
      <c r="V51">
        <v>3.97</v>
      </c>
      <c r="W51">
        <v>27.6</v>
      </c>
      <c r="AC51" t="str">
        <f t="shared" si="0"/>
        <v>普攻</v>
      </c>
      <c r="AD51">
        <v>5</v>
      </c>
    </row>
    <row r="52" ht="18.95" customHeight="1" spans="1:30">
      <c r="A52">
        <v>1</v>
      </c>
      <c r="B52">
        <v>1011</v>
      </c>
      <c r="C52" t="s">
        <v>533</v>
      </c>
      <c r="D52" t="s">
        <v>272</v>
      </c>
      <c r="E52" t="s">
        <v>1164</v>
      </c>
      <c r="F52" t="s">
        <v>243</v>
      </c>
      <c r="I52" t="s">
        <v>1116</v>
      </c>
      <c r="J52">
        <v>0.312</v>
      </c>
      <c r="K52">
        <v>0.029</v>
      </c>
      <c r="O52" t="s">
        <v>1117</v>
      </c>
      <c r="P52">
        <v>0.156</v>
      </c>
      <c r="Q52">
        <v>0.008</v>
      </c>
      <c r="V52">
        <v>0.56</v>
      </c>
      <c r="W52">
        <v>3.9</v>
      </c>
      <c r="AA52">
        <v>0</v>
      </c>
      <c r="AB52">
        <v>0</v>
      </c>
      <c r="AC52" t="str">
        <f t="shared" si="0"/>
        <v>普攻</v>
      </c>
      <c r="AD52">
        <v>0</v>
      </c>
    </row>
    <row r="53" ht="18.95" customHeight="1" spans="1:30">
      <c r="A53">
        <v>1</v>
      </c>
      <c r="B53">
        <v>1011</v>
      </c>
      <c r="C53" t="s">
        <v>533</v>
      </c>
      <c r="D53" t="s">
        <v>272</v>
      </c>
      <c r="E53" t="s">
        <v>1165</v>
      </c>
      <c r="F53" t="s">
        <v>248</v>
      </c>
      <c r="I53" t="s">
        <v>1116</v>
      </c>
      <c r="J53">
        <v>0.337</v>
      </c>
      <c r="K53">
        <v>0.031</v>
      </c>
      <c r="O53" t="s">
        <v>1117</v>
      </c>
      <c r="P53">
        <v>0.287</v>
      </c>
      <c r="Q53">
        <v>0.014</v>
      </c>
      <c r="V53">
        <v>1.03</v>
      </c>
      <c r="W53">
        <v>7.18</v>
      </c>
      <c r="AA53">
        <v>0</v>
      </c>
      <c r="AB53">
        <v>0</v>
      </c>
      <c r="AC53" t="str">
        <f t="shared" si="0"/>
        <v>普攻</v>
      </c>
      <c r="AD53">
        <v>0</v>
      </c>
    </row>
    <row r="54" ht="18.95" customHeight="1" spans="1:30">
      <c r="A54">
        <v>1</v>
      </c>
      <c r="B54">
        <v>1011</v>
      </c>
      <c r="C54" t="s">
        <v>533</v>
      </c>
      <c r="D54" t="s">
        <v>272</v>
      </c>
      <c r="E54" t="s">
        <v>1166</v>
      </c>
      <c r="F54" t="s">
        <v>251</v>
      </c>
      <c r="I54" t="s">
        <v>1116</v>
      </c>
      <c r="J54">
        <v>1.136</v>
      </c>
      <c r="K54">
        <v>0.104</v>
      </c>
      <c r="O54" t="s">
        <v>1117</v>
      </c>
      <c r="P54">
        <v>0.896</v>
      </c>
      <c r="Q54">
        <v>0.041</v>
      </c>
      <c r="V54">
        <v>3.23</v>
      </c>
      <c r="W54">
        <v>22.4</v>
      </c>
      <c r="AA54">
        <v>0</v>
      </c>
      <c r="AB54">
        <v>0</v>
      </c>
      <c r="AC54" t="str">
        <f t="shared" si="0"/>
        <v>普攻</v>
      </c>
      <c r="AD54">
        <v>0</v>
      </c>
    </row>
    <row r="55" ht="18.95" customHeight="1" spans="1:30">
      <c r="A55">
        <v>1</v>
      </c>
      <c r="B55">
        <v>1011</v>
      </c>
      <c r="C55" t="s">
        <v>533</v>
      </c>
      <c r="D55" t="s">
        <v>272</v>
      </c>
      <c r="E55" t="s">
        <v>1167</v>
      </c>
      <c r="F55" t="s">
        <v>258</v>
      </c>
      <c r="I55" t="s">
        <v>1116</v>
      </c>
      <c r="J55">
        <v>2.391</v>
      </c>
      <c r="K55">
        <v>0.218</v>
      </c>
      <c r="O55" t="s">
        <v>1117</v>
      </c>
      <c r="P55">
        <v>1.874</v>
      </c>
      <c r="Q55">
        <v>0.086</v>
      </c>
      <c r="V55">
        <v>6.75</v>
      </c>
      <c r="W55">
        <v>46.85</v>
      </c>
      <c r="Z55">
        <v>17247</v>
      </c>
      <c r="AA55">
        <v>0</v>
      </c>
      <c r="AB55">
        <v>0</v>
      </c>
      <c r="AC55" t="str">
        <f t="shared" si="0"/>
        <v>普攻</v>
      </c>
      <c r="AD55">
        <v>0</v>
      </c>
    </row>
    <row r="56" ht="18.95" customHeight="1" spans="1:30">
      <c r="A56">
        <v>1</v>
      </c>
      <c r="B56">
        <v>1011</v>
      </c>
      <c r="C56" t="s">
        <v>533</v>
      </c>
      <c r="D56" t="s">
        <v>272</v>
      </c>
      <c r="E56" t="s">
        <v>1168</v>
      </c>
      <c r="F56" t="s">
        <v>306</v>
      </c>
      <c r="I56" t="s">
        <v>1116</v>
      </c>
      <c r="J56">
        <v>3.286</v>
      </c>
      <c r="K56">
        <v>0.299</v>
      </c>
      <c r="O56" t="s">
        <v>1117</v>
      </c>
      <c r="P56">
        <v>1.424</v>
      </c>
      <c r="Q56">
        <v>0.065</v>
      </c>
      <c r="V56">
        <v>5.13</v>
      </c>
      <c r="W56">
        <v>35.6</v>
      </c>
      <c r="Z56">
        <v>12750</v>
      </c>
      <c r="AA56">
        <v>0</v>
      </c>
      <c r="AB56">
        <v>0</v>
      </c>
      <c r="AC56" t="str">
        <f t="shared" si="0"/>
        <v>普攻</v>
      </c>
      <c r="AD56">
        <v>4</v>
      </c>
    </row>
    <row r="57" ht="18.95" customHeight="1" spans="1:30">
      <c r="A57">
        <v>1</v>
      </c>
      <c r="B57">
        <v>1011</v>
      </c>
      <c r="C57" t="s">
        <v>533</v>
      </c>
      <c r="D57" t="s">
        <v>1063</v>
      </c>
      <c r="E57" t="s">
        <v>1169</v>
      </c>
      <c r="F57" t="s">
        <v>348</v>
      </c>
      <c r="I57" t="s">
        <v>1116</v>
      </c>
      <c r="J57">
        <v>0.934</v>
      </c>
      <c r="K57">
        <v>0.085</v>
      </c>
      <c r="O57" t="s">
        <v>1117</v>
      </c>
      <c r="P57">
        <v>0.934</v>
      </c>
      <c r="Q57">
        <v>0.043</v>
      </c>
      <c r="W57">
        <v>23.35</v>
      </c>
      <c r="Z57">
        <v>9330</v>
      </c>
      <c r="AA57">
        <v>1</v>
      </c>
      <c r="AB57">
        <v>1</v>
      </c>
      <c r="AC57" t="str">
        <f t="shared" si="0"/>
        <v>特殊技</v>
      </c>
      <c r="AD57">
        <v>4</v>
      </c>
    </row>
    <row r="58" ht="18.95" customHeight="1" spans="1:30">
      <c r="A58">
        <v>1</v>
      </c>
      <c r="B58">
        <v>1011</v>
      </c>
      <c r="C58" t="s">
        <v>533</v>
      </c>
      <c r="D58" t="s">
        <v>1063</v>
      </c>
      <c r="E58" t="s">
        <v>1170</v>
      </c>
      <c r="F58" t="s">
        <v>376</v>
      </c>
      <c r="I58" t="s">
        <v>1116</v>
      </c>
      <c r="J58">
        <v>5.83</v>
      </c>
      <c r="K58">
        <v>0.53</v>
      </c>
      <c r="O58" t="s">
        <v>1117</v>
      </c>
      <c r="P58">
        <v>4.818</v>
      </c>
      <c r="Q58">
        <v>0.219</v>
      </c>
      <c r="U58">
        <v>60</v>
      </c>
      <c r="W58">
        <v>171.05</v>
      </c>
      <c r="Z58">
        <v>53237</v>
      </c>
      <c r="AA58">
        <v>1</v>
      </c>
      <c r="AB58">
        <v>2</v>
      </c>
      <c r="AC58" t="str">
        <f t="shared" si="0"/>
        <v>强化特殊技</v>
      </c>
      <c r="AD58">
        <v>4</v>
      </c>
    </row>
    <row r="59" spans="1:30">
      <c r="A59">
        <v>1</v>
      </c>
      <c r="B59">
        <v>1011</v>
      </c>
      <c r="C59" t="s">
        <v>533</v>
      </c>
      <c r="D59" t="s">
        <v>1063</v>
      </c>
      <c r="E59" t="s">
        <v>1171</v>
      </c>
      <c r="F59" t="s">
        <v>392</v>
      </c>
      <c r="H59" t="s">
        <v>1172</v>
      </c>
      <c r="I59" t="s">
        <v>1116</v>
      </c>
      <c r="J59">
        <v>5.83</v>
      </c>
      <c r="K59">
        <v>0.53</v>
      </c>
      <c r="O59" t="s">
        <v>1117</v>
      </c>
      <c r="P59">
        <v>4.818</v>
      </c>
      <c r="Q59">
        <v>0.219</v>
      </c>
      <c r="U59">
        <v>60</v>
      </c>
      <c r="W59">
        <v>171.05</v>
      </c>
      <c r="Z59">
        <v>53237</v>
      </c>
      <c r="AA59">
        <v>1</v>
      </c>
      <c r="AB59">
        <v>2</v>
      </c>
      <c r="AC59" t="str">
        <f t="shared" si="0"/>
        <v>强化特殊技</v>
      </c>
      <c r="AD59">
        <v>4</v>
      </c>
    </row>
    <row r="60" spans="1:30">
      <c r="A60">
        <v>1</v>
      </c>
      <c r="B60">
        <v>1011</v>
      </c>
      <c r="C60" t="s">
        <v>533</v>
      </c>
      <c r="D60" t="s">
        <v>1063</v>
      </c>
      <c r="E60" t="s">
        <v>1173</v>
      </c>
      <c r="F60" t="s">
        <v>364</v>
      </c>
      <c r="H60" t="s">
        <v>1174</v>
      </c>
      <c r="I60" t="s">
        <v>1116</v>
      </c>
      <c r="J60">
        <v>0.934</v>
      </c>
      <c r="K60">
        <v>0.085</v>
      </c>
      <c r="O60" t="s">
        <v>1117</v>
      </c>
      <c r="P60">
        <v>0.934</v>
      </c>
      <c r="Q60">
        <v>0.043</v>
      </c>
      <c r="W60">
        <v>23.35</v>
      </c>
      <c r="Z60">
        <v>9330</v>
      </c>
      <c r="AA60">
        <v>1</v>
      </c>
      <c r="AB60">
        <v>1</v>
      </c>
      <c r="AC60" t="str">
        <f t="shared" si="0"/>
        <v>特殊技</v>
      </c>
      <c r="AD60">
        <v>4</v>
      </c>
    </row>
    <row r="61" spans="1:30">
      <c r="A61">
        <v>1</v>
      </c>
      <c r="B61">
        <v>1011</v>
      </c>
      <c r="C61" t="s">
        <v>533</v>
      </c>
      <c r="D61" t="s">
        <v>481</v>
      </c>
      <c r="E61" t="s">
        <v>1175</v>
      </c>
      <c r="F61" t="s">
        <v>480</v>
      </c>
      <c r="I61" t="s">
        <v>1116</v>
      </c>
      <c r="J61">
        <v>5.424</v>
      </c>
      <c r="K61">
        <v>0.494</v>
      </c>
      <c r="O61" t="s">
        <v>1117</v>
      </c>
      <c r="P61">
        <v>1.434</v>
      </c>
      <c r="Q61">
        <v>0.066</v>
      </c>
      <c r="W61">
        <v>152.23</v>
      </c>
      <c r="Z61">
        <v>34283</v>
      </c>
      <c r="AA61">
        <v>3</v>
      </c>
      <c r="AB61">
        <v>5</v>
      </c>
      <c r="AC61" t="str">
        <f t="shared" si="0"/>
        <v>连携技</v>
      </c>
      <c r="AD61">
        <v>4</v>
      </c>
    </row>
    <row r="62" spans="1:30">
      <c r="A62">
        <v>1</v>
      </c>
      <c r="B62">
        <v>1011</v>
      </c>
      <c r="C62" t="s">
        <v>533</v>
      </c>
      <c r="D62" t="s">
        <v>1071</v>
      </c>
      <c r="E62" t="s">
        <v>1176</v>
      </c>
      <c r="F62" t="s">
        <v>419</v>
      </c>
      <c r="I62" t="s">
        <v>1116</v>
      </c>
      <c r="J62">
        <v>0.567</v>
      </c>
      <c r="K62">
        <v>0.052</v>
      </c>
      <c r="O62" t="s">
        <v>1117</v>
      </c>
      <c r="P62">
        <v>0.284</v>
      </c>
      <c r="Q62">
        <v>0.013</v>
      </c>
      <c r="V62">
        <v>1.02</v>
      </c>
      <c r="W62">
        <v>7.1</v>
      </c>
      <c r="AA62">
        <v>2</v>
      </c>
      <c r="AB62">
        <v>3</v>
      </c>
      <c r="AC62" t="str">
        <f t="shared" si="0"/>
        <v>冲刺攻击</v>
      </c>
      <c r="AD62">
        <v>0</v>
      </c>
    </row>
    <row r="63" spans="1:30">
      <c r="A63">
        <v>1</v>
      </c>
      <c r="B63">
        <v>1011</v>
      </c>
      <c r="C63" t="s">
        <v>533</v>
      </c>
      <c r="D63" t="s">
        <v>1071</v>
      </c>
      <c r="E63" t="s">
        <v>1177</v>
      </c>
      <c r="F63" t="s">
        <v>469</v>
      </c>
      <c r="I63" t="s">
        <v>1116</v>
      </c>
      <c r="J63">
        <v>1.802</v>
      </c>
      <c r="K63">
        <v>0.164</v>
      </c>
      <c r="O63" t="s">
        <v>1117</v>
      </c>
      <c r="P63">
        <v>1.617</v>
      </c>
      <c r="Q63">
        <v>0.074</v>
      </c>
      <c r="V63">
        <v>9.72</v>
      </c>
      <c r="W63">
        <v>15.43</v>
      </c>
      <c r="Z63">
        <v>6163</v>
      </c>
      <c r="AA63">
        <v>2</v>
      </c>
      <c r="AB63">
        <v>4</v>
      </c>
      <c r="AC63" t="str">
        <f t="shared" si="0"/>
        <v>闪避反击</v>
      </c>
      <c r="AD63">
        <v>4</v>
      </c>
    </row>
    <row r="64" spans="1:30">
      <c r="A64">
        <v>1</v>
      </c>
      <c r="B64">
        <v>1011</v>
      </c>
      <c r="C64" t="s">
        <v>533</v>
      </c>
      <c r="D64" t="s">
        <v>481</v>
      </c>
      <c r="E64" t="s">
        <v>1178</v>
      </c>
      <c r="F64" t="s">
        <v>491</v>
      </c>
      <c r="I64" t="s">
        <v>1116</v>
      </c>
      <c r="J64">
        <v>15.126</v>
      </c>
      <c r="K64">
        <v>1.376</v>
      </c>
      <c r="O64" t="s">
        <v>1117</v>
      </c>
      <c r="P64">
        <v>9.916</v>
      </c>
      <c r="Q64">
        <v>0.451</v>
      </c>
      <c r="Z64">
        <v>21003</v>
      </c>
      <c r="AA64">
        <v>3</v>
      </c>
      <c r="AB64">
        <v>6</v>
      </c>
      <c r="AC64" t="str">
        <f t="shared" si="0"/>
        <v>终结技</v>
      </c>
      <c r="AD64">
        <v>4</v>
      </c>
    </row>
    <row r="65" spans="1:30">
      <c r="A65">
        <v>1</v>
      </c>
      <c r="B65">
        <v>1011</v>
      </c>
      <c r="C65" t="s">
        <v>533</v>
      </c>
      <c r="D65" t="s">
        <v>1074</v>
      </c>
      <c r="E65" t="s">
        <v>1179</v>
      </c>
      <c r="F65" t="s">
        <v>504</v>
      </c>
      <c r="I65" t="s">
        <v>1116</v>
      </c>
      <c r="J65">
        <v>0.617</v>
      </c>
      <c r="K65">
        <v>0.057</v>
      </c>
      <c r="O65" t="s">
        <v>1117</v>
      </c>
      <c r="P65">
        <v>0.617</v>
      </c>
      <c r="Q65">
        <v>0.029</v>
      </c>
      <c r="V65">
        <v>2.22</v>
      </c>
      <c r="W65">
        <v>15.43</v>
      </c>
      <c r="Z65">
        <v>6163</v>
      </c>
      <c r="AA65">
        <v>5</v>
      </c>
      <c r="AB65">
        <v>7</v>
      </c>
      <c r="AC65" t="str">
        <f t="shared" si="0"/>
        <v>受击支援</v>
      </c>
      <c r="AD65">
        <v>4</v>
      </c>
    </row>
    <row r="66" spans="1:30">
      <c r="A66">
        <v>1</v>
      </c>
      <c r="B66">
        <v>1011</v>
      </c>
      <c r="C66" t="s">
        <v>533</v>
      </c>
      <c r="D66" t="s">
        <v>1074</v>
      </c>
      <c r="E66" t="s">
        <v>1180</v>
      </c>
      <c r="F66" t="s">
        <v>512</v>
      </c>
      <c r="I66" t="s">
        <v>1116</v>
      </c>
      <c r="J66">
        <v>0</v>
      </c>
      <c r="K66">
        <v>0</v>
      </c>
      <c r="O66" t="s">
        <v>1117</v>
      </c>
      <c r="P66">
        <v>2.267</v>
      </c>
      <c r="Q66">
        <v>0.104</v>
      </c>
      <c r="W66">
        <v>16.68</v>
      </c>
      <c r="AA66">
        <v>5</v>
      </c>
      <c r="AB66">
        <v>8</v>
      </c>
      <c r="AC66" t="str">
        <f t="shared" si="0"/>
        <v>招架/回避支援</v>
      </c>
      <c r="AD66">
        <v>0</v>
      </c>
    </row>
    <row r="67" spans="1:30">
      <c r="A67">
        <v>1</v>
      </c>
      <c r="B67">
        <v>1011</v>
      </c>
      <c r="C67" t="s">
        <v>533</v>
      </c>
      <c r="D67" t="s">
        <v>1074</v>
      </c>
      <c r="E67" t="s">
        <v>1181</v>
      </c>
      <c r="F67" t="s">
        <v>515</v>
      </c>
      <c r="I67" t="s">
        <v>1116</v>
      </c>
      <c r="J67">
        <v>0</v>
      </c>
      <c r="K67">
        <v>0</v>
      </c>
      <c r="O67" t="s">
        <v>1117</v>
      </c>
      <c r="P67">
        <v>2.767</v>
      </c>
      <c r="Q67">
        <v>0.126</v>
      </c>
      <c r="W67">
        <v>29.18</v>
      </c>
      <c r="AA67">
        <v>5</v>
      </c>
      <c r="AB67">
        <v>8</v>
      </c>
      <c r="AC67" t="str">
        <f t="shared" si="0"/>
        <v>招架/回避支援</v>
      </c>
      <c r="AD67">
        <v>0</v>
      </c>
    </row>
    <row r="68" spans="1:30">
      <c r="A68">
        <v>1</v>
      </c>
      <c r="B68">
        <v>1011</v>
      </c>
      <c r="C68" t="s">
        <v>533</v>
      </c>
      <c r="D68" t="s">
        <v>1074</v>
      </c>
      <c r="E68" t="s">
        <v>1182</v>
      </c>
      <c r="F68" t="s">
        <v>518</v>
      </c>
      <c r="I68" t="s">
        <v>1116</v>
      </c>
      <c r="J68">
        <v>0</v>
      </c>
      <c r="K68">
        <v>0</v>
      </c>
      <c r="O68" t="s">
        <v>1117</v>
      </c>
      <c r="P68">
        <v>1.167</v>
      </c>
      <c r="Q68">
        <v>0.054</v>
      </c>
      <c r="W68">
        <v>29.18</v>
      </c>
      <c r="AA68">
        <v>5</v>
      </c>
      <c r="AB68">
        <v>8</v>
      </c>
      <c r="AC68" t="str">
        <f t="shared" si="0"/>
        <v>招架/回避支援</v>
      </c>
      <c r="AD68">
        <v>0</v>
      </c>
    </row>
    <row r="69" spans="1:30">
      <c r="A69">
        <v>1</v>
      </c>
      <c r="B69">
        <v>1011</v>
      </c>
      <c r="C69" t="s">
        <v>533</v>
      </c>
      <c r="D69" t="s">
        <v>1074</v>
      </c>
      <c r="E69" t="s">
        <v>1183</v>
      </c>
      <c r="F69" t="s">
        <v>521</v>
      </c>
      <c r="I69" t="s">
        <v>1116</v>
      </c>
      <c r="J69">
        <v>3.352</v>
      </c>
      <c r="K69">
        <v>0.305</v>
      </c>
      <c r="O69" t="s">
        <v>1117</v>
      </c>
      <c r="P69">
        <v>2.914</v>
      </c>
      <c r="Q69">
        <v>0.133</v>
      </c>
      <c r="W69">
        <v>94.73</v>
      </c>
      <c r="Z69">
        <v>31322</v>
      </c>
      <c r="AA69">
        <v>5</v>
      </c>
      <c r="AB69">
        <v>9</v>
      </c>
      <c r="AC69" t="str">
        <f t="shared" si="0"/>
        <v>突击支援</v>
      </c>
      <c r="AD69">
        <v>4</v>
      </c>
    </row>
    <row r="70" spans="1:30">
      <c r="A70">
        <v>1</v>
      </c>
      <c r="B70">
        <v>1141</v>
      </c>
      <c r="C70" t="s">
        <v>564</v>
      </c>
      <c r="D70" t="s">
        <v>272</v>
      </c>
      <c r="E70" t="s">
        <v>1184</v>
      </c>
      <c r="F70" t="s">
        <v>243</v>
      </c>
      <c r="G70" t="s">
        <v>1185</v>
      </c>
      <c r="I70" t="s">
        <v>1116</v>
      </c>
      <c r="J70">
        <v>0.292</v>
      </c>
      <c r="K70">
        <v>0.027</v>
      </c>
      <c r="O70" t="s">
        <v>1117</v>
      </c>
      <c r="P70">
        <v>0.146</v>
      </c>
      <c r="Q70">
        <v>0.007</v>
      </c>
      <c r="V70">
        <v>0.5</v>
      </c>
      <c r="W70">
        <v>3.48</v>
      </c>
      <c r="AA70">
        <v>0</v>
      </c>
      <c r="AB70">
        <v>0</v>
      </c>
      <c r="AC70" t="str">
        <f t="shared" si="0"/>
        <v>普攻</v>
      </c>
      <c r="AD70">
        <v>0</v>
      </c>
    </row>
    <row r="71" spans="1:30">
      <c r="A71">
        <v>1</v>
      </c>
      <c r="B71">
        <v>1141</v>
      </c>
      <c r="C71" t="s">
        <v>564</v>
      </c>
      <c r="D71" t="s">
        <v>272</v>
      </c>
      <c r="E71" t="s">
        <v>1186</v>
      </c>
      <c r="F71" t="s">
        <v>283</v>
      </c>
      <c r="G71" t="s">
        <v>1187</v>
      </c>
      <c r="I71" t="s">
        <v>1116</v>
      </c>
      <c r="J71">
        <v>0.371</v>
      </c>
      <c r="K71">
        <v>0.034</v>
      </c>
      <c r="O71" t="s">
        <v>1117</v>
      </c>
      <c r="P71">
        <v>0.121</v>
      </c>
      <c r="Q71">
        <v>0.006</v>
      </c>
      <c r="V71">
        <v>0.41</v>
      </c>
      <c r="W71">
        <v>2.88</v>
      </c>
      <c r="Z71">
        <v>1148</v>
      </c>
      <c r="AA71">
        <v>0</v>
      </c>
      <c r="AB71">
        <v>0</v>
      </c>
      <c r="AC71" t="str">
        <f t="shared" si="0"/>
        <v>普攻</v>
      </c>
      <c r="AD71">
        <v>3</v>
      </c>
    </row>
    <row r="72" spans="1:30">
      <c r="A72">
        <v>1</v>
      </c>
      <c r="B72">
        <v>1141</v>
      </c>
      <c r="C72" t="s">
        <v>564</v>
      </c>
      <c r="D72" t="s">
        <v>272</v>
      </c>
      <c r="E72" t="s">
        <v>1188</v>
      </c>
      <c r="F72" t="s">
        <v>248</v>
      </c>
      <c r="G72" t="s">
        <v>1189</v>
      </c>
      <c r="I72" t="s">
        <v>1116</v>
      </c>
      <c r="J72">
        <v>0.349</v>
      </c>
      <c r="K72">
        <v>0.032</v>
      </c>
      <c r="O72" t="s">
        <v>1117</v>
      </c>
      <c r="P72">
        <v>0.303</v>
      </c>
      <c r="Q72">
        <v>0.014</v>
      </c>
      <c r="V72">
        <v>1.04</v>
      </c>
      <c r="W72">
        <v>7.23</v>
      </c>
      <c r="AA72">
        <v>0</v>
      </c>
      <c r="AB72">
        <v>0</v>
      </c>
      <c r="AC72" t="str">
        <f t="shared" si="0"/>
        <v>普攻</v>
      </c>
      <c r="AD72">
        <v>0</v>
      </c>
    </row>
    <row r="73" spans="1:30">
      <c r="A73">
        <v>1</v>
      </c>
      <c r="B73">
        <v>1141</v>
      </c>
      <c r="C73" t="s">
        <v>564</v>
      </c>
      <c r="D73" t="s">
        <v>272</v>
      </c>
      <c r="E73" t="s">
        <v>1190</v>
      </c>
      <c r="F73" t="s">
        <v>292</v>
      </c>
      <c r="G73" t="s">
        <v>1191</v>
      </c>
      <c r="I73" t="s">
        <v>1116</v>
      </c>
      <c r="J73">
        <v>0.564</v>
      </c>
      <c r="K73">
        <v>0.052</v>
      </c>
      <c r="O73" t="s">
        <v>1117</v>
      </c>
      <c r="P73">
        <v>0.329</v>
      </c>
      <c r="Q73">
        <v>0.015</v>
      </c>
      <c r="V73">
        <v>1.13</v>
      </c>
      <c r="W73">
        <v>7.83</v>
      </c>
      <c r="Z73">
        <v>3128</v>
      </c>
      <c r="AA73">
        <v>0</v>
      </c>
      <c r="AB73">
        <v>0</v>
      </c>
      <c r="AC73" t="str">
        <f t="shared" si="0"/>
        <v>普攻</v>
      </c>
      <c r="AD73">
        <v>3</v>
      </c>
    </row>
    <row r="74" spans="1:30">
      <c r="A74">
        <v>1</v>
      </c>
      <c r="B74">
        <v>1141</v>
      </c>
      <c r="C74" t="s">
        <v>564</v>
      </c>
      <c r="D74" t="s">
        <v>272</v>
      </c>
      <c r="E74" t="s">
        <v>1192</v>
      </c>
      <c r="F74" t="s">
        <v>251</v>
      </c>
      <c r="G74" t="s">
        <v>1193</v>
      </c>
      <c r="I74" t="s">
        <v>1116</v>
      </c>
      <c r="J74">
        <v>0.584</v>
      </c>
      <c r="K74">
        <v>0.054</v>
      </c>
      <c r="O74" t="s">
        <v>1117</v>
      </c>
      <c r="P74">
        <v>0.456</v>
      </c>
      <c r="Q74">
        <v>0.021</v>
      </c>
      <c r="V74">
        <v>1.56</v>
      </c>
      <c r="W74">
        <v>10.88</v>
      </c>
      <c r="AA74">
        <v>0</v>
      </c>
      <c r="AB74">
        <v>0</v>
      </c>
      <c r="AC74" t="str">
        <f t="shared" ref="AC74:AC137" si="1">VLOOKUP(AB74,$AE$10:$AF$19,2,FALSE)</f>
        <v>普攻</v>
      </c>
      <c r="AD74">
        <v>0</v>
      </c>
    </row>
    <row r="75" spans="1:30">
      <c r="A75">
        <v>1</v>
      </c>
      <c r="B75">
        <v>1141</v>
      </c>
      <c r="C75" t="s">
        <v>564</v>
      </c>
      <c r="D75" t="s">
        <v>272</v>
      </c>
      <c r="E75" t="s">
        <v>1194</v>
      </c>
      <c r="F75" t="s">
        <v>299</v>
      </c>
      <c r="G75" t="s">
        <v>1195</v>
      </c>
      <c r="I75" t="s">
        <v>1116</v>
      </c>
      <c r="J75">
        <v>0.995</v>
      </c>
      <c r="K75">
        <v>0.091</v>
      </c>
      <c r="O75" t="s">
        <v>1117</v>
      </c>
      <c r="P75">
        <v>0.537</v>
      </c>
      <c r="Q75">
        <v>0.025</v>
      </c>
      <c r="V75">
        <v>1.84</v>
      </c>
      <c r="W75">
        <v>12.8</v>
      </c>
      <c r="Z75">
        <v>5113</v>
      </c>
      <c r="AA75">
        <v>0</v>
      </c>
      <c r="AB75">
        <v>0</v>
      </c>
      <c r="AC75" t="str">
        <f t="shared" si="1"/>
        <v>普攻</v>
      </c>
      <c r="AD75">
        <v>3</v>
      </c>
    </row>
    <row r="76" spans="1:30">
      <c r="A76">
        <v>1</v>
      </c>
      <c r="B76">
        <v>1141</v>
      </c>
      <c r="C76" t="s">
        <v>564</v>
      </c>
      <c r="D76" t="s">
        <v>272</v>
      </c>
      <c r="E76" t="s">
        <v>1196</v>
      </c>
      <c r="F76" t="s">
        <v>258</v>
      </c>
      <c r="G76" t="s">
        <v>1197</v>
      </c>
      <c r="I76" t="s">
        <v>1116</v>
      </c>
      <c r="J76">
        <v>1.52</v>
      </c>
      <c r="K76">
        <v>0.139</v>
      </c>
      <c r="O76" t="s">
        <v>1117</v>
      </c>
      <c r="P76">
        <v>1.12</v>
      </c>
      <c r="Q76">
        <v>0.051</v>
      </c>
      <c r="V76">
        <v>3.84</v>
      </c>
      <c r="W76">
        <v>26.65</v>
      </c>
      <c r="AA76">
        <v>0</v>
      </c>
      <c r="AB76">
        <v>0</v>
      </c>
      <c r="AC76" t="str">
        <f t="shared" si="1"/>
        <v>普攻</v>
      </c>
      <c r="AD76">
        <v>0</v>
      </c>
    </row>
    <row r="77" spans="1:30">
      <c r="A77">
        <v>1</v>
      </c>
      <c r="B77">
        <v>1141</v>
      </c>
      <c r="C77" t="s">
        <v>564</v>
      </c>
      <c r="D77" t="s">
        <v>272</v>
      </c>
      <c r="E77" t="s">
        <v>1198</v>
      </c>
      <c r="F77" t="s">
        <v>306</v>
      </c>
      <c r="G77" t="s">
        <v>1199</v>
      </c>
      <c r="I77" t="s">
        <v>1116</v>
      </c>
      <c r="J77">
        <v>2.109</v>
      </c>
      <c r="K77">
        <v>0.192</v>
      </c>
      <c r="O77" t="s">
        <v>1117</v>
      </c>
      <c r="P77">
        <v>1.071</v>
      </c>
      <c r="Q77">
        <v>0.049</v>
      </c>
      <c r="V77">
        <v>3.67</v>
      </c>
      <c r="W77">
        <v>25.5</v>
      </c>
      <c r="Z77">
        <v>10198</v>
      </c>
      <c r="AA77">
        <v>0</v>
      </c>
      <c r="AB77">
        <v>0</v>
      </c>
      <c r="AC77" t="str">
        <f t="shared" si="1"/>
        <v>普攻</v>
      </c>
      <c r="AD77">
        <v>3</v>
      </c>
    </row>
    <row r="78" spans="1:30">
      <c r="A78">
        <v>1</v>
      </c>
      <c r="B78">
        <v>1141</v>
      </c>
      <c r="C78" t="s">
        <v>564</v>
      </c>
      <c r="D78" t="s">
        <v>272</v>
      </c>
      <c r="E78" t="s">
        <v>1200</v>
      </c>
      <c r="F78" t="s">
        <v>261</v>
      </c>
      <c r="G78" t="s">
        <v>1201</v>
      </c>
      <c r="I78" t="s">
        <v>1116</v>
      </c>
      <c r="J78">
        <v>1.807</v>
      </c>
      <c r="K78">
        <v>0.165</v>
      </c>
      <c r="O78" t="s">
        <v>1117</v>
      </c>
      <c r="P78">
        <v>1.477</v>
      </c>
      <c r="Q78">
        <v>0.068</v>
      </c>
      <c r="V78">
        <v>5.06</v>
      </c>
      <c r="W78">
        <v>35.15</v>
      </c>
      <c r="AA78">
        <v>0</v>
      </c>
      <c r="AB78">
        <v>0</v>
      </c>
      <c r="AC78" t="str">
        <f t="shared" si="1"/>
        <v>普攻</v>
      </c>
      <c r="AD78">
        <v>0</v>
      </c>
    </row>
    <row r="79" spans="1:30">
      <c r="A79">
        <v>1</v>
      </c>
      <c r="B79">
        <v>1141</v>
      </c>
      <c r="C79" t="s">
        <v>564</v>
      </c>
      <c r="D79" t="s">
        <v>272</v>
      </c>
      <c r="E79" t="s">
        <v>1202</v>
      </c>
      <c r="F79" t="s">
        <v>319</v>
      </c>
      <c r="G79" t="s">
        <v>1203</v>
      </c>
      <c r="I79" t="s">
        <v>1116</v>
      </c>
      <c r="J79">
        <v>2.776</v>
      </c>
      <c r="K79">
        <v>0.253</v>
      </c>
      <c r="O79" t="s">
        <v>1117</v>
      </c>
      <c r="P79">
        <v>1.631</v>
      </c>
      <c r="Q79">
        <v>0.075</v>
      </c>
      <c r="V79">
        <v>5.59</v>
      </c>
      <c r="W79">
        <v>38.83</v>
      </c>
      <c r="Z79">
        <v>15524</v>
      </c>
      <c r="AA79">
        <v>0</v>
      </c>
      <c r="AB79">
        <v>0</v>
      </c>
      <c r="AC79" t="str">
        <f t="shared" si="1"/>
        <v>普攻</v>
      </c>
      <c r="AD79">
        <v>3</v>
      </c>
    </row>
    <row r="80" spans="1:30">
      <c r="A80">
        <v>1</v>
      </c>
      <c r="B80">
        <v>1141</v>
      </c>
      <c r="C80" t="s">
        <v>564</v>
      </c>
      <c r="D80" t="s">
        <v>272</v>
      </c>
      <c r="E80" t="s">
        <v>1204</v>
      </c>
      <c r="F80" t="s">
        <v>315</v>
      </c>
      <c r="G80" t="s">
        <v>1205</v>
      </c>
      <c r="I80" t="s">
        <v>1116</v>
      </c>
      <c r="J80">
        <v>3.557</v>
      </c>
      <c r="K80">
        <v>0.324</v>
      </c>
      <c r="O80" t="s">
        <v>1117</v>
      </c>
      <c r="P80">
        <v>2.056</v>
      </c>
      <c r="Q80">
        <v>0.094</v>
      </c>
      <c r="V80">
        <v>7.05</v>
      </c>
      <c r="W80">
        <v>48.95</v>
      </c>
      <c r="Z80">
        <v>19575</v>
      </c>
      <c r="AA80">
        <v>0</v>
      </c>
      <c r="AB80">
        <v>0</v>
      </c>
      <c r="AC80" t="str">
        <f t="shared" si="1"/>
        <v>普攻</v>
      </c>
      <c r="AD80">
        <v>3</v>
      </c>
    </row>
    <row r="81" spans="1:30">
      <c r="A81">
        <v>1</v>
      </c>
      <c r="B81">
        <v>1141</v>
      </c>
      <c r="C81" t="s">
        <v>564</v>
      </c>
      <c r="D81" t="s">
        <v>1063</v>
      </c>
      <c r="E81" t="s">
        <v>1206</v>
      </c>
      <c r="F81" t="s">
        <v>348</v>
      </c>
      <c r="G81" t="s">
        <v>1207</v>
      </c>
      <c r="I81" t="s">
        <v>1116</v>
      </c>
      <c r="J81">
        <v>0.771</v>
      </c>
      <c r="K81">
        <v>0.071</v>
      </c>
      <c r="O81" t="s">
        <v>1117</v>
      </c>
      <c r="P81">
        <v>0.771</v>
      </c>
      <c r="Q81">
        <v>0.036</v>
      </c>
      <c r="W81">
        <v>18.35</v>
      </c>
      <c r="Z81">
        <v>4749</v>
      </c>
      <c r="AA81">
        <v>1</v>
      </c>
      <c r="AB81">
        <v>1</v>
      </c>
      <c r="AC81" t="str">
        <f t="shared" si="1"/>
        <v>特殊技</v>
      </c>
      <c r="AD81">
        <v>3</v>
      </c>
    </row>
    <row r="82" spans="1:30">
      <c r="A82">
        <v>1</v>
      </c>
      <c r="B82">
        <v>1141</v>
      </c>
      <c r="C82" t="s">
        <v>564</v>
      </c>
      <c r="D82" t="s">
        <v>1063</v>
      </c>
      <c r="E82" t="s">
        <v>1208</v>
      </c>
      <c r="F82" t="s">
        <v>364</v>
      </c>
      <c r="G82" t="s">
        <v>1209</v>
      </c>
      <c r="I82" t="s">
        <v>1116</v>
      </c>
      <c r="J82">
        <v>1.331</v>
      </c>
      <c r="K82">
        <v>0.122</v>
      </c>
      <c r="O82" t="s">
        <v>1117</v>
      </c>
      <c r="P82">
        <v>1.331</v>
      </c>
      <c r="Q82">
        <v>0.062</v>
      </c>
      <c r="W82">
        <v>31.7</v>
      </c>
      <c r="Z82">
        <v>7416</v>
      </c>
      <c r="AA82">
        <v>1</v>
      </c>
      <c r="AB82">
        <v>1</v>
      </c>
      <c r="AC82" t="str">
        <f t="shared" si="1"/>
        <v>特殊技</v>
      </c>
      <c r="AD82">
        <v>3</v>
      </c>
    </row>
    <row r="83" spans="1:30">
      <c r="A83">
        <v>1</v>
      </c>
      <c r="B83">
        <v>1141</v>
      </c>
      <c r="C83" t="s">
        <v>564</v>
      </c>
      <c r="D83" t="s">
        <v>1063</v>
      </c>
      <c r="E83" t="s">
        <v>1210</v>
      </c>
      <c r="F83" t="s">
        <v>376</v>
      </c>
      <c r="G83" t="s">
        <v>1211</v>
      </c>
      <c r="I83" t="s">
        <v>1116</v>
      </c>
      <c r="J83">
        <v>5.343</v>
      </c>
      <c r="K83">
        <v>0.487</v>
      </c>
      <c r="O83" t="s">
        <v>1117</v>
      </c>
      <c r="P83">
        <v>4.504</v>
      </c>
      <c r="Q83">
        <v>0.206</v>
      </c>
      <c r="W83">
        <v>133.85</v>
      </c>
      <c r="Z83">
        <v>42618</v>
      </c>
      <c r="AA83">
        <v>1</v>
      </c>
      <c r="AB83">
        <v>2</v>
      </c>
      <c r="AC83" t="str">
        <f t="shared" si="1"/>
        <v>强化特殊技</v>
      </c>
      <c r="AD83">
        <v>3</v>
      </c>
    </row>
    <row r="84" spans="1:30">
      <c r="A84">
        <v>1</v>
      </c>
      <c r="B84">
        <v>1141</v>
      </c>
      <c r="C84" t="s">
        <v>564</v>
      </c>
      <c r="D84" t="s">
        <v>1063</v>
      </c>
      <c r="E84" t="s">
        <v>1212</v>
      </c>
      <c r="F84" t="s">
        <v>392</v>
      </c>
      <c r="G84" t="s">
        <v>1213</v>
      </c>
      <c r="I84" t="s">
        <v>1116</v>
      </c>
      <c r="J84">
        <v>7.895</v>
      </c>
      <c r="K84">
        <v>0.719</v>
      </c>
      <c r="O84" t="s">
        <v>1117</v>
      </c>
      <c r="P84">
        <v>6.644</v>
      </c>
      <c r="Q84">
        <v>0.303</v>
      </c>
      <c r="W84">
        <v>197.98</v>
      </c>
      <c r="Z84">
        <v>62924</v>
      </c>
      <c r="AA84">
        <v>1</v>
      </c>
      <c r="AB84">
        <v>2</v>
      </c>
      <c r="AC84" t="str">
        <f t="shared" si="1"/>
        <v>强化特殊技</v>
      </c>
      <c r="AD84">
        <v>3</v>
      </c>
    </row>
    <row r="85" spans="1:30">
      <c r="A85">
        <v>1</v>
      </c>
      <c r="B85">
        <v>1141</v>
      </c>
      <c r="C85" t="s">
        <v>564</v>
      </c>
      <c r="D85" t="s">
        <v>1071</v>
      </c>
      <c r="E85" t="s">
        <v>1214</v>
      </c>
      <c r="F85" t="s">
        <v>419</v>
      </c>
      <c r="G85" t="s">
        <v>1215</v>
      </c>
      <c r="I85" t="s">
        <v>1116</v>
      </c>
      <c r="J85">
        <v>0.473</v>
      </c>
      <c r="K85">
        <v>0.043</v>
      </c>
      <c r="O85" t="s">
        <v>1117</v>
      </c>
      <c r="P85">
        <v>0.237</v>
      </c>
      <c r="Q85">
        <v>0.011</v>
      </c>
      <c r="V85">
        <v>0.81</v>
      </c>
      <c r="W85">
        <v>5.65</v>
      </c>
      <c r="AA85">
        <v>2</v>
      </c>
      <c r="AB85">
        <v>3</v>
      </c>
      <c r="AC85" t="str">
        <f t="shared" si="1"/>
        <v>冲刺攻击</v>
      </c>
      <c r="AD85">
        <v>3</v>
      </c>
    </row>
    <row r="86" spans="1:30">
      <c r="A86">
        <v>1</v>
      </c>
      <c r="B86">
        <v>1141</v>
      </c>
      <c r="C86" t="s">
        <v>564</v>
      </c>
      <c r="D86" t="s">
        <v>1071</v>
      </c>
      <c r="E86" t="s">
        <v>1216</v>
      </c>
      <c r="F86" t="s">
        <v>469</v>
      </c>
      <c r="G86" t="s">
        <v>1217</v>
      </c>
      <c r="H86" t="s">
        <v>1218</v>
      </c>
      <c r="I86" t="s">
        <v>1116</v>
      </c>
      <c r="J86">
        <v>1.87</v>
      </c>
      <c r="K86">
        <v>0.17</v>
      </c>
      <c r="O86" t="s">
        <v>1117</v>
      </c>
      <c r="P86">
        <v>1.681</v>
      </c>
      <c r="Q86">
        <v>0.077</v>
      </c>
      <c r="V86">
        <v>2.46</v>
      </c>
      <c r="W86">
        <v>17.1</v>
      </c>
      <c r="Z86">
        <v>6836</v>
      </c>
      <c r="AA86">
        <v>2</v>
      </c>
      <c r="AB86">
        <v>4</v>
      </c>
      <c r="AC86" t="str">
        <f t="shared" si="1"/>
        <v>闪避反击</v>
      </c>
      <c r="AD86">
        <v>3</v>
      </c>
    </row>
    <row r="87" spans="1:30">
      <c r="A87">
        <v>1</v>
      </c>
      <c r="B87">
        <v>1141</v>
      </c>
      <c r="C87" t="s">
        <v>564</v>
      </c>
      <c r="D87" t="s">
        <v>481</v>
      </c>
      <c r="E87" t="s">
        <v>1219</v>
      </c>
      <c r="F87" t="s">
        <v>480</v>
      </c>
      <c r="G87" t="s">
        <v>1220</v>
      </c>
      <c r="I87" t="s">
        <v>1116</v>
      </c>
      <c r="J87">
        <v>6.378</v>
      </c>
      <c r="K87">
        <v>0.58</v>
      </c>
      <c r="O87" t="s">
        <v>1117</v>
      </c>
      <c r="P87">
        <v>2.188</v>
      </c>
      <c r="Q87">
        <v>0.1</v>
      </c>
      <c r="W87">
        <v>168.48</v>
      </c>
      <c r="Z87">
        <v>40786</v>
      </c>
      <c r="AA87">
        <v>3</v>
      </c>
      <c r="AB87">
        <v>5</v>
      </c>
      <c r="AC87" t="str">
        <f t="shared" si="1"/>
        <v>连携技</v>
      </c>
      <c r="AD87">
        <v>3</v>
      </c>
    </row>
    <row r="88" spans="1:30">
      <c r="A88">
        <v>1</v>
      </c>
      <c r="B88">
        <v>1141</v>
      </c>
      <c r="C88" t="s">
        <v>564</v>
      </c>
      <c r="D88" t="s">
        <v>481</v>
      </c>
      <c r="E88" t="s">
        <v>1221</v>
      </c>
      <c r="F88" t="s">
        <v>491</v>
      </c>
      <c r="G88" t="s">
        <v>1222</v>
      </c>
      <c r="I88" t="s">
        <v>1116</v>
      </c>
      <c r="J88">
        <v>16.941</v>
      </c>
      <c r="K88">
        <v>1.541</v>
      </c>
      <c r="O88" t="s">
        <v>1117</v>
      </c>
      <c r="P88">
        <v>10.966</v>
      </c>
      <c r="Q88">
        <v>0.499</v>
      </c>
      <c r="Z88">
        <v>17336</v>
      </c>
      <c r="AA88">
        <v>3</v>
      </c>
      <c r="AB88">
        <v>6</v>
      </c>
      <c r="AC88" t="str">
        <f t="shared" si="1"/>
        <v>终结技</v>
      </c>
      <c r="AD88">
        <v>3</v>
      </c>
    </row>
    <row r="89" spans="1:30">
      <c r="A89">
        <v>1</v>
      </c>
      <c r="B89">
        <v>1141</v>
      </c>
      <c r="C89" t="s">
        <v>564</v>
      </c>
      <c r="D89" t="s">
        <v>1074</v>
      </c>
      <c r="E89" t="s">
        <v>1223</v>
      </c>
      <c r="F89" t="s">
        <v>504</v>
      </c>
      <c r="G89" t="s">
        <v>1224</v>
      </c>
      <c r="H89" t="s">
        <v>1225</v>
      </c>
      <c r="I89" t="s">
        <v>1116</v>
      </c>
      <c r="J89">
        <v>0.631</v>
      </c>
      <c r="K89">
        <v>0.058</v>
      </c>
      <c r="O89" t="s">
        <v>1117</v>
      </c>
      <c r="P89">
        <v>0.631</v>
      </c>
      <c r="Q89">
        <v>0.029</v>
      </c>
      <c r="V89">
        <v>2.46</v>
      </c>
      <c r="W89">
        <v>17.1</v>
      </c>
      <c r="Z89">
        <v>6836</v>
      </c>
      <c r="AA89">
        <v>5</v>
      </c>
      <c r="AB89">
        <v>7</v>
      </c>
      <c r="AC89" t="str">
        <f t="shared" si="1"/>
        <v>受击支援</v>
      </c>
      <c r="AD89">
        <v>3</v>
      </c>
    </row>
    <row r="90" spans="1:30">
      <c r="A90">
        <v>1</v>
      </c>
      <c r="B90">
        <v>1141</v>
      </c>
      <c r="C90" t="s">
        <v>564</v>
      </c>
      <c r="D90" t="s">
        <v>1074</v>
      </c>
      <c r="E90" t="s">
        <v>1226</v>
      </c>
      <c r="F90" t="s">
        <v>512</v>
      </c>
      <c r="G90" t="s">
        <v>1227</v>
      </c>
      <c r="H90" t="s">
        <v>1228</v>
      </c>
      <c r="I90" t="s">
        <v>1116</v>
      </c>
      <c r="J90">
        <v>0</v>
      </c>
      <c r="K90">
        <v>0</v>
      </c>
      <c r="O90" t="s">
        <v>1117</v>
      </c>
      <c r="P90">
        <v>2.38</v>
      </c>
      <c r="Q90">
        <v>0.109</v>
      </c>
      <c r="W90">
        <v>16.68</v>
      </c>
      <c r="AA90">
        <v>5</v>
      </c>
      <c r="AB90">
        <v>8</v>
      </c>
      <c r="AC90" t="str">
        <f t="shared" si="1"/>
        <v>招架/回避支援</v>
      </c>
      <c r="AD90">
        <v>0</v>
      </c>
    </row>
    <row r="91" spans="1:30">
      <c r="A91">
        <v>1</v>
      </c>
      <c r="B91">
        <v>1141</v>
      </c>
      <c r="C91" t="s">
        <v>564</v>
      </c>
      <c r="D91" t="s">
        <v>1074</v>
      </c>
      <c r="E91" t="s">
        <v>1229</v>
      </c>
      <c r="F91" t="s">
        <v>515</v>
      </c>
      <c r="G91" t="s">
        <v>1230</v>
      </c>
      <c r="H91" t="s">
        <v>1228</v>
      </c>
      <c r="I91" t="s">
        <v>1116</v>
      </c>
      <c r="J91">
        <v>0</v>
      </c>
      <c r="K91">
        <v>0</v>
      </c>
      <c r="O91" t="s">
        <v>1117</v>
      </c>
      <c r="P91">
        <v>2.905</v>
      </c>
      <c r="Q91">
        <v>0.133</v>
      </c>
      <c r="W91">
        <v>29.18</v>
      </c>
      <c r="AA91">
        <v>5</v>
      </c>
      <c r="AB91">
        <v>8</v>
      </c>
      <c r="AC91" t="str">
        <f t="shared" si="1"/>
        <v>招架/回避支援</v>
      </c>
      <c r="AD91">
        <v>0</v>
      </c>
    </row>
    <row r="92" spans="1:30">
      <c r="A92">
        <v>1</v>
      </c>
      <c r="B92">
        <v>1141</v>
      </c>
      <c r="C92" t="s">
        <v>564</v>
      </c>
      <c r="D92" t="s">
        <v>1074</v>
      </c>
      <c r="E92" t="s">
        <v>1231</v>
      </c>
      <c r="F92" t="s">
        <v>518</v>
      </c>
      <c r="G92" t="s">
        <v>1232</v>
      </c>
      <c r="H92" t="s">
        <v>1228</v>
      </c>
      <c r="I92" t="s">
        <v>1116</v>
      </c>
      <c r="J92">
        <v>0</v>
      </c>
      <c r="K92">
        <v>0</v>
      </c>
      <c r="O92" t="s">
        <v>1117</v>
      </c>
      <c r="P92">
        <v>1.225</v>
      </c>
      <c r="Q92">
        <v>0.056</v>
      </c>
      <c r="W92">
        <v>29.18</v>
      </c>
      <c r="AA92">
        <v>5</v>
      </c>
      <c r="AB92">
        <v>8</v>
      </c>
      <c r="AC92" t="str">
        <f t="shared" si="1"/>
        <v>招架/回避支援</v>
      </c>
      <c r="AD92">
        <v>0</v>
      </c>
    </row>
    <row r="93" spans="1:30">
      <c r="A93">
        <v>1</v>
      </c>
      <c r="B93">
        <v>1141</v>
      </c>
      <c r="C93" t="s">
        <v>564</v>
      </c>
      <c r="D93" t="s">
        <v>1074</v>
      </c>
      <c r="E93" t="s">
        <v>1233</v>
      </c>
      <c r="F93" t="s">
        <v>521</v>
      </c>
      <c r="G93" t="s">
        <v>1234</v>
      </c>
      <c r="H93" t="s">
        <v>1228</v>
      </c>
      <c r="I93" t="s">
        <v>1116</v>
      </c>
      <c r="J93">
        <v>2.883</v>
      </c>
      <c r="K93">
        <v>0.263</v>
      </c>
      <c r="O93" t="s">
        <v>1117</v>
      </c>
      <c r="P93">
        <v>2.468</v>
      </c>
      <c r="Q93">
        <v>0.113</v>
      </c>
      <c r="W93">
        <v>78.5</v>
      </c>
      <c r="Z93">
        <v>25476</v>
      </c>
      <c r="AA93">
        <v>5</v>
      </c>
      <c r="AB93">
        <v>9</v>
      </c>
      <c r="AC93" t="str">
        <f t="shared" si="1"/>
        <v>突击支援</v>
      </c>
      <c r="AD93">
        <v>3</v>
      </c>
    </row>
    <row r="94" spans="1:30">
      <c r="A94">
        <v>1</v>
      </c>
      <c r="B94">
        <v>1101</v>
      </c>
      <c r="C94" t="s">
        <v>552</v>
      </c>
      <c r="D94" t="s">
        <v>272</v>
      </c>
      <c r="E94" t="s">
        <v>1235</v>
      </c>
      <c r="F94" t="s">
        <v>243</v>
      </c>
      <c r="G94" t="s">
        <v>1236</v>
      </c>
      <c r="I94" t="s">
        <v>1116</v>
      </c>
      <c r="J94">
        <v>0.636</v>
      </c>
      <c r="K94">
        <v>0.058</v>
      </c>
      <c r="O94" t="s">
        <v>1117</v>
      </c>
      <c r="P94">
        <v>0.318</v>
      </c>
      <c r="Q94">
        <v>0.015</v>
      </c>
      <c r="V94">
        <v>1.09</v>
      </c>
      <c r="W94">
        <v>7.58</v>
      </c>
      <c r="AC94" t="str">
        <f t="shared" si="1"/>
        <v>普攻</v>
      </c>
      <c r="AD94">
        <v>0</v>
      </c>
    </row>
    <row r="95" spans="1:30">
      <c r="A95">
        <v>1</v>
      </c>
      <c r="B95">
        <v>1101</v>
      </c>
      <c r="C95" t="s">
        <v>552</v>
      </c>
      <c r="D95" t="s">
        <v>272</v>
      </c>
      <c r="E95" t="s">
        <v>1237</v>
      </c>
      <c r="F95" t="s">
        <v>248</v>
      </c>
      <c r="G95" t="s">
        <v>1238</v>
      </c>
      <c r="I95" t="s">
        <v>1116</v>
      </c>
      <c r="J95">
        <v>0.792</v>
      </c>
      <c r="K95">
        <v>0.072</v>
      </c>
      <c r="O95" t="s">
        <v>1117</v>
      </c>
      <c r="P95">
        <v>0.655</v>
      </c>
      <c r="Q95">
        <v>0.03</v>
      </c>
      <c r="V95">
        <v>2.25</v>
      </c>
      <c r="W95">
        <v>15.6</v>
      </c>
      <c r="AC95" t="str">
        <f t="shared" si="1"/>
        <v>普攻</v>
      </c>
      <c r="AD95">
        <v>0</v>
      </c>
    </row>
    <row r="96" spans="1:30">
      <c r="A96">
        <v>1</v>
      </c>
      <c r="B96">
        <v>1101</v>
      </c>
      <c r="C96" t="s">
        <v>552</v>
      </c>
      <c r="D96" t="s">
        <v>272</v>
      </c>
      <c r="E96" t="s">
        <v>1239</v>
      </c>
      <c r="F96" t="s">
        <v>251</v>
      </c>
      <c r="G96" t="s">
        <v>1240</v>
      </c>
      <c r="I96" t="s">
        <v>1116</v>
      </c>
      <c r="J96">
        <v>1.261</v>
      </c>
      <c r="K96">
        <v>0.115</v>
      </c>
      <c r="O96" t="s">
        <v>1117</v>
      </c>
      <c r="P96">
        <v>1.043</v>
      </c>
      <c r="Q96">
        <v>0.048</v>
      </c>
      <c r="V96">
        <v>3.57</v>
      </c>
      <c r="W96">
        <v>24.83</v>
      </c>
      <c r="AC96" t="str">
        <f t="shared" si="1"/>
        <v>普攻</v>
      </c>
      <c r="AD96">
        <v>0</v>
      </c>
    </row>
    <row r="97" spans="1:30">
      <c r="A97">
        <v>1</v>
      </c>
      <c r="B97">
        <v>1101</v>
      </c>
      <c r="C97" t="s">
        <v>552</v>
      </c>
      <c r="D97" t="s">
        <v>272</v>
      </c>
      <c r="E97" t="s">
        <v>1241</v>
      </c>
      <c r="F97" t="s">
        <v>258</v>
      </c>
      <c r="G97" t="s">
        <v>1242</v>
      </c>
      <c r="I97" t="s">
        <v>1116</v>
      </c>
      <c r="J97">
        <v>3.174</v>
      </c>
      <c r="K97">
        <v>0.289</v>
      </c>
      <c r="O97" t="s">
        <v>1117</v>
      </c>
      <c r="P97">
        <v>2.493</v>
      </c>
      <c r="Q97">
        <v>0.114</v>
      </c>
      <c r="V97">
        <v>8.55</v>
      </c>
      <c r="W97">
        <v>59.38</v>
      </c>
      <c r="AC97" t="str">
        <f t="shared" si="1"/>
        <v>普攻</v>
      </c>
      <c r="AD97">
        <v>0</v>
      </c>
    </row>
    <row r="98" spans="1:30">
      <c r="A98">
        <v>1</v>
      </c>
      <c r="B98">
        <v>1101</v>
      </c>
      <c r="C98" t="s">
        <v>552</v>
      </c>
      <c r="D98" t="s">
        <v>272</v>
      </c>
      <c r="E98" t="s">
        <v>1243</v>
      </c>
      <c r="F98" t="s">
        <v>283</v>
      </c>
      <c r="G98" t="s">
        <v>1244</v>
      </c>
      <c r="H98" t="s">
        <v>1245</v>
      </c>
      <c r="I98" t="s">
        <v>1116</v>
      </c>
      <c r="J98">
        <v>1.608</v>
      </c>
      <c r="K98">
        <v>0.147</v>
      </c>
      <c r="O98" t="s">
        <v>1117</v>
      </c>
      <c r="P98">
        <v>0.614</v>
      </c>
      <c r="Q98">
        <v>0.028</v>
      </c>
      <c r="V98">
        <v>2.11</v>
      </c>
      <c r="W98">
        <v>14.63</v>
      </c>
      <c r="Z98">
        <v>4435</v>
      </c>
      <c r="AC98" t="str">
        <f t="shared" si="1"/>
        <v>普攻</v>
      </c>
      <c r="AD98">
        <v>2</v>
      </c>
    </row>
    <row r="99" spans="1:30">
      <c r="A99">
        <v>1</v>
      </c>
      <c r="B99">
        <v>1101</v>
      </c>
      <c r="C99" t="s">
        <v>552</v>
      </c>
      <c r="D99" t="s">
        <v>272</v>
      </c>
      <c r="E99" t="s">
        <v>1246</v>
      </c>
      <c r="F99" t="s">
        <v>292</v>
      </c>
      <c r="G99" t="s">
        <v>1247</v>
      </c>
      <c r="H99" t="s">
        <v>1248</v>
      </c>
      <c r="I99" t="s">
        <v>1116</v>
      </c>
      <c r="J99">
        <v>4.049</v>
      </c>
      <c r="K99">
        <v>0.369</v>
      </c>
      <c r="O99" t="s">
        <v>1117</v>
      </c>
      <c r="P99">
        <v>1.566</v>
      </c>
      <c r="Q99">
        <v>0.072</v>
      </c>
      <c r="V99">
        <v>5.97</v>
      </c>
      <c r="W99">
        <v>41.48</v>
      </c>
      <c r="Z99">
        <v>14908</v>
      </c>
      <c r="AC99" t="str">
        <f t="shared" si="1"/>
        <v>普攻</v>
      </c>
      <c r="AD99">
        <v>2</v>
      </c>
    </row>
    <row r="100" spans="1:30">
      <c r="A100">
        <v>1</v>
      </c>
      <c r="B100">
        <v>1101</v>
      </c>
      <c r="C100" t="s">
        <v>552</v>
      </c>
      <c r="D100" t="s">
        <v>272</v>
      </c>
      <c r="E100" t="s">
        <v>1249</v>
      </c>
      <c r="F100" t="s">
        <v>322</v>
      </c>
      <c r="G100" t="s">
        <v>1250</v>
      </c>
      <c r="H100" t="s">
        <v>1251</v>
      </c>
      <c r="I100" t="s">
        <v>1116</v>
      </c>
      <c r="J100">
        <v>1.608</v>
      </c>
      <c r="K100">
        <v>0.147</v>
      </c>
      <c r="O100" t="s">
        <v>1117</v>
      </c>
      <c r="P100">
        <v>0.614</v>
      </c>
      <c r="Q100">
        <v>0.028</v>
      </c>
      <c r="V100">
        <v>2.11</v>
      </c>
      <c r="W100">
        <v>14.63</v>
      </c>
      <c r="Z100">
        <v>4435</v>
      </c>
      <c r="AC100" t="str">
        <f t="shared" si="1"/>
        <v>普攻</v>
      </c>
      <c r="AD100">
        <v>2</v>
      </c>
    </row>
    <row r="101" spans="1:30">
      <c r="A101">
        <v>1</v>
      </c>
      <c r="B101">
        <v>1101</v>
      </c>
      <c r="C101" t="s">
        <v>552</v>
      </c>
      <c r="D101" t="s">
        <v>272</v>
      </c>
      <c r="E101" t="s">
        <v>1252</v>
      </c>
      <c r="F101" t="s">
        <v>330</v>
      </c>
      <c r="G101" t="s">
        <v>1253</v>
      </c>
      <c r="H101" t="s">
        <v>1254</v>
      </c>
      <c r="I101" t="s">
        <v>1116</v>
      </c>
      <c r="J101">
        <v>5.013</v>
      </c>
      <c r="K101">
        <v>0.456</v>
      </c>
      <c r="O101" t="s">
        <v>1117</v>
      </c>
      <c r="P101">
        <v>2.133</v>
      </c>
      <c r="Q101">
        <v>0.097</v>
      </c>
      <c r="V101">
        <v>7.31</v>
      </c>
      <c r="W101">
        <v>50.78</v>
      </c>
      <c r="Z101">
        <v>18629</v>
      </c>
      <c r="AC101" t="str">
        <f t="shared" si="1"/>
        <v>普攻</v>
      </c>
      <c r="AD101">
        <v>2</v>
      </c>
    </row>
    <row r="102" spans="1:30">
      <c r="A102">
        <v>1</v>
      </c>
      <c r="B102">
        <v>1101</v>
      </c>
      <c r="C102" t="s">
        <v>552</v>
      </c>
      <c r="D102" t="s">
        <v>1063</v>
      </c>
      <c r="E102" t="s">
        <v>1255</v>
      </c>
      <c r="F102" t="s">
        <v>358</v>
      </c>
      <c r="G102" t="s">
        <v>1256</v>
      </c>
      <c r="I102" t="s">
        <v>1116</v>
      </c>
      <c r="J102">
        <v>0.519</v>
      </c>
      <c r="K102">
        <v>0.048</v>
      </c>
      <c r="O102" t="s">
        <v>1117</v>
      </c>
      <c r="P102">
        <v>0.519</v>
      </c>
      <c r="Q102">
        <v>0.024</v>
      </c>
      <c r="V102">
        <v>0</v>
      </c>
      <c r="W102">
        <v>11.35</v>
      </c>
      <c r="AA102">
        <v>1</v>
      </c>
      <c r="AB102">
        <v>1</v>
      </c>
      <c r="AC102" t="str">
        <f t="shared" si="1"/>
        <v>特殊技</v>
      </c>
      <c r="AD102">
        <v>2</v>
      </c>
    </row>
    <row r="103" spans="1:30">
      <c r="A103">
        <v>1</v>
      </c>
      <c r="B103">
        <v>1101</v>
      </c>
      <c r="C103" t="s">
        <v>552</v>
      </c>
      <c r="D103" t="s">
        <v>1063</v>
      </c>
      <c r="E103" t="s">
        <v>1257</v>
      </c>
      <c r="F103" t="s">
        <v>360</v>
      </c>
      <c r="G103" t="s">
        <v>1258</v>
      </c>
      <c r="I103" t="s">
        <v>1116</v>
      </c>
      <c r="J103">
        <v>0.778</v>
      </c>
      <c r="K103">
        <v>0.071</v>
      </c>
      <c r="O103" t="s">
        <v>1117</v>
      </c>
      <c r="P103">
        <v>0.778</v>
      </c>
      <c r="Q103">
        <v>0.036</v>
      </c>
      <c r="V103">
        <v>0</v>
      </c>
      <c r="W103">
        <v>17.03</v>
      </c>
      <c r="Z103">
        <v>5418</v>
      </c>
      <c r="AA103">
        <v>1</v>
      </c>
      <c r="AB103">
        <v>1</v>
      </c>
      <c r="AC103" t="str">
        <f t="shared" si="1"/>
        <v>特殊技</v>
      </c>
      <c r="AD103">
        <v>2</v>
      </c>
    </row>
    <row r="104" spans="1:30">
      <c r="A104">
        <v>1</v>
      </c>
      <c r="B104">
        <v>1101</v>
      </c>
      <c r="C104" t="s">
        <v>552</v>
      </c>
      <c r="D104" t="s">
        <v>1063</v>
      </c>
      <c r="E104" t="s">
        <v>1259</v>
      </c>
      <c r="F104" t="s">
        <v>364</v>
      </c>
      <c r="G104" t="s">
        <v>1260</v>
      </c>
      <c r="I104" t="s">
        <v>1116</v>
      </c>
      <c r="J104">
        <v>0.855</v>
      </c>
      <c r="K104">
        <v>0.078</v>
      </c>
      <c r="O104" t="s">
        <v>1117</v>
      </c>
      <c r="P104">
        <v>0.778</v>
      </c>
      <c r="Q104">
        <v>0.036</v>
      </c>
      <c r="V104">
        <v>0</v>
      </c>
      <c r="W104">
        <v>17.03</v>
      </c>
      <c r="Z104">
        <v>5418</v>
      </c>
      <c r="AA104">
        <v>1</v>
      </c>
      <c r="AB104">
        <v>1</v>
      </c>
      <c r="AC104" t="str">
        <f t="shared" si="1"/>
        <v>特殊技</v>
      </c>
      <c r="AD104">
        <v>2</v>
      </c>
    </row>
    <row r="105" spans="1:30">
      <c r="A105">
        <v>1</v>
      </c>
      <c r="B105">
        <v>1101</v>
      </c>
      <c r="C105" t="s">
        <v>552</v>
      </c>
      <c r="D105" t="s">
        <v>1063</v>
      </c>
      <c r="E105" t="s">
        <v>1261</v>
      </c>
      <c r="F105" t="s">
        <v>386</v>
      </c>
      <c r="G105" t="s">
        <v>1262</v>
      </c>
      <c r="I105" t="s">
        <v>1116</v>
      </c>
      <c r="J105">
        <v>1.523</v>
      </c>
      <c r="K105">
        <v>0.139</v>
      </c>
      <c r="O105" t="s">
        <v>1117</v>
      </c>
      <c r="P105">
        <v>1.523</v>
      </c>
      <c r="Q105">
        <v>0.07</v>
      </c>
      <c r="U105">
        <v>60</v>
      </c>
      <c r="V105">
        <v>0</v>
      </c>
      <c r="W105">
        <v>36.25</v>
      </c>
      <c r="AA105">
        <v>1</v>
      </c>
      <c r="AB105">
        <v>2</v>
      </c>
      <c r="AC105" t="str">
        <f t="shared" si="1"/>
        <v>强化特殊技</v>
      </c>
      <c r="AD105">
        <v>2</v>
      </c>
    </row>
    <row r="106" spans="1:30">
      <c r="A106">
        <v>1</v>
      </c>
      <c r="B106">
        <v>1101</v>
      </c>
      <c r="C106" t="s">
        <v>552</v>
      </c>
      <c r="D106" t="s">
        <v>1063</v>
      </c>
      <c r="E106" t="s">
        <v>1263</v>
      </c>
      <c r="F106" t="s">
        <v>388</v>
      </c>
      <c r="G106" t="s">
        <v>1264</v>
      </c>
      <c r="I106" t="s">
        <v>1116</v>
      </c>
      <c r="J106">
        <v>6.06</v>
      </c>
      <c r="K106">
        <v>0.551</v>
      </c>
      <c r="O106" t="s">
        <v>1117</v>
      </c>
      <c r="P106">
        <v>4.94</v>
      </c>
      <c r="Q106">
        <v>0.225</v>
      </c>
      <c r="U106">
        <v>60</v>
      </c>
      <c r="V106">
        <v>0</v>
      </c>
      <c r="W106">
        <v>155.4</v>
      </c>
      <c r="Z106">
        <v>47612</v>
      </c>
      <c r="AA106">
        <v>1</v>
      </c>
      <c r="AB106">
        <v>2</v>
      </c>
      <c r="AC106" t="str">
        <f t="shared" si="1"/>
        <v>强化特殊技</v>
      </c>
      <c r="AD106">
        <v>2</v>
      </c>
    </row>
    <row r="107" spans="1:30">
      <c r="A107">
        <v>1</v>
      </c>
      <c r="B107">
        <v>1101</v>
      </c>
      <c r="C107" t="s">
        <v>552</v>
      </c>
      <c r="D107" t="s">
        <v>1063</v>
      </c>
      <c r="E107" t="s">
        <v>1265</v>
      </c>
      <c r="F107" t="s">
        <v>392</v>
      </c>
      <c r="G107" t="s">
        <v>1266</v>
      </c>
      <c r="I107" t="s">
        <v>1116</v>
      </c>
      <c r="J107">
        <v>6.666</v>
      </c>
      <c r="K107">
        <v>0.606</v>
      </c>
      <c r="O107" t="s">
        <v>1117</v>
      </c>
      <c r="P107">
        <v>4.94</v>
      </c>
      <c r="Q107">
        <v>0.225</v>
      </c>
      <c r="U107">
        <v>60</v>
      </c>
      <c r="V107">
        <v>0</v>
      </c>
      <c r="W107">
        <v>155.4</v>
      </c>
      <c r="Z107">
        <v>47612</v>
      </c>
      <c r="AA107">
        <v>1</v>
      </c>
      <c r="AB107">
        <v>2</v>
      </c>
      <c r="AC107" t="str">
        <f t="shared" si="1"/>
        <v>强化特殊技</v>
      </c>
      <c r="AD107">
        <v>2</v>
      </c>
    </row>
    <row r="108" spans="1:30">
      <c r="A108">
        <v>1</v>
      </c>
      <c r="B108">
        <v>1101</v>
      </c>
      <c r="C108" t="s">
        <v>552</v>
      </c>
      <c r="D108" t="s">
        <v>1071</v>
      </c>
      <c r="E108" t="s">
        <v>1267</v>
      </c>
      <c r="F108" t="s">
        <v>419</v>
      </c>
      <c r="G108" t="s">
        <v>1268</v>
      </c>
      <c r="I108" t="s">
        <v>1116</v>
      </c>
      <c r="J108">
        <v>0.561</v>
      </c>
      <c r="K108">
        <v>0.051</v>
      </c>
      <c r="O108" t="s">
        <v>1117</v>
      </c>
      <c r="P108">
        <v>0.281</v>
      </c>
      <c r="Q108">
        <v>0.013</v>
      </c>
      <c r="V108">
        <v>0.96</v>
      </c>
      <c r="W108">
        <v>6.68</v>
      </c>
      <c r="AA108">
        <v>2</v>
      </c>
      <c r="AB108">
        <v>3</v>
      </c>
      <c r="AC108" t="str">
        <f t="shared" si="1"/>
        <v>冲刺攻击</v>
      </c>
      <c r="AD108">
        <v>2</v>
      </c>
    </row>
    <row r="109" spans="1:30">
      <c r="A109">
        <v>1</v>
      </c>
      <c r="B109">
        <v>1101</v>
      </c>
      <c r="C109" t="s">
        <v>552</v>
      </c>
      <c r="D109" t="s">
        <v>1071</v>
      </c>
      <c r="E109" t="s">
        <v>1269</v>
      </c>
      <c r="F109" t="s">
        <v>469</v>
      </c>
      <c r="G109" t="s">
        <v>1270</v>
      </c>
      <c r="I109" t="s">
        <v>1116</v>
      </c>
      <c r="J109">
        <v>3.622</v>
      </c>
      <c r="K109">
        <v>0.33</v>
      </c>
      <c r="O109" t="s">
        <v>1117</v>
      </c>
      <c r="P109">
        <v>3.028</v>
      </c>
      <c r="Q109">
        <v>0.138</v>
      </c>
      <c r="V109">
        <v>6.78</v>
      </c>
      <c r="W109">
        <v>47.1</v>
      </c>
      <c r="AA109">
        <v>2</v>
      </c>
      <c r="AB109">
        <v>4</v>
      </c>
      <c r="AC109" t="str">
        <f t="shared" si="1"/>
        <v>闪避反击</v>
      </c>
      <c r="AD109">
        <v>2</v>
      </c>
    </row>
    <row r="110" spans="1:30">
      <c r="A110">
        <v>1</v>
      </c>
      <c r="B110">
        <v>1101</v>
      </c>
      <c r="C110" t="s">
        <v>552</v>
      </c>
      <c r="D110" t="s">
        <v>481</v>
      </c>
      <c r="E110" t="s">
        <v>1271</v>
      </c>
      <c r="F110" t="s">
        <v>480</v>
      </c>
      <c r="G110" t="s">
        <v>1272</v>
      </c>
      <c r="I110" t="s">
        <v>1116</v>
      </c>
      <c r="J110">
        <v>6.36</v>
      </c>
      <c r="K110">
        <v>0.579</v>
      </c>
      <c r="O110" t="s">
        <v>1117</v>
      </c>
      <c r="P110">
        <v>2.17</v>
      </c>
      <c r="Q110">
        <v>0.099</v>
      </c>
      <c r="V110">
        <v>0</v>
      </c>
      <c r="W110">
        <v>168.1</v>
      </c>
      <c r="Z110">
        <v>40613</v>
      </c>
      <c r="AA110">
        <v>3</v>
      </c>
      <c r="AB110">
        <v>5</v>
      </c>
      <c r="AC110" t="str">
        <f t="shared" si="1"/>
        <v>连携技</v>
      </c>
      <c r="AD110">
        <v>2</v>
      </c>
    </row>
    <row r="111" spans="1:30">
      <c r="A111">
        <v>1</v>
      </c>
      <c r="B111">
        <v>1101</v>
      </c>
      <c r="C111" t="s">
        <v>552</v>
      </c>
      <c r="D111" t="s">
        <v>481</v>
      </c>
      <c r="E111" t="s">
        <v>1273</v>
      </c>
      <c r="F111" t="s">
        <v>491</v>
      </c>
      <c r="G111" t="s">
        <v>1274</v>
      </c>
      <c r="H111" t="s">
        <v>1275</v>
      </c>
      <c r="I111" t="s">
        <v>1116</v>
      </c>
      <c r="J111">
        <v>15.488</v>
      </c>
      <c r="K111">
        <v>1.408</v>
      </c>
      <c r="O111" t="s">
        <v>1117</v>
      </c>
      <c r="P111">
        <v>10.049</v>
      </c>
      <c r="Q111">
        <v>0.457</v>
      </c>
      <c r="V111">
        <v>0</v>
      </c>
      <c r="W111">
        <v>0</v>
      </c>
      <c r="Z111">
        <v>18003</v>
      </c>
      <c r="AA111">
        <v>3</v>
      </c>
      <c r="AB111">
        <v>6</v>
      </c>
      <c r="AC111" t="str">
        <f t="shared" si="1"/>
        <v>终结技</v>
      </c>
      <c r="AD111">
        <v>2</v>
      </c>
    </row>
    <row r="112" spans="1:30">
      <c r="A112">
        <v>1</v>
      </c>
      <c r="B112">
        <v>1101</v>
      </c>
      <c r="C112" t="s">
        <v>552</v>
      </c>
      <c r="D112" t="s">
        <v>481</v>
      </c>
      <c r="E112" t="s">
        <v>1276</v>
      </c>
      <c r="F112" t="s">
        <v>496</v>
      </c>
      <c r="G112" t="s">
        <v>1277</v>
      </c>
      <c r="H112" t="s">
        <v>1278</v>
      </c>
      <c r="I112" t="s">
        <v>1116</v>
      </c>
      <c r="J112">
        <v>16.94</v>
      </c>
      <c r="K112">
        <v>1.54</v>
      </c>
      <c r="O112" t="s">
        <v>1117</v>
      </c>
      <c r="P112">
        <v>10.965</v>
      </c>
      <c r="Q112">
        <v>0.499</v>
      </c>
      <c r="V112">
        <v>0</v>
      </c>
      <c r="W112">
        <v>0</v>
      </c>
      <c r="Z112">
        <v>17333</v>
      </c>
      <c r="AA112">
        <v>3</v>
      </c>
      <c r="AB112">
        <v>6</v>
      </c>
      <c r="AC112" t="str">
        <f t="shared" si="1"/>
        <v>终结技</v>
      </c>
      <c r="AD112">
        <v>2</v>
      </c>
    </row>
    <row r="113" spans="1:30">
      <c r="A113">
        <v>1</v>
      </c>
      <c r="B113">
        <v>1101</v>
      </c>
      <c r="C113" t="s">
        <v>552</v>
      </c>
      <c r="D113" t="s">
        <v>1074</v>
      </c>
      <c r="E113" t="s">
        <v>1279</v>
      </c>
      <c r="F113" t="s">
        <v>504</v>
      </c>
      <c r="G113" t="s">
        <v>1280</v>
      </c>
      <c r="I113" t="s">
        <v>1116</v>
      </c>
      <c r="J113">
        <v>1.978</v>
      </c>
      <c r="K113">
        <v>0.18</v>
      </c>
      <c r="O113" t="s">
        <v>1117</v>
      </c>
      <c r="P113">
        <v>1.978</v>
      </c>
      <c r="Q113">
        <v>0.09</v>
      </c>
      <c r="V113">
        <v>6.78</v>
      </c>
      <c r="W113">
        <v>47.1</v>
      </c>
      <c r="AA113">
        <v>5</v>
      </c>
      <c r="AB113">
        <v>7</v>
      </c>
      <c r="AC113" t="str">
        <f t="shared" si="1"/>
        <v>受击支援</v>
      </c>
      <c r="AD113">
        <v>2</v>
      </c>
    </row>
    <row r="114" spans="1:30">
      <c r="A114">
        <v>1</v>
      </c>
      <c r="B114">
        <v>1101</v>
      </c>
      <c r="C114" t="s">
        <v>552</v>
      </c>
      <c r="D114" t="s">
        <v>1074</v>
      </c>
      <c r="E114" t="s">
        <v>1281</v>
      </c>
      <c r="F114" t="s">
        <v>512</v>
      </c>
      <c r="G114" t="s">
        <v>1282</v>
      </c>
      <c r="I114" t="s">
        <v>1116</v>
      </c>
      <c r="J114">
        <v>0</v>
      </c>
      <c r="K114">
        <v>0</v>
      </c>
      <c r="O114" t="s">
        <v>1117</v>
      </c>
      <c r="P114">
        <v>2.38</v>
      </c>
      <c r="Q114">
        <v>0.109</v>
      </c>
      <c r="V114">
        <v>0</v>
      </c>
      <c r="W114">
        <v>16.68</v>
      </c>
      <c r="AA114">
        <v>5</v>
      </c>
      <c r="AB114">
        <v>8</v>
      </c>
      <c r="AC114" t="str">
        <f t="shared" si="1"/>
        <v>招架/回避支援</v>
      </c>
      <c r="AD114">
        <v>0</v>
      </c>
    </row>
    <row r="115" spans="1:30">
      <c r="A115">
        <v>1</v>
      </c>
      <c r="B115">
        <v>1101</v>
      </c>
      <c r="C115" t="s">
        <v>552</v>
      </c>
      <c r="D115" t="s">
        <v>1074</v>
      </c>
      <c r="E115" t="s">
        <v>1283</v>
      </c>
      <c r="F115" t="s">
        <v>515</v>
      </c>
      <c r="G115" t="s">
        <v>1284</v>
      </c>
      <c r="I115" t="s">
        <v>1116</v>
      </c>
      <c r="J115">
        <v>0</v>
      </c>
      <c r="K115">
        <v>0</v>
      </c>
      <c r="O115" t="s">
        <v>1117</v>
      </c>
      <c r="P115">
        <v>2.905</v>
      </c>
      <c r="Q115">
        <v>0.133</v>
      </c>
      <c r="V115">
        <v>0</v>
      </c>
      <c r="W115">
        <v>29.18</v>
      </c>
      <c r="AA115">
        <v>5</v>
      </c>
      <c r="AB115">
        <v>8</v>
      </c>
      <c r="AC115" t="str">
        <f t="shared" si="1"/>
        <v>招架/回避支援</v>
      </c>
      <c r="AD115">
        <v>0</v>
      </c>
    </row>
    <row r="116" spans="1:30">
      <c r="A116">
        <v>1</v>
      </c>
      <c r="B116">
        <v>1101</v>
      </c>
      <c r="C116" t="s">
        <v>552</v>
      </c>
      <c r="D116" t="s">
        <v>1074</v>
      </c>
      <c r="E116" t="s">
        <v>1285</v>
      </c>
      <c r="F116" t="s">
        <v>518</v>
      </c>
      <c r="G116" t="s">
        <v>1286</v>
      </c>
      <c r="I116" t="s">
        <v>1116</v>
      </c>
      <c r="J116">
        <v>0</v>
      </c>
      <c r="K116">
        <v>0</v>
      </c>
      <c r="O116" t="s">
        <v>1117</v>
      </c>
      <c r="P116">
        <v>1.225</v>
      </c>
      <c r="Q116">
        <v>0.056</v>
      </c>
      <c r="V116">
        <v>0</v>
      </c>
      <c r="W116">
        <v>29.18</v>
      </c>
      <c r="AA116">
        <v>5</v>
      </c>
      <c r="AB116">
        <v>8</v>
      </c>
      <c r="AC116" t="str">
        <f t="shared" si="1"/>
        <v>招架/回避支援</v>
      </c>
      <c r="AD116">
        <v>0</v>
      </c>
    </row>
    <row r="117" spans="1:30">
      <c r="A117">
        <v>1</v>
      </c>
      <c r="B117">
        <v>1101</v>
      </c>
      <c r="C117" t="s">
        <v>552</v>
      </c>
      <c r="D117" t="s">
        <v>1074</v>
      </c>
      <c r="E117" t="s">
        <v>1287</v>
      </c>
      <c r="F117" t="s">
        <v>521</v>
      </c>
      <c r="G117" t="s">
        <v>1288</v>
      </c>
      <c r="I117" t="s">
        <v>1116</v>
      </c>
      <c r="J117">
        <v>3.592</v>
      </c>
      <c r="K117">
        <v>0.327</v>
      </c>
      <c r="O117" t="s">
        <v>1117</v>
      </c>
      <c r="P117">
        <v>3.127</v>
      </c>
      <c r="Q117">
        <v>0.143</v>
      </c>
      <c r="V117">
        <v>0</v>
      </c>
      <c r="W117">
        <v>96.6</v>
      </c>
      <c r="Z117">
        <v>31992</v>
      </c>
      <c r="AA117">
        <v>5</v>
      </c>
      <c r="AB117">
        <v>9</v>
      </c>
      <c r="AC117" t="str">
        <f t="shared" si="1"/>
        <v>突击支援</v>
      </c>
      <c r="AD117">
        <v>2</v>
      </c>
    </row>
    <row r="118" spans="1:30">
      <c r="A118">
        <v>1</v>
      </c>
      <c r="B118">
        <v>1191</v>
      </c>
      <c r="C118" t="s">
        <v>568</v>
      </c>
      <c r="D118" t="s">
        <v>272</v>
      </c>
      <c r="E118" t="s">
        <v>1289</v>
      </c>
      <c r="F118" t="s">
        <v>243</v>
      </c>
      <c r="G118" t="s">
        <v>1290</v>
      </c>
      <c r="I118" t="s">
        <v>1116</v>
      </c>
      <c r="J118">
        <v>0.488</v>
      </c>
      <c r="K118">
        <v>0.045</v>
      </c>
      <c r="O118" t="s">
        <v>1117</v>
      </c>
      <c r="P118">
        <v>0.244</v>
      </c>
      <c r="Q118">
        <v>0.012</v>
      </c>
      <c r="V118">
        <v>0.8</v>
      </c>
      <c r="W118">
        <v>5.55</v>
      </c>
      <c r="AB118">
        <v>0</v>
      </c>
      <c r="AC118" t="str">
        <f t="shared" si="1"/>
        <v>普攻</v>
      </c>
      <c r="AD118">
        <v>0</v>
      </c>
    </row>
    <row r="119" spans="1:30">
      <c r="A119">
        <v>1</v>
      </c>
      <c r="B119">
        <v>1191</v>
      </c>
      <c r="C119" t="s">
        <v>568</v>
      </c>
      <c r="D119" t="s">
        <v>272</v>
      </c>
      <c r="E119" t="s">
        <v>1291</v>
      </c>
      <c r="F119" t="s">
        <v>248</v>
      </c>
      <c r="G119" t="s">
        <v>1292</v>
      </c>
      <c r="I119" t="s">
        <v>1116</v>
      </c>
      <c r="J119">
        <v>1.111</v>
      </c>
      <c r="K119">
        <v>0.101</v>
      </c>
      <c r="O119" t="s">
        <v>1117</v>
      </c>
      <c r="P119">
        <v>0.868</v>
      </c>
      <c r="Q119">
        <v>0.04</v>
      </c>
      <c r="V119">
        <v>2.84</v>
      </c>
      <c r="W119">
        <v>19.73</v>
      </c>
      <c r="AB119">
        <v>0</v>
      </c>
      <c r="AC119" t="str">
        <f t="shared" si="1"/>
        <v>普攻</v>
      </c>
      <c r="AD119">
        <v>0</v>
      </c>
    </row>
    <row r="120" spans="1:30">
      <c r="A120">
        <v>1</v>
      </c>
      <c r="B120">
        <v>1191</v>
      </c>
      <c r="C120" t="s">
        <v>568</v>
      </c>
      <c r="D120" t="s">
        <v>272</v>
      </c>
      <c r="E120" t="s">
        <v>1293</v>
      </c>
      <c r="F120" t="s">
        <v>256</v>
      </c>
      <c r="G120" t="s">
        <v>1294</v>
      </c>
      <c r="I120" t="s">
        <v>1116</v>
      </c>
      <c r="J120">
        <v>2.506</v>
      </c>
      <c r="K120">
        <v>0.228</v>
      </c>
      <c r="O120" t="s">
        <v>1117</v>
      </c>
      <c r="P120">
        <v>2.045</v>
      </c>
      <c r="Q120">
        <v>0.093</v>
      </c>
      <c r="V120">
        <v>6.69</v>
      </c>
      <c r="W120">
        <v>46.48</v>
      </c>
      <c r="AB120">
        <v>0</v>
      </c>
      <c r="AC120" t="str">
        <f t="shared" si="1"/>
        <v>普攻</v>
      </c>
      <c r="AD120">
        <v>0</v>
      </c>
    </row>
    <row r="121" spans="1:30">
      <c r="A121">
        <v>1</v>
      </c>
      <c r="B121">
        <v>1191</v>
      </c>
      <c r="C121" t="s">
        <v>568</v>
      </c>
      <c r="D121" t="s">
        <v>272</v>
      </c>
      <c r="E121" t="s">
        <v>1295</v>
      </c>
      <c r="F121" t="s">
        <v>283</v>
      </c>
      <c r="G121" t="s">
        <v>1296</v>
      </c>
      <c r="I121" t="s">
        <v>1116</v>
      </c>
      <c r="J121">
        <v>0.996</v>
      </c>
      <c r="K121">
        <v>0.091</v>
      </c>
      <c r="O121" t="s">
        <v>1117</v>
      </c>
      <c r="P121">
        <v>0.488</v>
      </c>
      <c r="Q121">
        <v>0.023</v>
      </c>
      <c r="V121">
        <v>1.6</v>
      </c>
      <c r="W121">
        <v>11.1</v>
      </c>
      <c r="Z121">
        <v>4435</v>
      </c>
      <c r="AB121">
        <v>0</v>
      </c>
      <c r="AC121" t="str">
        <f t="shared" si="1"/>
        <v>普攻</v>
      </c>
      <c r="AD121">
        <v>3</v>
      </c>
    </row>
    <row r="122" spans="1:30">
      <c r="A122">
        <v>1</v>
      </c>
      <c r="B122">
        <v>1191</v>
      </c>
      <c r="C122" t="s">
        <v>568</v>
      </c>
      <c r="D122" t="s">
        <v>272</v>
      </c>
      <c r="E122" t="s">
        <v>1297</v>
      </c>
      <c r="F122" t="s">
        <v>292</v>
      </c>
      <c r="G122" t="s">
        <v>1298</v>
      </c>
      <c r="I122" t="s">
        <v>1116</v>
      </c>
      <c r="J122">
        <v>1.84</v>
      </c>
      <c r="K122">
        <v>0.168</v>
      </c>
      <c r="O122" t="s">
        <v>1117</v>
      </c>
      <c r="P122">
        <v>0.902</v>
      </c>
      <c r="Q122">
        <v>0.041</v>
      </c>
      <c r="V122">
        <v>2.95</v>
      </c>
      <c r="W122">
        <v>20.5</v>
      </c>
      <c r="Z122">
        <v>8199</v>
      </c>
      <c r="AB122">
        <v>0</v>
      </c>
      <c r="AC122" t="str">
        <f t="shared" si="1"/>
        <v>普攻</v>
      </c>
      <c r="AD122">
        <v>3</v>
      </c>
    </row>
    <row r="123" spans="1:30">
      <c r="A123">
        <v>1</v>
      </c>
      <c r="B123">
        <v>1191</v>
      </c>
      <c r="C123" t="s">
        <v>568</v>
      </c>
      <c r="D123" t="s">
        <v>272</v>
      </c>
      <c r="E123" t="s">
        <v>1299</v>
      </c>
      <c r="F123" t="s">
        <v>302</v>
      </c>
      <c r="G123" t="s">
        <v>1300</v>
      </c>
      <c r="I123" t="s">
        <v>1116</v>
      </c>
      <c r="J123">
        <v>4.619</v>
      </c>
      <c r="K123">
        <v>0.42</v>
      </c>
      <c r="O123" t="s">
        <v>1117</v>
      </c>
      <c r="P123">
        <v>2.269</v>
      </c>
      <c r="Q123">
        <v>0.104</v>
      </c>
      <c r="V123">
        <v>5.94</v>
      </c>
      <c r="W123">
        <v>51.58</v>
      </c>
      <c r="Z123">
        <v>20622</v>
      </c>
      <c r="AB123">
        <v>0</v>
      </c>
      <c r="AC123" t="str">
        <f t="shared" si="1"/>
        <v>普攻</v>
      </c>
      <c r="AD123">
        <v>3</v>
      </c>
    </row>
    <row r="124" spans="1:30">
      <c r="A124">
        <v>1</v>
      </c>
      <c r="B124">
        <v>1191</v>
      </c>
      <c r="C124" t="s">
        <v>568</v>
      </c>
      <c r="D124" t="s">
        <v>272</v>
      </c>
      <c r="E124" t="s">
        <v>1301</v>
      </c>
      <c r="F124" t="s">
        <v>304</v>
      </c>
      <c r="G124" t="s">
        <v>1300</v>
      </c>
      <c r="I124" t="s">
        <v>1116</v>
      </c>
      <c r="O124" t="s">
        <v>1117</v>
      </c>
      <c r="V124">
        <v>2.95</v>
      </c>
      <c r="W124">
        <v>20.5</v>
      </c>
      <c r="AB124">
        <v>0</v>
      </c>
      <c r="AC124" t="str">
        <f t="shared" si="1"/>
        <v>普攻</v>
      </c>
      <c r="AD124">
        <v>3</v>
      </c>
    </row>
    <row r="125" spans="1:30">
      <c r="A125">
        <v>1</v>
      </c>
      <c r="B125">
        <v>1191</v>
      </c>
      <c r="C125" t="s">
        <v>568</v>
      </c>
      <c r="D125" t="s">
        <v>1071</v>
      </c>
      <c r="E125" t="s">
        <v>1302</v>
      </c>
      <c r="F125" t="s">
        <v>424</v>
      </c>
      <c r="G125" t="s">
        <v>1303</v>
      </c>
      <c r="H125" t="s">
        <v>1304</v>
      </c>
      <c r="I125" t="s">
        <v>1116</v>
      </c>
      <c r="J125">
        <v>0.623</v>
      </c>
      <c r="K125">
        <v>0.057</v>
      </c>
      <c r="O125" t="s">
        <v>1117</v>
      </c>
      <c r="P125">
        <v>0.623</v>
      </c>
      <c r="Q125">
        <v>0.029</v>
      </c>
      <c r="V125">
        <v>2.04</v>
      </c>
      <c r="W125">
        <v>14.15</v>
      </c>
      <c r="Z125">
        <v>5659</v>
      </c>
      <c r="AB125">
        <v>3</v>
      </c>
      <c r="AC125" t="str">
        <f t="shared" si="1"/>
        <v>冲刺攻击</v>
      </c>
      <c r="AD125">
        <v>3</v>
      </c>
    </row>
    <row r="126" spans="1:30">
      <c r="A126">
        <v>1</v>
      </c>
      <c r="B126">
        <v>1191</v>
      </c>
      <c r="C126" t="s">
        <v>568</v>
      </c>
      <c r="D126" t="s">
        <v>1071</v>
      </c>
      <c r="E126" t="s">
        <v>1305</v>
      </c>
      <c r="F126" t="s">
        <v>434</v>
      </c>
      <c r="G126" t="s">
        <v>1306</v>
      </c>
      <c r="H126" t="s">
        <v>1307</v>
      </c>
      <c r="I126" t="s">
        <v>1116</v>
      </c>
      <c r="J126">
        <v>1.605</v>
      </c>
      <c r="K126">
        <v>0.147</v>
      </c>
      <c r="O126" t="s">
        <v>1117</v>
      </c>
      <c r="P126">
        <v>1.605</v>
      </c>
      <c r="Q126">
        <v>0.074</v>
      </c>
      <c r="V126">
        <v>5.44</v>
      </c>
      <c r="W126">
        <v>37.75</v>
      </c>
      <c r="Z126">
        <v>15094</v>
      </c>
      <c r="AB126">
        <v>3</v>
      </c>
      <c r="AC126" t="str">
        <f t="shared" si="1"/>
        <v>冲刺攻击</v>
      </c>
      <c r="AD126">
        <v>3</v>
      </c>
    </row>
    <row r="127" spans="1:30">
      <c r="A127">
        <v>1</v>
      </c>
      <c r="B127">
        <v>1191</v>
      </c>
      <c r="C127" t="s">
        <v>568</v>
      </c>
      <c r="D127" t="s">
        <v>1071</v>
      </c>
      <c r="E127" t="s">
        <v>1308</v>
      </c>
      <c r="F127" t="s">
        <v>436</v>
      </c>
      <c r="G127" t="s">
        <v>1309</v>
      </c>
      <c r="H127" t="s">
        <v>1310</v>
      </c>
      <c r="I127" t="s">
        <v>1116</v>
      </c>
      <c r="J127">
        <v>1.84</v>
      </c>
      <c r="K127">
        <v>0.168</v>
      </c>
      <c r="O127" t="s">
        <v>1117</v>
      </c>
      <c r="P127">
        <v>1.84</v>
      </c>
      <c r="Q127">
        <v>0.085</v>
      </c>
      <c r="V127">
        <v>6.02</v>
      </c>
      <c r="W127">
        <v>41.8</v>
      </c>
      <c r="Z127">
        <v>16715</v>
      </c>
      <c r="AB127">
        <v>3</v>
      </c>
      <c r="AC127" t="str">
        <f t="shared" si="1"/>
        <v>冲刺攻击</v>
      </c>
      <c r="AD127">
        <v>3</v>
      </c>
    </row>
    <row r="128" spans="1:30">
      <c r="A128">
        <v>1</v>
      </c>
      <c r="B128">
        <v>1191</v>
      </c>
      <c r="C128" t="s">
        <v>568</v>
      </c>
      <c r="D128" t="s">
        <v>1063</v>
      </c>
      <c r="E128" t="s">
        <v>1311</v>
      </c>
      <c r="F128" t="s">
        <v>348</v>
      </c>
      <c r="G128" t="s">
        <v>1312</v>
      </c>
      <c r="I128" t="s">
        <v>1116</v>
      </c>
      <c r="J128">
        <v>0.518</v>
      </c>
      <c r="K128">
        <v>0.048</v>
      </c>
      <c r="O128" t="s">
        <v>1117</v>
      </c>
      <c r="P128">
        <v>0.518</v>
      </c>
      <c r="Q128">
        <v>0.024</v>
      </c>
      <c r="V128">
        <v>0</v>
      </c>
      <c r="W128">
        <v>11.78</v>
      </c>
      <c r="Z128">
        <v>4705</v>
      </c>
      <c r="AA128">
        <v>1</v>
      </c>
      <c r="AB128">
        <v>1</v>
      </c>
      <c r="AC128" t="str">
        <f t="shared" si="1"/>
        <v>特殊技</v>
      </c>
      <c r="AD128">
        <v>3</v>
      </c>
    </row>
    <row r="129" spans="1:30">
      <c r="A129">
        <v>1</v>
      </c>
      <c r="B129">
        <v>1191</v>
      </c>
      <c r="C129" t="s">
        <v>568</v>
      </c>
      <c r="D129" t="s">
        <v>1063</v>
      </c>
      <c r="E129" t="s">
        <v>1313</v>
      </c>
      <c r="F129" t="s">
        <v>376</v>
      </c>
      <c r="G129" t="s">
        <v>1314</v>
      </c>
      <c r="I129" t="s">
        <v>1116</v>
      </c>
      <c r="J129">
        <v>3.772</v>
      </c>
      <c r="K129">
        <v>0.343</v>
      </c>
      <c r="O129" t="s">
        <v>1117</v>
      </c>
      <c r="P129">
        <v>4.051</v>
      </c>
      <c r="Q129">
        <v>0.185</v>
      </c>
      <c r="V129">
        <v>0</v>
      </c>
      <c r="W129">
        <v>127.6</v>
      </c>
      <c r="Z129">
        <v>40373</v>
      </c>
      <c r="AA129">
        <v>1</v>
      </c>
      <c r="AB129">
        <v>2</v>
      </c>
      <c r="AC129" t="str">
        <f t="shared" si="1"/>
        <v>强化特殊技</v>
      </c>
      <c r="AD129">
        <v>3</v>
      </c>
    </row>
    <row r="130" spans="1:30">
      <c r="A130">
        <v>1</v>
      </c>
      <c r="B130">
        <v>1191</v>
      </c>
      <c r="C130" t="s">
        <v>568</v>
      </c>
      <c r="D130" t="s">
        <v>1063</v>
      </c>
      <c r="E130" t="s">
        <v>1315</v>
      </c>
      <c r="F130" t="s">
        <v>392</v>
      </c>
      <c r="G130" t="s">
        <v>1316</v>
      </c>
      <c r="I130" t="s">
        <v>1116</v>
      </c>
      <c r="J130">
        <v>5.533</v>
      </c>
      <c r="K130">
        <v>0.503</v>
      </c>
      <c r="O130" t="s">
        <v>1117</v>
      </c>
      <c r="P130">
        <v>3.717</v>
      </c>
      <c r="Q130">
        <v>0.169</v>
      </c>
      <c r="V130">
        <v>0</v>
      </c>
      <c r="W130">
        <v>118.83</v>
      </c>
      <c r="Z130">
        <v>37219</v>
      </c>
      <c r="AA130">
        <v>1</v>
      </c>
      <c r="AB130">
        <v>2</v>
      </c>
      <c r="AC130" t="str">
        <f t="shared" si="1"/>
        <v>强化特殊技</v>
      </c>
      <c r="AD130">
        <v>3</v>
      </c>
    </row>
    <row r="131" spans="1:30">
      <c r="A131">
        <v>1</v>
      </c>
      <c r="B131">
        <v>1191</v>
      </c>
      <c r="C131" t="s">
        <v>568</v>
      </c>
      <c r="D131" t="s">
        <v>1071</v>
      </c>
      <c r="E131" t="s">
        <v>1317</v>
      </c>
      <c r="F131" t="s">
        <v>419</v>
      </c>
      <c r="G131" t="s">
        <v>1318</v>
      </c>
      <c r="H131" t="s">
        <v>1319</v>
      </c>
      <c r="I131" t="s">
        <v>1116</v>
      </c>
      <c r="J131">
        <v>0.77</v>
      </c>
      <c r="K131">
        <v>0.07</v>
      </c>
      <c r="O131" t="s">
        <v>1117</v>
      </c>
      <c r="P131">
        <v>0.385</v>
      </c>
      <c r="Q131">
        <v>0.018</v>
      </c>
      <c r="V131">
        <v>1.26</v>
      </c>
      <c r="W131">
        <v>8.75</v>
      </c>
      <c r="AA131">
        <v>2</v>
      </c>
      <c r="AB131">
        <v>3</v>
      </c>
      <c r="AC131" t="str">
        <f t="shared" si="1"/>
        <v>冲刺攻击</v>
      </c>
      <c r="AD131">
        <v>0</v>
      </c>
    </row>
    <row r="132" ht="20.1" customHeight="1" spans="1:30">
      <c r="A132">
        <v>1</v>
      </c>
      <c r="B132">
        <v>1191</v>
      </c>
      <c r="C132" t="s">
        <v>568</v>
      </c>
      <c r="D132" t="s">
        <v>1071</v>
      </c>
      <c r="E132" t="s">
        <v>1320</v>
      </c>
      <c r="F132" t="s">
        <v>430</v>
      </c>
      <c r="G132" t="s">
        <v>1321</v>
      </c>
      <c r="H132" t="s">
        <v>1322</v>
      </c>
      <c r="I132" t="s">
        <v>1116</v>
      </c>
      <c r="J132">
        <v>1.457</v>
      </c>
      <c r="K132">
        <v>0.133</v>
      </c>
      <c r="O132" t="s">
        <v>1117</v>
      </c>
      <c r="P132">
        <v>0.788</v>
      </c>
      <c r="Q132">
        <v>0.036</v>
      </c>
      <c r="V132">
        <v>2.58</v>
      </c>
      <c r="W132">
        <v>17.93</v>
      </c>
      <c r="Z132">
        <v>7163</v>
      </c>
      <c r="AA132">
        <v>2</v>
      </c>
      <c r="AB132">
        <v>3</v>
      </c>
      <c r="AC132" t="str">
        <f t="shared" si="1"/>
        <v>冲刺攻击</v>
      </c>
      <c r="AD132">
        <v>3</v>
      </c>
    </row>
    <row r="133" spans="1:30">
      <c r="A133">
        <v>1</v>
      </c>
      <c r="B133">
        <v>1191</v>
      </c>
      <c r="C133" t="s">
        <v>568</v>
      </c>
      <c r="D133" t="s">
        <v>1071</v>
      </c>
      <c r="E133" t="s">
        <v>1323</v>
      </c>
      <c r="F133" t="s">
        <v>469</v>
      </c>
      <c r="G133" t="s">
        <v>1324</v>
      </c>
      <c r="I133" t="s">
        <v>1116</v>
      </c>
      <c r="J133">
        <v>2.626</v>
      </c>
      <c r="K133">
        <v>0.239</v>
      </c>
      <c r="O133" t="s">
        <v>1117</v>
      </c>
      <c r="P133">
        <v>2.274</v>
      </c>
      <c r="Q133">
        <v>0.104</v>
      </c>
      <c r="V133">
        <v>3.84</v>
      </c>
      <c r="W133">
        <v>26.7</v>
      </c>
      <c r="AA133">
        <v>2</v>
      </c>
      <c r="AB133">
        <v>4</v>
      </c>
      <c r="AC133" t="str">
        <f t="shared" si="1"/>
        <v>闪避反击</v>
      </c>
      <c r="AD133">
        <v>3</v>
      </c>
    </row>
    <row r="134" spans="1:30">
      <c r="A134">
        <v>1</v>
      </c>
      <c r="B134">
        <v>1191</v>
      </c>
      <c r="C134" t="s">
        <v>568</v>
      </c>
      <c r="D134" t="s">
        <v>481</v>
      </c>
      <c r="E134" t="s">
        <v>1325</v>
      </c>
      <c r="F134" t="s">
        <v>480</v>
      </c>
      <c r="G134" t="s">
        <v>1326</v>
      </c>
      <c r="I134" t="s">
        <v>1116</v>
      </c>
      <c r="J134">
        <v>7.946</v>
      </c>
      <c r="K134">
        <v>0.723</v>
      </c>
      <c r="O134" t="s">
        <v>1117</v>
      </c>
      <c r="P134">
        <v>3.557</v>
      </c>
      <c r="Q134">
        <v>0.162</v>
      </c>
      <c r="V134">
        <v>0</v>
      </c>
      <c r="W134">
        <v>197.23</v>
      </c>
      <c r="Z134">
        <v>52283</v>
      </c>
      <c r="AA134">
        <v>3</v>
      </c>
      <c r="AB134">
        <v>5</v>
      </c>
      <c r="AC134" t="str">
        <f t="shared" si="1"/>
        <v>连携技</v>
      </c>
      <c r="AD134">
        <v>3</v>
      </c>
    </row>
    <row r="135" spans="1:30">
      <c r="A135">
        <v>1</v>
      </c>
      <c r="B135">
        <v>1191</v>
      </c>
      <c r="C135" t="s">
        <v>568</v>
      </c>
      <c r="D135" t="s">
        <v>481</v>
      </c>
      <c r="E135" t="s">
        <v>1327</v>
      </c>
      <c r="F135" t="s">
        <v>491</v>
      </c>
      <c r="G135" t="s">
        <v>1328</v>
      </c>
      <c r="I135" t="s">
        <v>1116</v>
      </c>
      <c r="J135">
        <v>18.908</v>
      </c>
      <c r="K135">
        <v>1.719</v>
      </c>
      <c r="O135" t="s">
        <v>1117</v>
      </c>
      <c r="P135">
        <v>1.852</v>
      </c>
      <c r="Q135">
        <v>0.085</v>
      </c>
      <c r="V135">
        <v>0</v>
      </c>
      <c r="W135">
        <v>0</v>
      </c>
      <c r="Z135">
        <v>94358</v>
      </c>
      <c r="AA135">
        <v>3</v>
      </c>
      <c r="AB135">
        <v>6</v>
      </c>
      <c r="AC135" t="str">
        <f t="shared" si="1"/>
        <v>终结技</v>
      </c>
      <c r="AD135">
        <v>3</v>
      </c>
    </row>
    <row r="136" spans="1:30">
      <c r="A136">
        <v>1</v>
      </c>
      <c r="B136">
        <v>1191</v>
      </c>
      <c r="C136" t="s">
        <v>568</v>
      </c>
      <c r="D136" t="s">
        <v>1074</v>
      </c>
      <c r="E136" t="s">
        <v>1329</v>
      </c>
      <c r="F136" t="s">
        <v>504</v>
      </c>
      <c r="G136" t="s">
        <v>1330</v>
      </c>
      <c r="H136" t="s">
        <v>1228</v>
      </c>
      <c r="I136" t="s">
        <v>1116</v>
      </c>
      <c r="J136">
        <v>1.211</v>
      </c>
      <c r="K136">
        <v>0.111</v>
      </c>
      <c r="O136" t="s">
        <v>1117</v>
      </c>
      <c r="P136">
        <v>1.211</v>
      </c>
      <c r="Q136">
        <v>0.122</v>
      </c>
      <c r="V136">
        <v>3.96</v>
      </c>
      <c r="W136">
        <v>27.53</v>
      </c>
      <c r="Z136">
        <v>11003</v>
      </c>
      <c r="AA136">
        <v>5</v>
      </c>
      <c r="AB136">
        <v>7</v>
      </c>
      <c r="AC136" t="str">
        <f t="shared" si="1"/>
        <v>受击支援</v>
      </c>
      <c r="AD136">
        <v>3</v>
      </c>
    </row>
    <row r="137" spans="1:30">
      <c r="A137">
        <v>1</v>
      </c>
      <c r="B137">
        <v>1191</v>
      </c>
      <c r="C137" t="s">
        <v>568</v>
      </c>
      <c r="D137" t="s">
        <v>1074</v>
      </c>
      <c r="E137" t="s">
        <v>1331</v>
      </c>
      <c r="F137" t="s">
        <v>512</v>
      </c>
      <c r="G137" t="s">
        <v>1332</v>
      </c>
      <c r="H137" t="s">
        <v>1228</v>
      </c>
      <c r="I137" t="s">
        <v>1116</v>
      </c>
      <c r="J137">
        <v>0</v>
      </c>
      <c r="K137">
        <v>0</v>
      </c>
      <c r="O137" t="s">
        <v>1117</v>
      </c>
      <c r="P137">
        <v>2.493</v>
      </c>
      <c r="Q137">
        <v>0.114</v>
      </c>
      <c r="V137">
        <v>0</v>
      </c>
      <c r="W137">
        <v>16.68</v>
      </c>
      <c r="AA137">
        <v>5</v>
      </c>
      <c r="AB137">
        <v>8</v>
      </c>
      <c r="AC137" t="str">
        <f t="shared" si="1"/>
        <v>招架/回避支援</v>
      </c>
      <c r="AD137">
        <v>3</v>
      </c>
    </row>
    <row r="138" spans="1:30">
      <c r="A138">
        <v>1</v>
      </c>
      <c r="B138">
        <v>1191</v>
      </c>
      <c r="C138" t="s">
        <v>568</v>
      </c>
      <c r="D138" t="s">
        <v>1074</v>
      </c>
      <c r="E138" t="s">
        <v>1333</v>
      </c>
      <c r="F138" t="s">
        <v>515</v>
      </c>
      <c r="G138" t="s">
        <v>1334</v>
      </c>
      <c r="H138" t="s">
        <v>1228</v>
      </c>
      <c r="I138" t="s">
        <v>1116</v>
      </c>
      <c r="J138">
        <v>0</v>
      </c>
      <c r="K138">
        <v>0</v>
      </c>
      <c r="O138" t="s">
        <v>1117</v>
      </c>
      <c r="P138">
        <v>3.043</v>
      </c>
      <c r="Q138">
        <v>0.139</v>
      </c>
      <c r="V138">
        <v>0</v>
      </c>
      <c r="W138">
        <v>29.18</v>
      </c>
      <c r="AA138">
        <v>5</v>
      </c>
      <c r="AB138">
        <v>8</v>
      </c>
      <c r="AC138" t="str">
        <f t="shared" ref="AC138:AC201" si="2">VLOOKUP(AB138,$AE$10:$AF$19,2,FALSE)</f>
        <v>招架/回避支援</v>
      </c>
      <c r="AD138">
        <v>3</v>
      </c>
    </row>
    <row r="139" spans="1:30">
      <c r="A139">
        <v>1</v>
      </c>
      <c r="B139">
        <v>1191</v>
      </c>
      <c r="C139" t="s">
        <v>568</v>
      </c>
      <c r="D139" t="s">
        <v>1074</v>
      </c>
      <c r="E139" t="s">
        <v>1335</v>
      </c>
      <c r="F139" t="s">
        <v>518</v>
      </c>
      <c r="G139" t="s">
        <v>1336</v>
      </c>
      <c r="H139" t="s">
        <v>1228</v>
      </c>
      <c r="I139" t="s">
        <v>1116</v>
      </c>
      <c r="J139">
        <v>0</v>
      </c>
      <c r="K139">
        <v>0</v>
      </c>
      <c r="O139" t="s">
        <v>1117</v>
      </c>
      <c r="P139">
        <v>1.283</v>
      </c>
      <c r="Q139">
        <v>0.059</v>
      </c>
      <c r="V139">
        <v>0</v>
      </c>
      <c r="W139">
        <v>29.18</v>
      </c>
      <c r="AA139">
        <v>5</v>
      </c>
      <c r="AB139">
        <v>8</v>
      </c>
      <c r="AC139" t="str">
        <f t="shared" si="2"/>
        <v>招架/回避支援</v>
      </c>
      <c r="AD139">
        <v>3</v>
      </c>
    </row>
    <row r="140" spans="1:30">
      <c r="A140">
        <v>1</v>
      </c>
      <c r="B140">
        <v>1191</v>
      </c>
      <c r="C140" t="s">
        <v>568</v>
      </c>
      <c r="D140" t="s">
        <v>1074</v>
      </c>
      <c r="E140" t="s">
        <v>1337</v>
      </c>
      <c r="F140" t="s">
        <v>521</v>
      </c>
      <c r="G140" t="s">
        <v>1338</v>
      </c>
      <c r="H140" t="s">
        <v>1228</v>
      </c>
      <c r="I140" t="s">
        <v>1116</v>
      </c>
      <c r="J140">
        <v>3.994</v>
      </c>
      <c r="K140">
        <v>0.364</v>
      </c>
      <c r="O140" t="s">
        <v>1117</v>
      </c>
      <c r="P140">
        <v>3.491</v>
      </c>
      <c r="Q140">
        <v>0.159</v>
      </c>
      <c r="V140">
        <v>0</v>
      </c>
      <c r="W140">
        <v>102.23</v>
      </c>
      <c r="Z140">
        <v>34017</v>
      </c>
      <c r="AA140">
        <v>5</v>
      </c>
      <c r="AB140">
        <v>9</v>
      </c>
      <c r="AC140" t="str">
        <f t="shared" si="2"/>
        <v>突击支援</v>
      </c>
      <c r="AD140">
        <v>3</v>
      </c>
    </row>
    <row r="141" spans="1:30">
      <c r="A141">
        <v>1</v>
      </c>
      <c r="B141">
        <v>1041</v>
      </c>
      <c r="C141" t="s">
        <v>543</v>
      </c>
      <c r="D141" t="s">
        <v>272</v>
      </c>
      <c r="E141" t="s">
        <v>1339</v>
      </c>
      <c r="F141" t="s">
        <v>243</v>
      </c>
      <c r="G141" t="s">
        <v>1340</v>
      </c>
      <c r="I141" t="s">
        <v>1116</v>
      </c>
      <c r="J141">
        <v>0.344</v>
      </c>
      <c r="K141">
        <v>0.032</v>
      </c>
      <c r="O141" t="s">
        <v>1117</v>
      </c>
      <c r="P141">
        <v>0.172</v>
      </c>
      <c r="Q141">
        <v>0.008</v>
      </c>
      <c r="V141">
        <v>0.57</v>
      </c>
      <c r="W141">
        <v>4</v>
      </c>
      <c r="AC141" t="str">
        <f t="shared" si="2"/>
        <v>普攻</v>
      </c>
      <c r="AD141">
        <v>0</v>
      </c>
    </row>
    <row r="142" spans="1:30">
      <c r="A142">
        <v>1</v>
      </c>
      <c r="B142">
        <v>1041</v>
      </c>
      <c r="C142" t="s">
        <v>543</v>
      </c>
      <c r="D142" t="s">
        <v>272</v>
      </c>
      <c r="E142" t="s">
        <v>1341</v>
      </c>
      <c r="F142" t="s">
        <v>283</v>
      </c>
      <c r="G142" t="s">
        <v>1342</v>
      </c>
      <c r="I142" t="s">
        <v>1116</v>
      </c>
      <c r="J142">
        <v>0.466</v>
      </c>
      <c r="K142">
        <v>0.043</v>
      </c>
      <c r="O142" t="s">
        <v>1117</v>
      </c>
      <c r="P142">
        <v>0.18</v>
      </c>
      <c r="Q142">
        <v>0.009</v>
      </c>
      <c r="V142">
        <v>0.57</v>
      </c>
      <c r="W142">
        <v>3.98</v>
      </c>
      <c r="Z142">
        <v>1587</v>
      </c>
      <c r="AC142" t="str">
        <f t="shared" si="2"/>
        <v>普攻</v>
      </c>
      <c r="AD142">
        <v>2</v>
      </c>
    </row>
    <row r="143" spans="1:30">
      <c r="A143">
        <v>1</v>
      </c>
      <c r="B143">
        <v>1041</v>
      </c>
      <c r="C143" t="s">
        <v>543</v>
      </c>
      <c r="D143" t="s">
        <v>272</v>
      </c>
      <c r="E143" t="s">
        <v>1343</v>
      </c>
      <c r="F143" t="s">
        <v>248</v>
      </c>
      <c r="G143" t="s">
        <v>1344</v>
      </c>
      <c r="I143" t="s">
        <v>1116</v>
      </c>
      <c r="J143">
        <v>0.412</v>
      </c>
      <c r="K143">
        <v>0.038</v>
      </c>
      <c r="O143" t="s">
        <v>1117</v>
      </c>
      <c r="P143">
        <v>0.344</v>
      </c>
      <c r="Q143">
        <v>0.016</v>
      </c>
      <c r="V143">
        <v>1.14</v>
      </c>
      <c r="W143">
        <v>7.9</v>
      </c>
      <c r="AC143" t="str">
        <f t="shared" si="2"/>
        <v>普攻</v>
      </c>
      <c r="AD143">
        <v>0</v>
      </c>
    </row>
    <row r="144" spans="1:30">
      <c r="A144">
        <v>1</v>
      </c>
      <c r="B144">
        <v>1041</v>
      </c>
      <c r="C144" t="s">
        <v>543</v>
      </c>
      <c r="D144" t="s">
        <v>272</v>
      </c>
      <c r="E144" t="s">
        <v>1345</v>
      </c>
      <c r="F144" t="s">
        <v>292</v>
      </c>
      <c r="G144" t="s">
        <v>1346</v>
      </c>
      <c r="I144" t="s">
        <v>1116</v>
      </c>
      <c r="J144">
        <v>0.495</v>
      </c>
      <c r="K144">
        <v>0.045</v>
      </c>
      <c r="O144" t="s">
        <v>1117</v>
      </c>
      <c r="P144">
        <v>0.336</v>
      </c>
      <c r="Q144">
        <v>0.016</v>
      </c>
      <c r="V144">
        <v>1.02</v>
      </c>
      <c r="W144">
        <v>7.13</v>
      </c>
      <c r="Z144">
        <v>2840</v>
      </c>
      <c r="AC144" t="str">
        <f t="shared" si="2"/>
        <v>普攻</v>
      </c>
      <c r="AD144">
        <v>2</v>
      </c>
    </row>
    <row r="145" spans="1:30">
      <c r="A145">
        <v>1</v>
      </c>
      <c r="B145">
        <v>1041</v>
      </c>
      <c r="C145" t="s">
        <v>543</v>
      </c>
      <c r="D145" t="s">
        <v>272</v>
      </c>
      <c r="E145" t="s">
        <v>1347</v>
      </c>
      <c r="F145" t="s">
        <v>251</v>
      </c>
      <c r="G145" t="s">
        <v>1348</v>
      </c>
      <c r="I145" t="s">
        <v>1116</v>
      </c>
      <c r="J145">
        <v>1.028</v>
      </c>
      <c r="K145">
        <v>0.094</v>
      </c>
      <c r="O145" t="s">
        <v>1117</v>
      </c>
      <c r="P145">
        <v>0.823</v>
      </c>
      <c r="Q145">
        <v>0.038</v>
      </c>
      <c r="V145">
        <v>2.78</v>
      </c>
      <c r="W145">
        <v>19.3</v>
      </c>
      <c r="AC145" t="str">
        <f t="shared" si="2"/>
        <v>普攻</v>
      </c>
      <c r="AD145">
        <v>0</v>
      </c>
    </row>
    <row r="146" spans="1:30">
      <c r="A146">
        <v>1</v>
      </c>
      <c r="B146">
        <v>1041</v>
      </c>
      <c r="C146" t="s">
        <v>543</v>
      </c>
      <c r="D146" t="s">
        <v>272</v>
      </c>
      <c r="E146" t="s">
        <v>1349</v>
      </c>
      <c r="F146" t="s">
        <v>299</v>
      </c>
      <c r="G146" t="s">
        <v>1350</v>
      </c>
      <c r="I146" t="s">
        <v>1116</v>
      </c>
      <c r="J146">
        <v>1.15</v>
      </c>
      <c r="K146">
        <v>0.105</v>
      </c>
      <c r="O146" t="s">
        <v>1117</v>
      </c>
      <c r="P146">
        <v>0.752</v>
      </c>
      <c r="Q146">
        <v>0.035</v>
      </c>
      <c r="V146">
        <v>2.39</v>
      </c>
      <c r="W146">
        <v>16.63</v>
      </c>
      <c r="Z146">
        <v>6642</v>
      </c>
      <c r="AC146" t="str">
        <f t="shared" si="2"/>
        <v>普攻</v>
      </c>
      <c r="AD146">
        <v>2</v>
      </c>
    </row>
    <row r="147" spans="1:30">
      <c r="A147">
        <v>1</v>
      </c>
      <c r="B147">
        <v>1041</v>
      </c>
      <c r="C147" t="s">
        <v>543</v>
      </c>
      <c r="D147" t="s">
        <v>272</v>
      </c>
      <c r="E147" t="s">
        <v>1351</v>
      </c>
      <c r="F147" t="s">
        <v>258</v>
      </c>
      <c r="G147" t="s">
        <v>1352</v>
      </c>
      <c r="I147" t="s">
        <v>1116</v>
      </c>
      <c r="J147">
        <v>2.134</v>
      </c>
      <c r="K147">
        <v>0.194</v>
      </c>
      <c r="O147" t="s">
        <v>1117</v>
      </c>
      <c r="P147">
        <v>1.676</v>
      </c>
      <c r="Q147">
        <v>0.077</v>
      </c>
      <c r="V147">
        <v>5.5</v>
      </c>
      <c r="W147">
        <v>38.2</v>
      </c>
      <c r="AC147" t="str">
        <f t="shared" si="2"/>
        <v>普攻</v>
      </c>
      <c r="AD147">
        <v>0</v>
      </c>
    </row>
    <row r="148" spans="1:30">
      <c r="A148">
        <v>1</v>
      </c>
      <c r="B148">
        <v>1041</v>
      </c>
      <c r="C148" t="s">
        <v>543</v>
      </c>
      <c r="D148" t="s">
        <v>272</v>
      </c>
      <c r="E148" t="s">
        <v>1353</v>
      </c>
      <c r="F148" t="s">
        <v>306</v>
      </c>
      <c r="G148" t="s">
        <v>1354</v>
      </c>
      <c r="I148" t="s">
        <v>1116</v>
      </c>
      <c r="J148">
        <v>2.987</v>
      </c>
      <c r="K148">
        <v>0.272</v>
      </c>
      <c r="O148" t="s">
        <v>1117</v>
      </c>
      <c r="P148">
        <v>1.92</v>
      </c>
      <c r="Q148">
        <v>0.087</v>
      </c>
      <c r="V148">
        <v>6.24</v>
      </c>
      <c r="W148">
        <v>43.33</v>
      </c>
      <c r="Z148">
        <v>17320</v>
      </c>
      <c r="AC148" t="str">
        <f t="shared" si="2"/>
        <v>普攻</v>
      </c>
      <c r="AD148">
        <v>2</v>
      </c>
    </row>
    <row r="149" spans="1:30">
      <c r="A149">
        <v>1</v>
      </c>
      <c r="B149">
        <v>1041</v>
      </c>
      <c r="C149" t="s">
        <v>543</v>
      </c>
      <c r="D149" t="s">
        <v>1063</v>
      </c>
      <c r="E149" t="s">
        <v>1355</v>
      </c>
      <c r="F149" t="s">
        <v>348</v>
      </c>
      <c r="G149" t="s">
        <v>1356</v>
      </c>
      <c r="I149" t="s">
        <v>1116</v>
      </c>
      <c r="J149">
        <v>0.526</v>
      </c>
      <c r="K149">
        <v>0.048</v>
      </c>
      <c r="O149" t="s">
        <v>1117</v>
      </c>
      <c r="P149">
        <v>0.526</v>
      </c>
      <c r="Q149">
        <v>0.024</v>
      </c>
      <c r="V149">
        <v>0</v>
      </c>
      <c r="W149">
        <v>12.3</v>
      </c>
      <c r="Z149">
        <v>4916</v>
      </c>
      <c r="AA149">
        <v>1</v>
      </c>
      <c r="AB149">
        <v>1</v>
      </c>
      <c r="AC149" t="str">
        <f t="shared" si="2"/>
        <v>特殊技</v>
      </c>
      <c r="AD149">
        <v>2</v>
      </c>
    </row>
    <row r="150" spans="1:30">
      <c r="A150">
        <v>1</v>
      </c>
      <c r="B150">
        <v>1041</v>
      </c>
      <c r="C150" t="s">
        <v>543</v>
      </c>
      <c r="D150" t="s">
        <v>1063</v>
      </c>
      <c r="E150" t="s">
        <v>1357</v>
      </c>
      <c r="F150" t="s">
        <v>376</v>
      </c>
      <c r="G150" t="s">
        <v>1358</v>
      </c>
      <c r="I150" t="s">
        <v>1116</v>
      </c>
      <c r="J150">
        <v>6.75</v>
      </c>
      <c r="K150">
        <v>0.614</v>
      </c>
      <c r="O150" t="s">
        <v>1117</v>
      </c>
      <c r="P150">
        <v>5.435</v>
      </c>
      <c r="Q150">
        <v>0.248</v>
      </c>
      <c r="U150">
        <v>80</v>
      </c>
      <c r="V150">
        <v>0</v>
      </c>
      <c r="W150">
        <v>192.05</v>
      </c>
      <c r="Z150">
        <v>58018</v>
      </c>
      <c r="AA150">
        <v>1</v>
      </c>
      <c r="AB150">
        <v>2</v>
      </c>
      <c r="AC150" t="str">
        <f t="shared" si="2"/>
        <v>强化特殊技</v>
      </c>
      <c r="AD150">
        <v>2</v>
      </c>
    </row>
    <row r="151" spans="1:30">
      <c r="A151">
        <v>1</v>
      </c>
      <c r="B151">
        <v>1041</v>
      </c>
      <c r="C151" t="s">
        <v>543</v>
      </c>
      <c r="D151" t="s">
        <v>1071</v>
      </c>
      <c r="E151" t="s">
        <v>1359</v>
      </c>
      <c r="F151" t="s">
        <v>419</v>
      </c>
      <c r="G151" t="s">
        <v>1360</v>
      </c>
      <c r="I151" t="s">
        <v>1116</v>
      </c>
      <c r="J151">
        <v>0.683</v>
      </c>
      <c r="K151">
        <v>0.063</v>
      </c>
      <c r="O151" t="s">
        <v>1117</v>
      </c>
      <c r="P151">
        <v>0.342</v>
      </c>
      <c r="Q151">
        <v>0.016</v>
      </c>
      <c r="V151">
        <v>1.13</v>
      </c>
      <c r="W151">
        <v>7.83</v>
      </c>
      <c r="AA151">
        <v>2</v>
      </c>
      <c r="AB151">
        <v>3</v>
      </c>
      <c r="AC151" t="str">
        <f t="shared" si="2"/>
        <v>冲刺攻击</v>
      </c>
      <c r="AD151">
        <v>0</v>
      </c>
    </row>
    <row r="152" spans="1:30">
      <c r="A152">
        <v>1</v>
      </c>
      <c r="B152">
        <v>1041</v>
      </c>
      <c r="C152" t="s">
        <v>543</v>
      </c>
      <c r="D152" t="s">
        <v>1071</v>
      </c>
      <c r="E152" t="s">
        <v>1361</v>
      </c>
      <c r="F152" t="s">
        <v>447</v>
      </c>
      <c r="G152" t="s">
        <v>1362</v>
      </c>
      <c r="I152" t="s">
        <v>1116</v>
      </c>
      <c r="J152">
        <v>0.788</v>
      </c>
      <c r="K152">
        <v>0.072</v>
      </c>
      <c r="O152" t="s">
        <v>1117</v>
      </c>
      <c r="P152">
        <v>0.788</v>
      </c>
      <c r="Q152">
        <v>0.036</v>
      </c>
      <c r="V152">
        <v>2.49</v>
      </c>
      <c r="W152">
        <v>17.3</v>
      </c>
      <c r="Z152">
        <v>6916</v>
      </c>
      <c r="AA152">
        <v>2</v>
      </c>
      <c r="AB152">
        <v>3</v>
      </c>
      <c r="AC152" t="str">
        <f t="shared" si="2"/>
        <v>冲刺攻击</v>
      </c>
      <c r="AD152">
        <v>2</v>
      </c>
    </row>
    <row r="153" spans="1:30">
      <c r="A153">
        <v>1</v>
      </c>
      <c r="B153">
        <v>1041</v>
      </c>
      <c r="C153" t="s">
        <v>543</v>
      </c>
      <c r="D153" t="s">
        <v>1071</v>
      </c>
      <c r="E153" t="s">
        <v>1363</v>
      </c>
      <c r="F153" t="s">
        <v>469</v>
      </c>
      <c r="G153" t="s">
        <v>1364</v>
      </c>
      <c r="I153" t="s">
        <v>1116</v>
      </c>
      <c r="J153">
        <v>2.62</v>
      </c>
      <c r="K153">
        <v>0.239</v>
      </c>
      <c r="O153" t="s">
        <v>1117</v>
      </c>
      <c r="P153">
        <v>2.258</v>
      </c>
      <c r="Q153">
        <v>0.103</v>
      </c>
      <c r="V153">
        <v>4.08</v>
      </c>
      <c r="W153">
        <v>28.35</v>
      </c>
      <c r="Z153">
        <v>11330</v>
      </c>
      <c r="AA153">
        <v>2</v>
      </c>
      <c r="AB153">
        <v>4</v>
      </c>
      <c r="AC153" t="str">
        <f t="shared" si="2"/>
        <v>闪避反击</v>
      </c>
      <c r="AD153">
        <v>2</v>
      </c>
    </row>
    <row r="154" spans="1:30">
      <c r="A154">
        <v>1</v>
      </c>
      <c r="B154">
        <v>1041</v>
      </c>
      <c r="C154" t="s">
        <v>543</v>
      </c>
      <c r="D154" t="s">
        <v>481</v>
      </c>
      <c r="E154" t="s">
        <v>1365</v>
      </c>
      <c r="F154" t="s">
        <v>480</v>
      </c>
      <c r="G154" t="s">
        <v>1366</v>
      </c>
      <c r="I154" t="s">
        <v>1116</v>
      </c>
      <c r="J154">
        <v>6.325</v>
      </c>
      <c r="K154">
        <v>0.575</v>
      </c>
      <c r="O154" t="s">
        <v>1117</v>
      </c>
      <c r="P154">
        <v>2.136</v>
      </c>
      <c r="Q154">
        <v>0.098</v>
      </c>
      <c r="V154">
        <v>0</v>
      </c>
      <c r="W154">
        <v>166.8</v>
      </c>
      <c r="Z154">
        <v>40116</v>
      </c>
      <c r="AA154">
        <v>3</v>
      </c>
      <c r="AB154">
        <v>5</v>
      </c>
      <c r="AC154" t="str">
        <f t="shared" si="2"/>
        <v>连携技</v>
      </c>
      <c r="AD154">
        <v>2</v>
      </c>
    </row>
    <row r="155" spans="1:30">
      <c r="A155">
        <v>1</v>
      </c>
      <c r="B155">
        <v>1041</v>
      </c>
      <c r="C155" t="s">
        <v>543</v>
      </c>
      <c r="D155" t="s">
        <v>481</v>
      </c>
      <c r="E155" t="s">
        <v>1367</v>
      </c>
      <c r="F155" t="s">
        <v>491</v>
      </c>
      <c r="G155" t="s">
        <v>1368</v>
      </c>
      <c r="I155" t="s">
        <v>1116</v>
      </c>
      <c r="J155">
        <v>21.03</v>
      </c>
      <c r="K155">
        <v>1.912</v>
      </c>
      <c r="O155" t="s">
        <v>1117</v>
      </c>
      <c r="P155">
        <v>2.85</v>
      </c>
      <c r="Q155">
        <v>0.13</v>
      </c>
      <c r="V155">
        <v>0</v>
      </c>
      <c r="W155">
        <v>0</v>
      </c>
      <c r="Z155">
        <v>24670</v>
      </c>
      <c r="AA155">
        <v>3</v>
      </c>
      <c r="AB155">
        <v>6</v>
      </c>
      <c r="AC155" t="str">
        <f t="shared" si="2"/>
        <v>终结技</v>
      </c>
      <c r="AD155">
        <v>2</v>
      </c>
    </row>
    <row r="156" spans="1:30">
      <c r="A156">
        <v>1</v>
      </c>
      <c r="B156">
        <v>1041</v>
      </c>
      <c r="C156" t="s">
        <v>543</v>
      </c>
      <c r="D156" t="s">
        <v>1074</v>
      </c>
      <c r="E156" t="s">
        <v>1369</v>
      </c>
      <c r="F156" t="s">
        <v>504</v>
      </c>
      <c r="G156" t="s">
        <v>1370</v>
      </c>
      <c r="I156" t="s">
        <v>1116</v>
      </c>
      <c r="J156">
        <v>1.208</v>
      </c>
      <c r="K156">
        <v>0.11</v>
      </c>
      <c r="O156" t="s">
        <v>1117</v>
      </c>
      <c r="P156">
        <v>1.208</v>
      </c>
      <c r="Q156">
        <v>0.055</v>
      </c>
      <c r="V156">
        <v>4.08</v>
      </c>
      <c r="W156">
        <v>28.35</v>
      </c>
      <c r="Z156">
        <v>11330</v>
      </c>
      <c r="AA156">
        <v>5</v>
      </c>
      <c r="AB156">
        <v>7</v>
      </c>
      <c r="AC156" t="str">
        <f t="shared" si="2"/>
        <v>受击支援</v>
      </c>
      <c r="AD156">
        <v>2</v>
      </c>
    </row>
    <row r="157" spans="1:30">
      <c r="A157">
        <v>1</v>
      </c>
      <c r="B157">
        <v>1041</v>
      </c>
      <c r="C157" t="s">
        <v>543</v>
      </c>
      <c r="D157" t="s">
        <v>1074</v>
      </c>
      <c r="E157" t="s">
        <v>1371</v>
      </c>
      <c r="F157" t="s">
        <v>512</v>
      </c>
      <c r="G157" t="s">
        <v>1372</v>
      </c>
      <c r="I157" t="s">
        <v>1116</v>
      </c>
      <c r="J157">
        <v>0</v>
      </c>
      <c r="K157">
        <v>0</v>
      </c>
      <c r="O157" t="s">
        <v>1117</v>
      </c>
      <c r="P157">
        <v>2.38</v>
      </c>
      <c r="Q157">
        <v>0.109</v>
      </c>
      <c r="V157">
        <v>0</v>
      </c>
      <c r="W157">
        <v>16.68</v>
      </c>
      <c r="AA157">
        <v>5</v>
      </c>
      <c r="AB157">
        <v>8</v>
      </c>
      <c r="AC157" t="str">
        <f t="shared" si="2"/>
        <v>招架/回避支援</v>
      </c>
      <c r="AD157">
        <v>2</v>
      </c>
    </row>
    <row r="158" spans="1:30">
      <c r="A158">
        <v>1</v>
      </c>
      <c r="B158">
        <v>1041</v>
      </c>
      <c r="C158" t="s">
        <v>543</v>
      </c>
      <c r="D158" t="s">
        <v>1074</v>
      </c>
      <c r="E158" t="s">
        <v>1373</v>
      </c>
      <c r="F158" t="s">
        <v>515</v>
      </c>
      <c r="G158" t="s">
        <v>1374</v>
      </c>
      <c r="I158" t="s">
        <v>1116</v>
      </c>
      <c r="J158">
        <v>0</v>
      </c>
      <c r="K158">
        <v>0</v>
      </c>
      <c r="O158" t="s">
        <v>1117</v>
      </c>
      <c r="P158">
        <v>2.905</v>
      </c>
      <c r="Q158">
        <v>0.133</v>
      </c>
      <c r="V158">
        <v>0</v>
      </c>
      <c r="W158">
        <v>29.18</v>
      </c>
      <c r="AA158">
        <v>5</v>
      </c>
      <c r="AB158">
        <v>8</v>
      </c>
      <c r="AC158" t="str">
        <f t="shared" si="2"/>
        <v>招架/回避支援</v>
      </c>
      <c r="AD158">
        <v>2</v>
      </c>
    </row>
    <row r="159" spans="1:30">
      <c r="A159">
        <v>1</v>
      </c>
      <c r="B159">
        <v>1041</v>
      </c>
      <c r="C159" t="s">
        <v>543</v>
      </c>
      <c r="D159" t="s">
        <v>1074</v>
      </c>
      <c r="E159" t="s">
        <v>1375</v>
      </c>
      <c r="F159" t="s">
        <v>518</v>
      </c>
      <c r="G159" t="s">
        <v>1376</v>
      </c>
      <c r="I159" t="s">
        <v>1116</v>
      </c>
      <c r="J159">
        <v>0</v>
      </c>
      <c r="K159">
        <v>0</v>
      </c>
      <c r="O159" t="s">
        <v>1117</v>
      </c>
      <c r="P159">
        <v>1.225</v>
      </c>
      <c r="Q159">
        <v>0.056</v>
      </c>
      <c r="V159">
        <v>0</v>
      </c>
      <c r="W159">
        <v>29.18</v>
      </c>
      <c r="AA159">
        <v>5</v>
      </c>
      <c r="AB159">
        <v>8</v>
      </c>
      <c r="AC159" t="str">
        <f t="shared" si="2"/>
        <v>招架/回避支援</v>
      </c>
      <c r="AD159">
        <v>2</v>
      </c>
    </row>
    <row r="160" spans="1:30">
      <c r="A160">
        <v>1</v>
      </c>
      <c r="B160">
        <v>1041</v>
      </c>
      <c r="C160" t="s">
        <v>543</v>
      </c>
      <c r="D160" t="s">
        <v>1074</v>
      </c>
      <c r="E160" t="s">
        <v>1377</v>
      </c>
      <c r="F160" t="s">
        <v>521</v>
      </c>
      <c r="G160" t="s">
        <v>1378</v>
      </c>
      <c r="I160" t="s">
        <v>1116</v>
      </c>
      <c r="J160">
        <v>3.837</v>
      </c>
      <c r="K160">
        <v>0.349</v>
      </c>
      <c r="O160" t="s">
        <v>1117</v>
      </c>
      <c r="P160">
        <v>3.355</v>
      </c>
      <c r="Q160">
        <v>0.153</v>
      </c>
      <c r="V160">
        <v>0</v>
      </c>
      <c r="W160">
        <v>102.85</v>
      </c>
      <c r="Z160">
        <v>34242</v>
      </c>
      <c r="AA160">
        <v>5</v>
      </c>
      <c r="AB160">
        <v>9</v>
      </c>
      <c r="AC160" t="str">
        <f t="shared" si="2"/>
        <v>突击支援</v>
      </c>
      <c r="AD160">
        <v>2</v>
      </c>
    </row>
    <row r="161" spans="1:30">
      <c r="A161">
        <v>0</v>
      </c>
      <c r="B161">
        <v>1131</v>
      </c>
      <c r="C161" t="s">
        <v>561</v>
      </c>
      <c r="D161" t="s">
        <v>272</v>
      </c>
      <c r="E161" t="s">
        <v>1379</v>
      </c>
      <c r="F161" t="s">
        <v>243</v>
      </c>
      <c r="G161" t="s">
        <v>1380</v>
      </c>
      <c r="I161" t="s">
        <v>1116</v>
      </c>
      <c r="J161">
        <v>0.662</v>
      </c>
      <c r="K161">
        <v>0.061</v>
      </c>
      <c r="O161" t="s">
        <v>1117</v>
      </c>
      <c r="P161">
        <v>0.331</v>
      </c>
      <c r="Q161">
        <v>0.016</v>
      </c>
      <c r="V161">
        <v>1.17</v>
      </c>
      <c r="W161">
        <v>8.13</v>
      </c>
      <c r="AC161" t="str">
        <f t="shared" si="2"/>
        <v>普攻</v>
      </c>
      <c r="AD161">
        <v>0</v>
      </c>
    </row>
    <row r="162" spans="1:30">
      <c r="A162">
        <v>0</v>
      </c>
      <c r="B162">
        <v>1131</v>
      </c>
      <c r="C162" t="s">
        <v>561</v>
      </c>
      <c r="D162" t="s">
        <v>272</v>
      </c>
      <c r="E162" t="s">
        <v>1381</v>
      </c>
      <c r="F162" t="s">
        <v>248</v>
      </c>
      <c r="G162" t="s">
        <v>1382</v>
      </c>
      <c r="I162" t="s">
        <v>1116</v>
      </c>
      <c r="J162">
        <v>2.163</v>
      </c>
      <c r="K162">
        <v>0.197</v>
      </c>
      <c r="O162" t="s">
        <v>1117</v>
      </c>
      <c r="P162">
        <v>1.88</v>
      </c>
      <c r="Q162">
        <v>0.086</v>
      </c>
      <c r="V162">
        <v>6.69</v>
      </c>
      <c r="W162">
        <v>39.95</v>
      </c>
      <c r="AC162" t="str">
        <f t="shared" si="2"/>
        <v>普攻</v>
      </c>
      <c r="AD162">
        <v>0</v>
      </c>
    </row>
    <row r="163" spans="1:30">
      <c r="A163">
        <v>0</v>
      </c>
      <c r="B163">
        <v>1131</v>
      </c>
      <c r="C163" t="s">
        <v>561</v>
      </c>
      <c r="D163" t="s">
        <v>272</v>
      </c>
      <c r="E163" t="s">
        <v>1383</v>
      </c>
      <c r="F163" t="s">
        <v>251</v>
      </c>
      <c r="G163" t="s">
        <v>1384</v>
      </c>
      <c r="I163" t="s">
        <v>1116</v>
      </c>
      <c r="J163">
        <v>2.931</v>
      </c>
      <c r="K163">
        <v>0.267</v>
      </c>
      <c r="O163" t="s">
        <v>1117</v>
      </c>
      <c r="P163">
        <v>2.217</v>
      </c>
      <c r="Q163">
        <v>0.101</v>
      </c>
      <c r="V163">
        <v>8.34</v>
      </c>
      <c r="W163">
        <v>51.88</v>
      </c>
      <c r="AC163" t="str">
        <f t="shared" si="2"/>
        <v>普攻</v>
      </c>
      <c r="AD163">
        <v>0</v>
      </c>
    </row>
    <row r="164" spans="1:30">
      <c r="A164">
        <v>0</v>
      </c>
      <c r="B164">
        <v>1131</v>
      </c>
      <c r="C164" t="s">
        <v>561</v>
      </c>
      <c r="D164" t="s">
        <v>272</v>
      </c>
      <c r="E164" t="s">
        <v>1385</v>
      </c>
      <c r="F164" t="s">
        <v>283</v>
      </c>
      <c r="G164" t="s">
        <v>1386</v>
      </c>
      <c r="I164" t="s">
        <v>1116</v>
      </c>
      <c r="J164">
        <v>0.766</v>
      </c>
      <c r="K164">
        <v>0.07</v>
      </c>
      <c r="O164" t="s">
        <v>1117</v>
      </c>
      <c r="P164">
        <v>0.466</v>
      </c>
      <c r="Q164">
        <v>0.022</v>
      </c>
      <c r="V164">
        <v>1.7</v>
      </c>
      <c r="W164">
        <v>11.83</v>
      </c>
      <c r="Z164">
        <v>4722</v>
      </c>
      <c r="AC164" t="str">
        <f t="shared" si="2"/>
        <v>普攻</v>
      </c>
      <c r="AD164">
        <v>3</v>
      </c>
    </row>
    <row r="165" spans="1:30">
      <c r="A165">
        <v>0</v>
      </c>
      <c r="B165">
        <v>1131</v>
      </c>
      <c r="C165" t="s">
        <v>561</v>
      </c>
      <c r="D165" t="s">
        <v>272</v>
      </c>
      <c r="E165" t="s">
        <v>1387</v>
      </c>
      <c r="F165" t="s">
        <v>292</v>
      </c>
      <c r="G165" t="s">
        <v>1388</v>
      </c>
      <c r="I165" t="s">
        <v>1116</v>
      </c>
      <c r="J165">
        <v>2.285</v>
      </c>
      <c r="K165">
        <v>0.208</v>
      </c>
      <c r="O165" t="s">
        <v>1117</v>
      </c>
      <c r="P165">
        <v>1.275</v>
      </c>
      <c r="Q165">
        <v>0.058</v>
      </c>
      <c r="V165">
        <v>4.52</v>
      </c>
      <c r="W165">
        <v>31.38</v>
      </c>
      <c r="Z165">
        <v>12549</v>
      </c>
      <c r="AC165" t="str">
        <f t="shared" si="2"/>
        <v>普攻</v>
      </c>
      <c r="AD165">
        <v>3</v>
      </c>
    </row>
    <row r="166" spans="1:30">
      <c r="A166">
        <v>0</v>
      </c>
      <c r="B166">
        <v>1131</v>
      </c>
      <c r="C166" t="s">
        <v>561</v>
      </c>
      <c r="D166" t="s">
        <v>272</v>
      </c>
      <c r="E166" t="s">
        <v>1389</v>
      </c>
      <c r="F166" t="s">
        <v>299</v>
      </c>
      <c r="G166" t="s">
        <v>1390</v>
      </c>
      <c r="I166" t="s">
        <v>1116</v>
      </c>
      <c r="J166">
        <v>5.114</v>
      </c>
      <c r="K166">
        <v>0.465</v>
      </c>
      <c r="O166" t="s">
        <v>1117</v>
      </c>
      <c r="P166">
        <v>2.633</v>
      </c>
      <c r="Q166">
        <v>0.12</v>
      </c>
      <c r="V166">
        <v>9.48</v>
      </c>
      <c r="W166">
        <v>65.83</v>
      </c>
      <c r="Z166">
        <v>26321</v>
      </c>
      <c r="AC166" t="str">
        <f t="shared" si="2"/>
        <v>普攻</v>
      </c>
      <c r="AD166">
        <v>3</v>
      </c>
    </row>
    <row r="167" spans="1:30">
      <c r="A167">
        <v>0</v>
      </c>
      <c r="B167">
        <v>1131</v>
      </c>
      <c r="C167" t="s">
        <v>561</v>
      </c>
      <c r="D167" t="s">
        <v>1063</v>
      </c>
      <c r="E167" t="s">
        <v>1391</v>
      </c>
      <c r="F167" t="s">
        <v>358</v>
      </c>
      <c r="G167" t="s">
        <v>1392</v>
      </c>
      <c r="I167" t="s">
        <v>1116</v>
      </c>
      <c r="J167">
        <v>0.284</v>
      </c>
      <c r="K167">
        <v>0.026</v>
      </c>
      <c r="O167" t="s">
        <v>1117</v>
      </c>
      <c r="P167">
        <v>0.284</v>
      </c>
      <c r="Q167">
        <v>0.013</v>
      </c>
      <c r="V167">
        <v>0</v>
      </c>
      <c r="W167">
        <v>7.1</v>
      </c>
      <c r="Z167">
        <v>2834</v>
      </c>
      <c r="AA167">
        <v>1</v>
      </c>
      <c r="AB167">
        <v>1</v>
      </c>
      <c r="AC167" t="str">
        <f t="shared" si="2"/>
        <v>特殊技</v>
      </c>
      <c r="AD167">
        <v>3</v>
      </c>
    </row>
    <row r="168" spans="1:30">
      <c r="A168">
        <v>0</v>
      </c>
      <c r="B168">
        <v>1131</v>
      </c>
      <c r="C168" t="s">
        <v>561</v>
      </c>
      <c r="D168" t="s">
        <v>1063</v>
      </c>
      <c r="E168" t="s">
        <v>1393</v>
      </c>
      <c r="F168" t="s">
        <v>360</v>
      </c>
      <c r="G168" t="s">
        <v>1394</v>
      </c>
      <c r="I168" t="s">
        <v>1116</v>
      </c>
      <c r="J168">
        <v>1.001</v>
      </c>
      <c r="K168">
        <v>0.091</v>
      </c>
      <c r="O168" t="s">
        <v>1117</v>
      </c>
      <c r="P168">
        <v>1.001</v>
      </c>
      <c r="Q168">
        <v>0.046</v>
      </c>
      <c r="V168">
        <v>0</v>
      </c>
      <c r="W168">
        <v>25.03</v>
      </c>
      <c r="Z168">
        <v>5001</v>
      </c>
      <c r="AA168">
        <v>1</v>
      </c>
      <c r="AB168">
        <v>1</v>
      </c>
      <c r="AC168" t="str">
        <f t="shared" si="2"/>
        <v>特殊技</v>
      </c>
      <c r="AD168">
        <v>3</v>
      </c>
    </row>
    <row r="169" spans="1:30">
      <c r="A169">
        <v>0</v>
      </c>
      <c r="B169">
        <v>1131</v>
      </c>
      <c r="C169" t="s">
        <v>561</v>
      </c>
      <c r="D169" t="s">
        <v>1063</v>
      </c>
      <c r="E169" t="s">
        <v>1395</v>
      </c>
      <c r="F169" t="s">
        <v>364</v>
      </c>
      <c r="G169" t="s">
        <v>1396</v>
      </c>
      <c r="I169" t="s">
        <v>1116</v>
      </c>
      <c r="J169">
        <v>2.501</v>
      </c>
      <c r="K169">
        <v>0.228</v>
      </c>
      <c r="O169" t="s">
        <v>1117</v>
      </c>
      <c r="P169">
        <v>2.751</v>
      </c>
      <c r="Q169">
        <v>0.126</v>
      </c>
      <c r="V169">
        <v>0</v>
      </c>
      <c r="W169">
        <v>61.88</v>
      </c>
      <c r="Z169">
        <v>12374</v>
      </c>
      <c r="AA169">
        <v>1</v>
      </c>
      <c r="AB169">
        <v>2</v>
      </c>
      <c r="AC169" t="str">
        <f t="shared" si="2"/>
        <v>强化特殊技</v>
      </c>
      <c r="AD169">
        <v>3</v>
      </c>
    </row>
    <row r="170" spans="1:30">
      <c r="A170">
        <v>0</v>
      </c>
      <c r="B170">
        <v>1131</v>
      </c>
      <c r="C170" t="s">
        <v>561</v>
      </c>
      <c r="D170" t="s">
        <v>1063</v>
      </c>
      <c r="E170" t="s">
        <v>1397</v>
      </c>
      <c r="F170" t="s">
        <v>368</v>
      </c>
      <c r="G170" t="s">
        <v>1398</v>
      </c>
      <c r="I170" t="s">
        <v>1116</v>
      </c>
      <c r="J170">
        <v>1.401</v>
      </c>
      <c r="K170">
        <v>0.128</v>
      </c>
      <c r="O170" t="s">
        <v>1117</v>
      </c>
      <c r="P170">
        <v>1.401</v>
      </c>
      <c r="Q170">
        <v>0.064</v>
      </c>
      <c r="V170">
        <v>0</v>
      </c>
      <c r="W170">
        <v>31.05</v>
      </c>
      <c r="Z170">
        <v>7006</v>
      </c>
      <c r="AA170">
        <v>1</v>
      </c>
      <c r="AB170">
        <v>2</v>
      </c>
      <c r="AC170" t="str">
        <f t="shared" si="2"/>
        <v>强化特殊技</v>
      </c>
      <c r="AD170">
        <v>3</v>
      </c>
    </row>
    <row r="171" spans="1:30">
      <c r="A171">
        <v>0</v>
      </c>
      <c r="B171">
        <v>1131</v>
      </c>
      <c r="C171" t="s">
        <v>561</v>
      </c>
      <c r="D171" t="s">
        <v>1063</v>
      </c>
      <c r="E171" t="s">
        <v>1399</v>
      </c>
      <c r="F171" t="s">
        <v>372</v>
      </c>
      <c r="G171" t="s">
        <v>1400</v>
      </c>
      <c r="I171" t="s">
        <v>1116</v>
      </c>
      <c r="J171">
        <v>2.45</v>
      </c>
      <c r="K171">
        <v>0.223</v>
      </c>
      <c r="O171" t="s">
        <v>1117</v>
      </c>
      <c r="P171">
        <v>2.45</v>
      </c>
      <c r="Q171">
        <v>0.112</v>
      </c>
      <c r="V171">
        <v>0</v>
      </c>
      <c r="W171">
        <v>61.25</v>
      </c>
      <c r="Z171">
        <v>12250</v>
      </c>
      <c r="AA171">
        <v>1</v>
      </c>
      <c r="AB171">
        <v>2</v>
      </c>
      <c r="AC171" t="str">
        <f t="shared" si="2"/>
        <v>强化特殊技</v>
      </c>
      <c r="AD171">
        <v>3</v>
      </c>
    </row>
    <row r="172" spans="1:33">
      <c r="A172">
        <v>0</v>
      </c>
      <c r="B172">
        <v>1131</v>
      </c>
      <c r="C172" t="s">
        <v>561</v>
      </c>
      <c r="D172" t="s">
        <v>1063</v>
      </c>
      <c r="E172" t="s">
        <v>1401</v>
      </c>
      <c r="F172" t="s">
        <v>386</v>
      </c>
      <c r="G172" t="s">
        <v>1402</v>
      </c>
      <c r="H172" t="s">
        <v>1403</v>
      </c>
      <c r="I172" t="s">
        <v>1116</v>
      </c>
      <c r="J172">
        <v>1.312</v>
      </c>
      <c r="K172">
        <v>0.119</v>
      </c>
      <c r="O172" t="s">
        <v>1117</v>
      </c>
      <c r="P172">
        <v>1.129</v>
      </c>
      <c r="Q172">
        <v>0.051</v>
      </c>
      <c r="U172">
        <v>30</v>
      </c>
      <c r="V172">
        <v>0</v>
      </c>
      <c r="W172">
        <v>24.85</v>
      </c>
      <c r="Z172">
        <v>7969</v>
      </c>
      <c r="AA172">
        <v>1</v>
      </c>
      <c r="AB172">
        <v>2</v>
      </c>
      <c r="AC172" t="str">
        <f t="shared" si="2"/>
        <v>强化特殊技</v>
      </c>
      <c r="AD172">
        <v>3</v>
      </c>
      <c r="AG172">
        <v>60</v>
      </c>
    </row>
    <row r="173" spans="1:33">
      <c r="A173">
        <v>0</v>
      </c>
      <c r="B173">
        <v>1131</v>
      </c>
      <c r="C173" t="s">
        <v>561</v>
      </c>
      <c r="D173" t="s">
        <v>1063</v>
      </c>
      <c r="E173" t="s">
        <v>1404</v>
      </c>
      <c r="F173" t="s">
        <v>388</v>
      </c>
      <c r="G173" t="s">
        <v>1405</v>
      </c>
      <c r="I173" t="s">
        <v>1116</v>
      </c>
      <c r="J173">
        <v>1.312</v>
      </c>
      <c r="K173">
        <v>0.119</v>
      </c>
      <c r="O173" t="s">
        <v>1117</v>
      </c>
      <c r="P173">
        <v>1.129</v>
      </c>
      <c r="Q173">
        <v>0.051</v>
      </c>
      <c r="U173">
        <v>30</v>
      </c>
      <c r="V173">
        <v>0</v>
      </c>
      <c r="W173">
        <v>24.85</v>
      </c>
      <c r="Z173">
        <v>7969</v>
      </c>
      <c r="AA173">
        <v>1</v>
      </c>
      <c r="AB173">
        <v>2</v>
      </c>
      <c r="AC173" t="str">
        <f t="shared" si="2"/>
        <v>强化特殊技</v>
      </c>
      <c r="AD173">
        <v>3</v>
      </c>
      <c r="AG173">
        <v>0</v>
      </c>
    </row>
    <row r="174" spans="1:30">
      <c r="A174">
        <v>0</v>
      </c>
      <c r="B174">
        <v>1131</v>
      </c>
      <c r="C174" t="s">
        <v>561</v>
      </c>
      <c r="D174" t="s">
        <v>1063</v>
      </c>
      <c r="E174" t="s">
        <v>1406</v>
      </c>
      <c r="F174" t="s">
        <v>390</v>
      </c>
      <c r="G174" t="s">
        <v>1407</v>
      </c>
      <c r="H174" t="s">
        <v>1408</v>
      </c>
      <c r="I174" t="s">
        <v>1116</v>
      </c>
      <c r="J174">
        <v>1.001</v>
      </c>
      <c r="K174">
        <v>0.091</v>
      </c>
      <c r="O174" t="s">
        <v>1117</v>
      </c>
      <c r="P174">
        <v>1.001</v>
      </c>
      <c r="Q174">
        <v>0.046</v>
      </c>
      <c r="U174">
        <v>0</v>
      </c>
      <c r="V174">
        <v>0</v>
      </c>
      <c r="W174">
        <v>25.03</v>
      </c>
      <c r="Z174">
        <v>5001</v>
      </c>
      <c r="AA174">
        <v>1</v>
      </c>
      <c r="AB174">
        <v>2</v>
      </c>
      <c r="AC174" t="str">
        <f t="shared" si="2"/>
        <v>强化特殊技</v>
      </c>
      <c r="AD174">
        <v>3</v>
      </c>
    </row>
    <row r="175" spans="1:30">
      <c r="A175">
        <v>0</v>
      </c>
      <c r="B175">
        <v>1131</v>
      </c>
      <c r="C175" t="s">
        <v>561</v>
      </c>
      <c r="D175" t="s">
        <v>1063</v>
      </c>
      <c r="E175" t="s">
        <v>1409</v>
      </c>
      <c r="F175" t="s">
        <v>392</v>
      </c>
      <c r="G175" t="s">
        <v>1410</v>
      </c>
      <c r="I175" t="s">
        <v>1116</v>
      </c>
      <c r="J175">
        <v>1.021</v>
      </c>
      <c r="K175">
        <v>0.093</v>
      </c>
      <c r="O175" t="s">
        <v>1117</v>
      </c>
      <c r="P175">
        <v>0.879</v>
      </c>
      <c r="Q175">
        <v>0.04</v>
      </c>
      <c r="U175">
        <v>0</v>
      </c>
      <c r="V175">
        <v>0</v>
      </c>
      <c r="W175">
        <v>42.6</v>
      </c>
      <c r="Z175">
        <v>13661</v>
      </c>
      <c r="AA175">
        <v>1</v>
      </c>
      <c r="AB175">
        <v>2</v>
      </c>
      <c r="AC175" t="str">
        <f t="shared" si="2"/>
        <v>强化特殊技</v>
      </c>
      <c r="AD175">
        <v>3</v>
      </c>
    </row>
    <row r="176" spans="1:30">
      <c r="A176">
        <v>0</v>
      </c>
      <c r="B176">
        <v>1131</v>
      </c>
      <c r="C176" t="s">
        <v>561</v>
      </c>
      <c r="D176" t="s">
        <v>1071</v>
      </c>
      <c r="E176" t="s">
        <v>1411</v>
      </c>
      <c r="F176" t="s">
        <v>419</v>
      </c>
      <c r="G176" t="s">
        <v>1412</v>
      </c>
      <c r="I176" t="s">
        <v>1116</v>
      </c>
      <c r="J176">
        <v>0.767</v>
      </c>
      <c r="K176">
        <v>0.07</v>
      </c>
      <c r="O176" t="s">
        <v>1117</v>
      </c>
      <c r="P176">
        <v>0.384</v>
      </c>
      <c r="Q176">
        <v>0.018</v>
      </c>
      <c r="V176">
        <v>1.41</v>
      </c>
      <c r="W176">
        <v>9.8</v>
      </c>
      <c r="AA176">
        <v>2</v>
      </c>
      <c r="AB176">
        <v>3</v>
      </c>
      <c r="AC176" t="str">
        <f t="shared" si="2"/>
        <v>冲刺攻击</v>
      </c>
      <c r="AD176">
        <v>0</v>
      </c>
    </row>
    <row r="177" spans="1:30">
      <c r="A177">
        <v>0</v>
      </c>
      <c r="B177">
        <v>1131</v>
      </c>
      <c r="C177" t="s">
        <v>561</v>
      </c>
      <c r="D177" t="s">
        <v>1071</v>
      </c>
      <c r="E177" t="s">
        <v>1413</v>
      </c>
      <c r="F177" t="s">
        <v>447</v>
      </c>
      <c r="G177" t="s">
        <v>1414</v>
      </c>
      <c r="I177" t="s">
        <v>1116</v>
      </c>
      <c r="J177">
        <v>1.315</v>
      </c>
      <c r="K177">
        <v>0.12</v>
      </c>
      <c r="O177" t="s">
        <v>1117</v>
      </c>
      <c r="P177">
        <v>0.784</v>
      </c>
      <c r="Q177">
        <v>0.801</v>
      </c>
      <c r="V177">
        <v>2.82</v>
      </c>
      <c r="W177">
        <v>19.6</v>
      </c>
      <c r="Z177">
        <v>7833</v>
      </c>
      <c r="AA177">
        <v>2</v>
      </c>
      <c r="AB177">
        <v>3</v>
      </c>
      <c r="AC177" t="str">
        <f t="shared" si="2"/>
        <v>冲刺攻击</v>
      </c>
      <c r="AD177">
        <v>3</v>
      </c>
    </row>
    <row r="178" ht="20.1" customHeight="1" spans="1:30">
      <c r="A178">
        <v>0</v>
      </c>
      <c r="B178">
        <v>1131</v>
      </c>
      <c r="C178" t="s">
        <v>561</v>
      </c>
      <c r="D178" t="s">
        <v>1071</v>
      </c>
      <c r="E178" t="s">
        <v>1415</v>
      </c>
      <c r="F178" t="s">
        <v>469</v>
      </c>
      <c r="G178" t="s">
        <v>1416</v>
      </c>
      <c r="I178" t="s">
        <v>1116</v>
      </c>
      <c r="J178">
        <v>2.473</v>
      </c>
      <c r="K178">
        <v>0.225</v>
      </c>
      <c r="O178" t="s">
        <v>1117</v>
      </c>
      <c r="P178">
        <v>2.134</v>
      </c>
      <c r="Q178">
        <v>0.097</v>
      </c>
      <c r="V178">
        <v>4.3</v>
      </c>
      <c r="W178">
        <v>29.85</v>
      </c>
      <c r="Z178">
        <v>11930</v>
      </c>
      <c r="AA178">
        <v>2</v>
      </c>
      <c r="AB178">
        <v>4</v>
      </c>
      <c r="AC178" t="str">
        <f t="shared" si="2"/>
        <v>闪避反击</v>
      </c>
      <c r="AD178">
        <v>3</v>
      </c>
    </row>
    <row r="179" spans="1:30">
      <c r="A179">
        <v>0</v>
      </c>
      <c r="B179">
        <v>1131</v>
      </c>
      <c r="C179" t="s">
        <v>561</v>
      </c>
      <c r="D179" t="s">
        <v>481</v>
      </c>
      <c r="E179" t="s">
        <v>1417</v>
      </c>
      <c r="F179" t="s">
        <v>480</v>
      </c>
      <c r="G179" t="s">
        <v>1418</v>
      </c>
      <c r="I179" t="s">
        <v>1116</v>
      </c>
      <c r="J179">
        <v>7.458</v>
      </c>
      <c r="K179">
        <v>0.677</v>
      </c>
      <c r="O179" t="s">
        <v>1117</v>
      </c>
      <c r="P179">
        <v>3.468</v>
      </c>
      <c r="Q179">
        <v>0.158</v>
      </c>
      <c r="V179">
        <v>0</v>
      </c>
      <c r="W179">
        <v>204.33</v>
      </c>
      <c r="Z179">
        <v>55120</v>
      </c>
      <c r="AA179">
        <v>3</v>
      </c>
      <c r="AB179">
        <v>5</v>
      </c>
      <c r="AC179" t="str">
        <f t="shared" si="2"/>
        <v>连携技</v>
      </c>
      <c r="AD179">
        <v>3</v>
      </c>
    </row>
    <row r="180" spans="1:30">
      <c r="A180">
        <v>0</v>
      </c>
      <c r="B180">
        <v>1131</v>
      </c>
      <c r="C180" t="s">
        <v>561</v>
      </c>
      <c r="D180" t="s">
        <v>481</v>
      </c>
      <c r="E180" t="s">
        <v>1419</v>
      </c>
      <c r="F180" t="s">
        <v>491</v>
      </c>
      <c r="G180" t="s">
        <v>1420</v>
      </c>
      <c r="I180" t="s">
        <v>1116</v>
      </c>
      <c r="J180">
        <v>19.898</v>
      </c>
      <c r="K180">
        <v>1.809</v>
      </c>
      <c r="O180" t="s">
        <v>1117</v>
      </c>
      <c r="P180">
        <v>3.768</v>
      </c>
      <c r="Q180">
        <v>0.172</v>
      </c>
      <c r="V180">
        <v>0</v>
      </c>
      <c r="W180">
        <v>0</v>
      </c>
      <c r="Z180">
        <v>38170</v>
      </c>
      <c r="AA180">
        <v>3</v>
      </c>
      <c r="AB180">
        <v>6</v>
      </c>
      <c r="AC180" t="str">
        <f t="shared" si="2"/>
        <v>终结技</v>
      </c>
      <c r="AD180">
        <v>3</v>
      </c>
    </row>
    <row r="181" spans="1:30">
      <c r="A181">
        <v>0</v>
      </c>
      <c r="B181">
        <v>1131</v>
      </c>
      <c r="C181" t="s">
        <v>561</v>
      </c>
      <c r="D181" t="s">
        <v>1074</v>
      </c>
      <c r="E181" t="s">
        <v>1421</v>
      </c>
      <c r="F181" t="s">
        <v>504</v>
      </c>
      <c r="G181" t="s">
        <v>1422</v>
      </c>
      <c r="I181" t="s">
        <v>1116</v>
      </c>
      <c r="J181">
        <v>1.134</v>
      </c>
      <c r="K181">
        <v>0.104</v>
      </c>
      <c r="O181" t="s">
        <v>1117</v>
      </c>
      <c r="P181">
        <v>1.134</v>
      </c>
      <c r="Q181">
        <v>0.052</v>
      </c>
      <c r="V181">
        <v>4.3</v>
      </c>
      <c r="W181">
        <v>29.85</v>
      </c>
      <c r="Z181">
        <v>11930</v>
      </c>
      <c r="AA181">
        <v>5</v>
      </c>
      <c r="AB181">
        <v>7</v>
      </c>
      <c r="AC181" t="str">
        <f t="shared" si="2"/>
        <v>受击支援</v>
      </c>
      <c r="AD181">
        <v>3</v>
      </c>
    </row>
    <row r="182" ht="20.1" customHeight="1" spans="1:30">
      <c r="A182">
        <v>0</v>
      </c>
      <c r="B182">
        <v>1131</v>
      </c>
      <c r="C182" t="s">
        <v>561</v>
      </c>
      <c r="D182" t="s">
        <v>1074</v>
      </c>
      <c r="E182" t="s">
        <v>1423</v>
      </c>
      <c r="F182" t="s">
        <v>512</v>
      </c>
      <c r="G182" t="s">
        <v>1424</v>
      </c>
      <c r="I182" t="s">
        <v>1116</v>
      </c>
      <c r="J182">
        <v>0</v>
      </c>
      <c r="K182">
        <v>0</v>
      </c>
      <c r="O182" t="s">
        <v>1117</v>
      </c>
      <c r="P182">
        <v>2.267</v>
      </c>
      <c r="Q182">
        <v>0.104</v>
      </c>
      <c r="V182">
        <v>0</v>
      </c>
      <c r="W182">
        <v>16.68</v>
      </c>
      <c r="AA182">
        <v>5</v>
      </c>
      <c r="AB182">
        <v>8</v>
      </c>
      <c r="AC182" t="str">
        <f t="shared" si="2"/>
        <v>招架/回避支援</v>
      </c>
      <c r="AD182">
        <v>3</v>
      </c>
    </row>
    <row r="183" spans="1:30">
      <c r="A183">
        <v>0</v>
      </c>
      <c r="B183">
        <v>1131</v>
      </c>
      <c r="C183" t="s">
        <v>561</v>
      </c>
      <c r="D183" t="s">
        <v>1074</v>
      </c>
      <c r="E183" t="s">
        <v>1425</v>
      </c>
      <c r="F183" t="s">
        <v>515</v>
      </c>
      <c r="G183" t="s">
        <v>1426</v>
      </c>
      <c r="I183" t="s">
        <v>1116</v>
      </c>
      <c r="J183">
        <v>0</v>
      </c>
      <c r="K183">
        <v>0</v>
      </c>
      <c r="O183" t="s">
        <v>1117</v>
      </c>
      <c r="P183">
        <v>2.767</v>
      </c>
      <c r="Q183">
        <v>0.126</v>
      </c>
      <c r="V183">
        <v>0</v>
      </c>
      <c r="W183">
        <v>29.18</v>
      </c>
      <c r="AA183">
        <v>5</v>
      </c>
      <c r="AB183">
        <v>8</v>
      </c>
      <c r="AC183" t="str">
        <f t="shared" si="2"/>
        <v>招架/回避支援</v>
      </c>
      <c r="AD183">
        <v>3</v>
      </c>
    </row>
    <row r="184" spans="1:30">
      <c r="A184">
        <v>0</v>
      </c>
      <c r="B184">
        <v>1131</v>
      </c>
      <c r="C184" t="s">
        <v>561</v>
      </c>
      <c r="D184" t="s">
        <v>1074</v>
      </c>
      <c r="E184" t="s">
        <v>1427</v>
      </c>
      <c r="F184" t="s">
        <v>518</v>
      </c>
      <c r="G184" t="s">
        <v>1428</v>
      </c>
      <c r="I184" t="s">
        <v>1116</v>
      </c>
      <c r="J184">
        <v>0</v>
      </c>
      <c r="K184">
        <v>0</v>
      </c>
      <c r="O184" t="s">
        <v>1117</v>
      </c>
      <c r="P184">
        <v>1.167</v>
      </c>
      <c r="Q184">
        <v>0.054</v>
      </c>
      <c r="V184">
        <v>0</v>
      </c>
      <c r="W184">
        <v>29.18</v>
      </c>
      <c r="AA184">
        <v>5</v>
      </c>
      <c r="AB184">
        <v>8</v>
      </c>
      <c r="AC184" t="str">
        <f t="shared" si="2"/>
        <v>招架/回避支援</v>
      </c>
      <c r="AD184">
        <v>3</v>
      </c>
    </row>
    <row r="185" spans="1:30">
      <c r="A185">
        <v>0</v>
      </c>
      <c r="B185">
        <v>1131</v>
      </c>
      <c r="C185" t="s">
        <v>561</v>
      </c>
      <c r="D185" t="s">
        <v>1074</v>
      </c>
      <c r="E185" t="s">
        <v>1429</v>
      </c>
      <c r="F185" t="s">
        <v>521</v>
      </c>
      <c r="G185" t="s">
        <v>1430</v>
      </c>
      <c r="I185" t="s">
        <v>1116</v>
      </c>
      <c r="J185">
        <v>2.64</v>
      </c>
      <c r="K185">
        <v>0.24</v>
      </c>
      <c r="O185" t="s">
        <v>1117</v>
      </c>
      <c r="P185">
        <v>2.31</v>
      </c>
      <c r="Q185">
        <v>0.106</v>
      </c>
      <c r="V185">
        <v>0</v>
      </c>
      <c r="W185">
        <v>107.85</v>
      </c>
      <c r="Z185">
        <v>36042</v>
      </c>
      <c r="AA185">
        <v>5</v>
      </c>
      <c r="AB185">
        <v>9</v>
      </c>
      <c r="AC185" t="str">
        <f t="shared" si="2"/>
        <v>突击支援</v>
      </c>
      <c r="AD185">
        <v>3</v>
      </c>
    </row>
    <row r="186" spans="1:30">
      <c r="A186">
        <v>1</v>
      </c>
      <c r="B186">
        <v>1061</v>
      </c>
      <c r="C186" t="s">
        <v>546</v>
      </c>
      <c r="D186" t="s">
        <v>272</v>
      </c>
      <c r="E186" t="s">
        <v>1431</v>
      </c>
      <c r="F186" t="s">
        <v>243</v>
      </c>
      <c r="G186" t="s">
        <v>1432</v>
      </c>
      <c r="I186" t="s">
        <v>1116</v>
      </c>
      <c r="J186">
        <v>0.82</v>
      </c>
      <c r="K186">
        <v>0.075</v>
      </c>
      <c r="O186" t="s">
        <v>1117</v>
      </c>
      <c r="P186">
        <v>0.41</v>
      </c>
      <c r="Q186">
        <v>0.019</v>
      </c>
      <c r="V186">
        <v>1.43</v>
      </c>
      <c r="W186">
        <v>9.93</v>
      </c>
      <c r="Z186">
        <v>3968</v>
      </c>
      <c r="AB186">
        <v>0</v>
      </c>
      <c r="AC186" t="str">
        <f t="shared" si="2"/>
        <v>普攻</v>
      </c>
      <c r="AD186">
        <v>1</v>
      </c>
    </row>
    <row r="187" spans="1:30">
      <c r="A187">
        <v>1</v>
      </c>
      <c r="B187">
        <v>1061</v>
      </c>
      <c r="C187" t="s">
        <v>546</v>
      </c>
      <c r="D187" t="s">
        <v>272</v>
      </c>
      <c r="E187" t="s">
        <v>1433</v>
      </c>
      <c r="F187" t="s">
        <v>248</v>
      </c>
      <c r="G187" t="s">
        <v>1434</v>
      </c>
      <c r="I187" t="s">
        <v>1116</v>
      </c>
      <c r="J187">
        <v>0.766</v>
      </c>
      <c r="K187">
        <v>0.07</v>
      </c>
      <c r="O187" t="s">
        <v>1117</v>
      </c>
      <c r="P187">
        <v>0.702</v>
      </c>
      <c r="Q187">
        <v>0.032</v>
      </c>
      <c r="V187">
        <v>2.44</v>
      </c>
      <c r="W187">
        <v>16.93</v>
      </c>
      <c r="Z187">
        <v>6768</v>
      </c>
      <c r="AB187">
        <v>0</v>
      </c>
      <c r="AC187" t="str">
        <f t="shared" si="2"/>
        <v>普攻</v>
      </c>
      <c r="AD187">
        <v>1</v>
      </c>
    </row>
    <row r="188" spans="1:30">
      <c r="A188">
        <v>1</v>
      </c>
      <c r="B188">
        <v>1061</v>
      </c>
      <c r="C188" t="s">
        <v>546</v>
      </c>
      <c r="D188" t="s">
        <v>272</v>
      </c>
      <c r="E188" t="s">
        <v>1435</v>
      </c>
      <c r="F188" t="s">
        <v>251</v>
      </c>
      <c r="G188" t="s">
        <v>1436</v>
      </c>
      <c r="H188" t="s">
        <v>1437</v>
      </c>
      <c r="I188" t="s">
        <v>1116</v>
      </c>
      <c r="J188">
        <v>1.792</v>
      </c>
      <c r="K188">
        <v>0.163</v>
      </c>
      <c r="O188" t="s">
        <v>1117</v>
      </c>
      <c r="P188">
        <v>1.238</v>
      </c>
      <c r="Q188">
        <v>0.057</v>
      </c>
      <c r="V188">
        <v>4.28</v>
      </c>
      <c r="W188">
        <v>29.75</v>
      </c>
      <c r="Z188">
        <v>11898</v>
      </c>
      <c r="AB188">
        <v>0</v>
      </c>
      <c r="AC188" t="str">
        <f t="shared" si="2"/>
        <v>普攻</v>
      </c>
      <c r="AD188">
        <v>1</v>
      </c>
    </row>
    <row r="189" spans="1:30">
      <c r="A189">
        <v>1</v>
      </c>
      <c r="B189">
        <v>1061</v>
      </c>
      <c r="C189" t="s">
        <v>546</v>
      </c>
      <c r="D189" t="s">
        <v>272</v>
      </c>
      <c r="E189" t="s">
        <v>1438</v>
      </c>
      <c r="F189" t="s">
        <v>258</v>
      </c>
      <c r="G189" t="s">
        <v>1439</v>
      </c>
      <c r="I189" t="s">
        <v>1116</v>
      </c>
      <c r="J189">
        <v>2.334</v>
      </c>
      <c r="K189">
        <v>0.213</v>
      </c>
      <c r="O189" t="s">
        <v>1117</v>
      </c>
      <c r="P189">
        <v>1.864</v>
      </c>
      <c r="Q189">
        <v>0.085</v>
      </c>
      <c r="V189">
        <v>6.6</v>
      </c>
      <c r="W189">
        <v>45.85</v>
      </c>
      <c r="Z189">
        <v>18332</v>
      </c>
      <c r="AB189">
        <v>0</v>
      </c>
      <c r="AC189" t="str">
        <f t="shared" si="2"/>
        <v>普攻</v>
      </c>
      <c r="AD189">
        <v>1</v>
      </c>
    </row>
    <row r="190" spans="1:30">
      <c r="A190">
        <v>1</v>
      </c>
      <c r="B190">
        <v>1061</v>
      </c>
      <c r="C190" t="s">
        <v>546</v>
      </c>
      <c r="D190" t="s">
        <v>272</v>
      </c>
      <c r="E190" t="s">
        <v>1440</v>
      </c>
      <c r="F190" t="s">
        <v>254</v>
      </c>
      <c r="H190" t="s">
        <v>1441</v>
      </c>
      <c r="I190" t="s">
        <v>1116</v>
      </c>
      <c r="J190">
        <v>1.169</v>
      </c>
      <c r="K190">
        <v>0.107</v>
      </c>
      <c r="O190" t="s">
        <v>1117</v>
      </c>
      <c r="P190">
        <v>0.863</v>
      </c>
      <c r="Q190">
        <v>0.04</v>
      </c>
      <c r="V190">
        <v>0</v>
      </c>
      <c r="W190">
        <v>0</v>
      </c>
      <c r="AB190">
        <v>0</v>
      </c>
      <c r="AC190" t="str">
        <f t="shared" si="2"/>
        <v>普攻</v>
      </c>
      <c r="AD190">
        <v>1</v>
      </c>
    </row>
    <row r="191" spans="1:30">
      <c r="A191">
        <v>1</v>
      </c>
      <c r="B191">
        <v>1061</v>
      </c>
      <c r="C191" t="s">
        <v>546</v>
      </c>
      <c r="D191" t="s">
        <v>272</v>
      </c>
      <c r="E191" t="s">
        <v>1442</v>
      </c>
      <c r="F191" t="s">
        <v>261</v>
      </c>
      <c r="G191" t="s">
        <v>1443</v>
      </c>
      <c r="H191" t="s">
        <v>1437</v>
      </c>
      <c r="I191" t="s">
        <v>1116</v>
      </c>
      <c r="J191">
        <v>4.212</v>
      </c>
      <c r="K191">
        <v>0.383</v>
      </c>
      <c r="O191" t="s">
        <v>1117</v>
      </c>
      <c r="P191">
        <v>3.42</v>
      </c>
      <c r="Q191">
        <v>0.156</v>
      </c>
      <c r="V191">
        <v>12.15</v>
      </c>
      <c r="W191">
        <v>84.38</v>
      </c>
      <c r="Z191">
        <v>33745</v>
      </c>
      <c r="AB191">
        <v>0</v>
      </c>
      <c r="AC191" t="str">
        <f t="shared" si="2"/>
        <v>普攻</v>
      </c>
      <c r="AD191">
        <v>1</v>
      </c>
    </row>
    <row r="192" spans="1:30">
      <c r="A192">
        <v>1</v>
      </c>
      <c r="B192">
        <v>1061</v>
      </c>
      <c r="C192" t="s">
        <v>546</v>
      </c>
      <c r="D192" t="s">
        <v>272</v>
      </c>
      <c r="E192" t="s">
        <v>1444</v>
      </c>
      <c r="F192" t="s">
        <v>264</v>
      </c>
      <c r="H192" t="s">
        <v>1445</v>
      </c>
      <c r="I192" t="s">
        <v>1116</v>
      </c>
      <c r="J192">
        <v>1.246</v>
      </c>
      <c r="K192">
        <v>0.114</v>
      </c>
      <c r="O192" t="s">
        <v>1117</v>
      </c>
      <c r="P192">
        <v>0.958</v>
      </c>
      <c r="Q192">
        <v>0.044</v>
      </c>
      <c r="V192">
        <v>3.45</v>
      </c>
      <c r="W192">
        <v>0</v>
      </c>
      <c r="AB192">
        <v>0</v>
      </c>
      <c r="AC192" t="str">
        <f t="shared" si="2"/>
        <v>普攻</v>
      </c>
      <c r="AD192">
        <v>1</v>
      </c>
    </row>
    <row r="193" spans="1:30">
      <c r="A193">
        <v>1</v>
      </c>
      <c r="B193">
        <v>1061</v>
      </c>
      <c r="C193" t="s">
        <v>546</v>
      </c>
      <c r="D193" t="s">
        <v>1063</v>
      </c>
      <c r="E193" t="s">
        <v>1446</v>
      </c>
      <c r="F193" t="s">
        <v>358</v>
      </c>
      <c r="G193" t="s">
        <v>1447</v>
      </c>
      <c r="I193" t="s">
        <v>1116</v>
      </c>
      <c r="J193">
        <v>0.667</v>
      </c>
      <c r="K193">
        <v>0.061</v>
      </c>
      <c r="O193" t="s">
        <v>1117</v>
      </c>
      <c r="P193">
        <v>0.667</v>
      </c>
      <c r="Q193">
        <v>0.031</v>
      </c>
      <c r="V193">
        <v>0</v>
      </c>
      <c r="W193">
        <v>16.48</v>
      </c>
      <c r="Z193">
        <v>6583</v>
      </c>
      <c r="AA193">
        <v>1</v>
      </c>
      <c r="AB193">
        <v>1</v>
      </c>
      <c r="AC193" t="str">
        <f t="shared" si="2"/>
        <v>特殊技</v>
      </c>
      <c r="AD193">
        <v>1</v>
      </c>
    </row>
    <row r="194" spans="1:30">
      <c r="A194">
        <v>1</v>
      </c>
      <c r="B194">
        <v>1061</v>
      </c>
      <c r="C194" t="s">
        <v>546</v>
      </c>
      <c r="D194" t="s">
        <v>1063</v>
      </c>
      <c r="E194" t="s">
        <v>1448</v>
      </c>
      <c r="F194" t="s">
        <v>360</v>
      </c>
      <c r="G194" t="s">
        <v>1449</v>
      </c>
      <c r="I194" t="s">
        <v>1116</v>
      </c>
      <c r="J194">
        <v>0.375</v>
      </c>
      <c r="K194">
        <v>0.035</v>
      </c>
      <c r="O194" t="s">
        <v>1117</v>
      </c>
      <c r="P194">
        <v>0.375</v>
      </c>
      <c r="Q194">
        <v>0.018</v>
      </c>
      <c r="V194">
        <v>0</v>
      </c>
      <c r="W194">
        <v>9.38</v>
      </c>
      <c r="Z194">
        <v>3750</v>
      </c>
      <c r="AA194">
        <v>1</v>
      </c>
      <c r="AB194">
        <v>1</v>
      </c>
      <c r="AC194" t="str">
        <f t="shared" si="2"/>
        <v>特殊技</v>
      </c>
      <c r="AD194">
        <v>1</v>
      </c>
    </row>
    <row r="195" spans="1:30">
      <c r="A195">
        <v>1</v>
      </c>
      <c r="B195">
        <v>1061</v>
      </c>
      <c r="C195" t="s">
        <v>546</v>
      </c>
      <c r="D195" t="s">
        <v>1063</v>
      </c>
      <c r="E195" t="s">
        <v>1450</v>
      </c>
      <c r="F195" t="s">
        <v>364</v>
      </c>
      <c r="G195" t="s">
        <v>1451</v>
      </c>
      <c r="H195" t="s">
        <v>1452</v>
      </c>
      <c r="I195" t="s">
        <v>1116</v>
      </c>
      <c r="J195">
        <v>0.1607</v>
      </c>
      <c r="K195">
        <v>0.015</v>
      </c>
      <c r="O195" t="s">
        <v>1117</v>
      </c>
      <c r="P195">
        <v>0.1607</v>
      </c>
      <c r="Q195">
        <v>0.0077</v>
      </c>
      <c r="V195">
        <v>0</v>
      </c>
      <c r="W195">
        <v>4.02</v>
      </c>
      <c r="Z195">
        <v>1607</v>
      </c>
      <c r="AA195">
        <v>1</v>
      </c>
      <c r="AB195">
        <v>1</v>
      </c>
      <c r="AC195" t="str">
        <f t="shared" si="2"/>
        <v>特殊技</v>
      </c>
      <c r="AD195">
        <v>1</v>
      </c>
    </row>
    <row r="196" spans="1:30">
      <c r="A196">
        <v>1</v>
      </c>
      <c r="B196">
        <v>1061</v>
      </c>
      <c r="C196" t="s">
        <v>546</v>
      </c>
      <c r="D196" t="s">
        <v>1063</v>
      </c>
      <c r="E196" t="s">
        <v>1453</v>
      </c>
      <c r="F196" t="s">
        <v>362</v>
      </c>
      <c r="G196" t="s">
        <v>1454</v>
      </c>
      <c r="I196" t="s">
        <v>1116</v>
      </c>
      <c r="J196">
        <v>0.25</v>
      </c>
      <c r="K196">
        <v>0.023</v>
      </c>
      <c r="O196" t="s">
        <v>1117</v>
      </c>
      <c r="P196">
        <v>0.25</v>
      </c>
      <c r="Q196">
        <v>0.012</v>
      </c>
      <c r="V196">
        <v>0</v>
      </c>
      <c r="W196">
        <v>6.13</v>
      </c>
      <c r="Z196">
        <v>0</v>
      </c>
      <c r="AA196">
        <v>1</v>
      </c>
      <c r="AB196">
        <v>1</v>
      </c>
      <c r="AC196" t="str">
        <f t="shared" si="2"/>
        <v>特殊技</v>
      </c>
      <c r="AD196">
        <v>1</v>
      </c>
    </row>
    <row r="197" spans="1:30">
      <c r="A197">
        <v>1</v>
      </c>
      <c r="B197">
        <v>1061</v>
      </c>
      <c r="C197" t="s">
        <v>546</v>
      </c>
      <c r="D197" t="s">
        <v>1063</v>
      </c>
      <c r="E197" t="s">
        <v>1455</v>
      </c>
      <c r="F197" t="s">
        <v>352</v>
      </c>
      <c r="G197" t="s">
        <v>1456</v>
      </c>
      <c r="H197" t="s">
        <v>1457</v>
      </c>
      <c r="I197" t="s">
        <v>1116</v>
      </c>
      <c r="J197">
        <v>1.0777</v>
      </c>
      <c r="K197">
        <v>0.099</v>
      </c>
      <c r="O197" t="s">
        <v>1117</v>
      </c>
      <c r="P197">
        <v>1.0777</v>
      </c>
      <c r="Q197">
        <v>0.0507</v>
      </c>
      <c r="V197">
        <v>0</v>
      </c>
      <c r="W197">
        <v>26.62</v>
      </c>
      <c r="Z197">
        <v>8190</v>
      </c>
      <c r="AA197">
        <v>1</v>
      </c>
      <c r="AB197">
        <v>1</v>
      </c>
      <c r="AC197" t="str">
        <f t="shared" si="2"/>
        <v>特殊技</v>
      </c>
      <c r="AD197">
        <v>1</v>
      </c>
    </row>
    <row r="198" spans="1:30">
      <c r="A198">
        <v>1</v>
      </c>
      <c r="B198">
        <v>1061</v>
      </c>
      <c r="C198" t="s">
        <v>546</v>
      </c>
      <c r="D198" t="s">
        <v>1063</v>
      </c>
      <c r="E198" t="s">
        <v>1458</v>
      </c>
      <c r="F198" t="s">
        <v>354</v>
      </c>
      <c r="G198" t="s">
        <v>1459</v>
      </c>
      <c r="H198" t="s">
        <v>1460</v>
      </c>
      <c r="I198" t="s">
        <v>1116</v>
      </c>
      <c r="J198">
        <v>1.292</v>
      </c>
      <c r="K198">
        <v>0.119</v>
      </c>
      <c r="O198" t="s">
        <v>1117</v>
      </c>
      <c r="P198">
        <v>1.292</v>
      </c>
      <c r="Q198">
        <v>0.061</v>
      </c>
      <c r="V198">
        <v>0</v>
      </c>
      <c r="W198">
        <v>31.98</v>
      </c>
      <c r="Z198">
        <v>10333</v>
      </c>
      <c r="AA198">
        <v>1</v>
      </c>
      <c r="AB198">
        <v>1</v>
      </c>
      <c r="AC198" t="str">
        <f t="shared" si="2"/>
        <v>特殊技</v>
      </c>
      <c r="AD198">
        <v>1</v>
      </c>
    </row>
    <row r="199" spans="1:30">
      <c r="A199">
        <v>1</v>
      </c>
      <c r="B199">
        <v>1061</v>
      </c>
      <c r="C199" t="s">
        <v>546</v>
      </c>
      <c r="D199" t="s">
        <v>1063</v>
      </c>
      <c r="E199" t="s">
        <v>1461</v>
      </c>
      <c r="F199" t="s">
        <v>386</v>
      </c>
      <c r="G199" t="s">
        <v>1462</v>
      </c>
      <c r="I199" t="s">
        <v>1116</v>
      </c>
      <c r="J199">
        <v>3.454</v>
      </c>
      <c r="K199">
        <v>0.314</v>
      </c>
      <c r="O199" t="s">
        <v>1117</v>
      </c>
      <c r="P199">
        <v>2.066</v>
      </c>
      <c r="Q199">
        <v>0.094</v>
      </c>
      <c r="V199">
        <v>0</v>
      </c>
      <c r="W199">
        <v>62.65</v>
      </c>
      <c r="Z199">
        <v>20325</v>
      </c>
      <c r="AA199">
        <v>1</v>
      </c>
      <c r="AB199">
        <v>2</v>
      </c>
      <c r="AC199" t="str">
        <f t="shared" si="2"/>
        <v>强化特殊技</v>
      </c>
      <c r="AD199">
        <v>1</v>
      </c>
    </row>
    <row r="200" spans="1:30">
      <c r="A200">
        <v>1</v>
      </c>
      <c r="B200">
        <v>1061</v>
      </c>
      <c r="C200" t="s">
        <v>546</v>
      </c>
      <c r="D200" t="s">
        <v>1063</v>
      </c>
      <c r="E200" t="s">
        <v>1463</v>
      </c>
      <c r="F200" t="s">
        <v>388</v>
      </c>
      <c r="G200" t="s">
        <v>1464</v>
      </c>
      <c r="I200" t="s">
        <v>1116</v>
      </c>
      <c r="J200">
        <v>10.36</v>
      </c>
      <c r="K200">
        <v>0.942</v>
      </c>
      <c r="O200" t="s">
        <v>1117</v>
      </c>
      <c r="P200">
        <v>6.2</v>
      </c>
      <c r="Q200">
        <v>0.282</v>
      </c>
      <c r="V200">
        <v>0</v>
      </c>
      <c r="W200">
        <v>187.9</v>
      </c>
      <c r="Z200">
        <v>60976</v>
      </c>
      <c r="AA200">
        <v>1</v>
      </c>
      <c r="AB200">
        <v>2</v>
      </c>
      <c r="AC200" t="str">
        <f t="shared" si="2"/>
        <v>强化特殊技</v>
      </c>
      <c r="AD200">
        <v>1</v>
      </c>
    </row>
    <row r="201" spans="1:30">
      <c r="A201">
        <v>1</v>
      </c>
      <c r="B201">
        <v>1061</v>
      </c>
      <c r="C201" t="s">
        <v>546</v>
      </c>
      <c r="D201" t="s">
        <v>1063</v>
      </c>
      <c r="E201" t="s">
        <v>1465</v>
      </c>
      <c r="F201" t="s">
        <v>392</v>
      </c>
      <c r="G201" t="s">
        <v>1451</v>
      </c>
      <c r="H201" t="s">
        <v>1466</v>
      </c>
      <c r="I201" t="s">
        <v>1116</v>
      </c>
      <c r="J201">
        <v>1.1511</v>
      </c>
      <c r="K201">
        <v>0.1047</v>
      </c>
      <c r="O201" t="s">
        <v>1117</v>
      </c>
      <c r="P201">
        <v>0.6889</v>
      </c>
      <c r="Q201">
        <v>0.0313</v>
      </c>
      <c r="V201">
        <v>0</v>
      </c>
      <c r="W201">
        <v>20.88</v>
      </c>
      <c r="Z201">
        <v>6775</v>
      </c>
      <c r="AA201">
        <v>1</v>
      </c>
      <c r="AB201">
        <v>2</v>
      </c>
      <c r="AC201" t="str">
        <f t="shared" si="2"/>
        <v>强化特殊技</v>
      </c>
      <c r="AD201">
        <v>1</v>
      </c>
    </row>
    <row r="202" spans="1:30">
      <c r="A202">
        <v>1</v>
      </c>
      <c r="B202">
        <v>1061</v>
      </c>
      <c r="C202" t="s">
        <v>546</v>
      </c>
      <c r="D202" t="s">
        <v>1063</v>
      </c>
      <c r="E202" t="s">
        <v>1467</v>
      </c>
      <c r="F202" t="s">
        <v>390</v>
      </c>
      <c r="G202" t="s">
        <v>1468</v>
      </c>
      <c r="I202" t="s">
        <v>1116</v>
      </c>
      <c r="J202">
        <v>3.454</v>
      </c>
      <c r="K202">
        <v>0.314</v>
      </c>
      <c r="O202" t="s">
        <v>1117</v>
      </c>
      <c r="P202">
        <v>2.066</v>
      </c>
      <c r="Q202">
        <v>0.094</v>
      </c>
      <c r="V202">
        <v>0</v>
      </c>
      <c r="W202">
        <v>62.65</v>
      </c>
      <c r="Z202">
        <v>20325</v>
      </c>
      <c r="AA202">
        <v>1</v>
      </c>
      <c r="AB202">
        <v>2</v>
      </c>
      <c r="AC202" t="str">
        <f t="shared" ref="AC202:AC265" si="3">VLOOKUP(AB202,$AE$10:$AF$19,2,FALSE)</f>
        <v>强化特殊技</v>
      </c>
      <c r="AD202">
        <v>1</v>
      </c>
    </row>
    <row r="203" spans="1:30">
      <c r="A203">
        <v>1</v>
      </c>
      <c r="B203">
        <v>1061</v>
      </c>
      <c r="C203" t="s">
        <v>546</v>
      </c>
      <c r="D203" t="s">
        <v>1063</v>
      </c>
      <c r="E203" t="s">
        <v>1469</v>
      </c>
      <c r="F203" t="s">
        <v>382</v>
      </c>
      <c r="G203" t="s">
        <v>1470</v>
      </c>
      <c r="H203" t="s">
        <v>1471</v>
      </c>
      <c r="I203" t="s">
        <v>1116</v>
      </c>
      <c r="J203">
        <v>8.0591</v>
      </c>
      <c r="K203">
        <v>0.7327</v>
      </c>
      <c r="O203" t="s">
        <v>1117</v>
      </c>
      <c r="P203">
        <v>4.8209</v>
      </c>
      <c r="Q203">
        <v>0.2193</v>
      </c>
      <c r="V203">
        <v>0</v>
      </c>
      <c r="W203">
        <v>146.18</v>
      </c>
      <c r="Z203">
        <v>47425</v>
      </c>
      <c r="AA203">
        <v>1</v>
      </c>
      <c r="AB203">
        <v>2</v>
      </c>
      <c r="AC203" t="str">
        <f t="shared" si="3"/>
        <v>强化特殊技</v>
      </c>
      <c r="AD203">
        <v>1</v>
      </c>
    </row>
    <row r="204" spans="1:30">
      <c r="A204">
        <v>1</v>
      </c>
      <c r="B204">
        <v>1061</v>
      </c>
      <c r="C204" t="s">
        <v>546</v>
      </c>
      <c r="D204" t="s">
        <v>1063</v>
      </c>
      <c r="E204" t="s">
        <v>1472</v>
      </c>
      <c r="F204" t="s">
        <v>384</v>
      </c>
      <c r="G204" t="s">
        <v>1473</v>
      </c>
      <c r="H204" t="s">
        <v>1474</v>
      </c>
      <c r="I204" t="s">
        <v>1116</v>
      </c>
      <c r="J204">
        <v>17.268</v>
      </c>
      <c r="K204">
        <v>1.57</v>
      </c>
      <c r="O204" t="s">
        <v>1117</v>
      </c>
      <c r="P204">
        <v>10.332</v>
      </c>
      <c r="Q204">
        <v>0.47</v>
      </c>
      <c r="V204">
        <v>0</v>
      </c>
      <c r="W204">
        <v>313.2</v>
      </c>
      <c r="Z204">
        <v>101626</v>
      </c>
      <c r="AA204">
        <v>1</v>
      </c>
      <c r="AB204">
        <v>2</v>
      </c>
      <c r="AC204" t="str">
        <f t="shared" si="3"/>
        <v>强化特殊技</v>
      </c>
      <c r="AD204">
        <v>1</v>
      </c>
    </row>
    <row r="205" spans="1:30">
      <c r="A205">
        <v>1</v>
      </c>
      <c r="B205">
        <v>1061</v>
      </c>
      <c r="C205" t="s">
        <v>546</v>
      </c>
      <c r="D205" t="s">
        <v>1071</v>
      </c>
      <c r="E205" t="s">
        <v>1475</v>
      </c>
      <c r="F205" t="s">
        <v>419</v>
      </c>
      <c r="G205" t="s">
        <v>1476</v>
      </c>
      <c r="H205" t="s">
        <v>1477</v>
      </c>
      <c r="I205" t="s">
        <v>1116</v>
      </c>
      <c r="J205">
        <v>0.967</v>
      </c>
      <c r="K205">
        <v>0.088</v>
      </c>
      <c r="O205" t="s">
        <v>1117</v>
      </c>
      <c r="P205">
        <v>0.484</v>
      </c>
      <c r="Q205">
        <v>0.021</v>
      </c>
      <c r="V205">
        <v>1.69</v>
      </c>
      <c r="W205">
        <v>11.73</v>
      </c>
      <c r="Z205">
        <v>4689</v>
      </c>
      <c r="AA205">
        <v>2</v>
      </c>
      <c r="AB205">
        <v>3</v>
      </c>
      <c r="AC205" t="str">
        <f t="shared" si="3"/>
        <v>冲刺攻击</v>
      </c>
      <c r="AD205">
        <v>1</v>
      </c>
    </row>
    <row r="206" spans="1:30">
      <c r="A206">
        <v>1</v>
      </c>
      <c r="B206">
        <v>1061</v>
      </c>
      <c r="C206" t="s">
        <v>546</v>
      </c>
      <c r="D206" t="s">
        <v>1071</v>
      </c>
      <c r="E206" t="s">
        <v>1478</v>
      </c>
      <c r="F206" t="s">
        <v>469</v>
      </c>
      <c r="G206" t="s">
        <v>1479</v>
      </c>
      <c r="H206" t="s">
        <v>1480</v>
      </c>
      <c r="I206" t="s">
        <v>1116</v>
      </c>
      <c r="J206">
        <v>2.712</v>
      </c>
      <c r="K206">
        <v>0.248</v>
      </c>
      <c r="O206" t="s">
        <v>1117</v>
      </c>
      <c r="P206">
        <v>1.318</v>
      </c>
      <c r="Q206">
        <v>0.06</v>
      </c>
      <c r="V206">
        <v>2.88</v>
      </c>
      <c r="W206">
        <v>82.8</v>
      </c>
      <c r="Z206">
        <v>12843</v>
      </c>
      <c r="AA206">
        <v>2</v>
      </c>
      <c r="AB206">
        <v>4</v>
      </c>
      <c r="AC206" t="str">
        <f t="shared" si="3"/>
        <v>闪避反击</v>
      </c>
      <c r="AD206">
        <v>1</v>
      </c>
    </row>
    <row r="207" spans="1:30">
      <c r="A207">
        <v>1</v>
      </c>
      <c r="B207">
        <v>1061</v>
      </c>
      <c r="C207" t="s">
        <v>546</v>
      </c>
      <c r="D207" t="s">
        <v>481</v>
      </c>
      <c r="E207" t="s">
        <v>1481</v>
      </c>
      <c r="F207" t="s">
        <v>480</v>
      </c>
      <c r="G207" t="s">
        <v>1482</v>
      </c>
      <c r="I207" t="s">
        <v>1116</v>
      </c>
      <c r="J207">
        <v>6.873</v>
      </c>
      <c r="K207">
        <v>0.625</v>
      </c>
      <c r="O207" t="s">
        <v>1117</v>
      </c>
      <c r="P207">
        <v>2.883</v>
      </c>
      <c r="Q207">
        <v>0.132</v>
      </c>
      <c r="V207">
        <v>0</v>
      </c>
      <c r="W207">
        <v>188.45</v>
      </c>
      <c r="Z207">
        <v>48779</v>
      </c>
      <c r="AA207">
        <v>3</v>
      </c>
      <c r="AB207">
        <v>5</v>
      </c>
      <c r="AC207" t="str">
        <f t="shared" si="3"/>
        <v>连携技</v>
      </c>
      <c r="AD207">
        <v>1</v>
      </c>
    </row>
    <row r="208" ht="18.95" customHeight="1" spans="1:30">
      <c r="A208">
        <v>1</v>
      </c>
      <c r="B208">
        <v>1061</v>
      </c>
      <c r="C208" t="s">
        <v>546</v>
      </c>
      <c r="D208" t="s">
        <v>481</v>
      </c>
      <c r="E208" t="s">
        <v>1483</v>
      </c>
      <c r="F208" t="s">
        <v>491</v>
      </c>
      <c r="G208" t="s">
        <v>1484</v>
      </c>
      <c r="I208" t="s">
        <v>1116</v>
      </c>
      <c r="J208">
        <v>20.288</v>
      </c>
      <c r="K208">
        <v>1.845</v>
      </c>
      <c r="O208" t="s">
        <v>1117</v>
      </c>
      <c r="P208">
        <v>4.067</v>
      </c>
      <c r="Q208">
        <v>0.186</v>
      </c>
      <c r="V208">
        <v>0</v>
      </c>
      <c r="W208">
        <v>0</v>
      </c>
      <c r="Z208">
        <v>40499</v>
      </c>
      <c r="AA208">
        <v>3</v>
      </c>
      <c r="AB208">
        <v>6</v>
      </c>
      <c r="AC208" t="str">
        <f t="shared" si="3"/>
        <v>终结技</v>
      </c>
      <c r="AD208">
        <v>1</v>
      </c>
    </row>
    <row r="209" ht="18.95" customHeight="1" spans="1:30">
      <c r="A209">
        <v>1</v>
      </c>
      <c r="B209">
        <v>1061</v>
      </c>
      <c r="C209" t="s">
        <v>546</v>
      </c>
      <c r="D209" t="s">
        <v>1074</v>
      </c>
      <c r="E209" t="s">
        <v>1485</v>
      </c>
      <c r="F209" t="s">
        <v>504</v>
      </c>
      <c r="G209" t="s">
        <v>1486</v>
      </c>
      <c r="I209" t="s">
        <v>1116</v>
      </c>
      <c r="J209">
        <v>2.15</v>
      </c>
      <c r="K209">
        <v>0.196</v>
      </c>
      <c r="O209" t="s">
        <v>1117</v>
      </c>
      <c r="P209">
        <v>2.15</v>
      </c>
      <c r="Q209">
        <v>0.098</v>
      </c>
      <c r="V209">
        <v>2.88</v>
      </c>
      <c r="W209">
        <v>20.03</v>
      </c>
      <c r="Z209">
        <v>8009</v>
      </c>
      <c r="AC209" t="str">
        <f t="shared" si="3"/>
        <v>普攻</v>
      </c>
      <c r="AD209">
        <v>1</v>
      </c>
    </row>
    <row r="210" ht="18.95" customHeight="1" spans="1:30">
      <c r="A210">
        <v>1</v>
      </c>
      <c r="B210">
        <v>1061</v>
      </c>
      <c r="C210" t="s">
        <v>546</v>
      </c>
      <c r="D210" t="s">
        <v>1074</v>
      </c>
      <c r="E210" t="s">
        <v>1487</v>
      </c>
      <c r="F210" t="s">
        <v>512</v>
      </c>
      <c r="G210" t="s">
        <v>1488</v>
      </c>
      <c r="I210" t="s">
        <v>1116</v>
      </c>
      <c r="J210">
        <v>0</v>
      </c>
      <c r="K210">
        <v>0</v>
      </c>
      <c r="O210" t="s">
        <v>1117</v>
      </c>
      <c r="P210">
        <v>2.267</v>
      </c>
      <c r="Q210">
        <v>0.104</v>
      </c>
      <c r="V210">
        <v>0</v>
      </c>
      <c r="W210">
        <v>16.68</v>
      </c>
      <c r="AC210" t="str">
        <f t="shared" si="3"/>
        <v>普攻</v>
      </c>
      <c r="AD210">
        <v>0</v>
      </c>
    </row>
    <row r="211" ht="18.95" customHeight="1" spans="1:30">
      <c r="A211">
        <v>1</v>
      </c>
      <c r="B211">
        <v>1061</v>
      </c>
      <c r="C211" t="s">
        <v>546</v>
      </c>
      <c r="D211" t="s">
        <v>1074</v>
      </c>
      <c r="E211" t="s">
        <v>1489</v>
      </c>
      <c r="F211" t="s">
        <v>515</v>
      </c>
      <c r="G211" t="s">
        <v>1490</v>
      </c>
      <c r="I211" t="s">
        <v>1116</v>
      </c>
      <c r="J211">
        <v>0</v>
      </c>
      <c r="K211">
        <v>0</v>
      </c>
      <c r="O211" t="s">
        <v>1117</v>
      </c>
      <c r="P211">
        <v>2.767</v>
      </c>
      <c r="Q211">
        <v>0.126</v>
      </c>
      <c r="V211">
        <v>0</v>
      </c>
      <c r="W211">
        <v>291.75</v>
      </c>
      <c r="AC211" t="str">
        <f t="shared" si="3"/>
        <v>普攻</v>
      </c>
      <c r="AD211">
        <v>0</v>
      </c>
    </row>
    <row r="212" ht="18.95" customHeight="1" spans="1:30">
      <c r="A212">
        <v>1</v>
      </c>
      <c r="B212">
        <v>1061</v>
      </c>
      <c r="C212" t="s">
        <v>546</v>
      </c>
      <c r="D212" t="s">
        <v>1074</v>
      </c>
      <c r="E212" t="s">
        <v>1491</v>
      </c>
      <c r="F212" t="s">
        <v>518</v>
      </c>
      <c r="G212" t="s">
        <v>1492</v>
      </c>
      <c r="I212" t="s">
        <v>1116</v>
      </c>
      <c r="J212">
        <v>0</v>
      </c>
      <c r="K212">
        <v>0</v>
      </c>
      <c r="O212" t="s">
        <v>1117</v>
      </c>
      <c r="P212">
        <v>1.167</v>
      </c>
      <c r="Q212">
        <v>0.054</v>
      </c>
      <c r="V212">
        <v>0</v>
      </c>
      <c r="W212">
        <v>291.75</v>
      </c>
      <c r="AC212" t="str">
        <f t="shared" si="3"/>
        <v>普攻</v>
      </c>
      <c r="AD212">
        <v>0</v>
      </c>
    </row>
    <row r="213" spans="1:30">
      <c r="A213">
        <v>1</v>
      </c>
      <c r="B213">
        <v>1061</v>
      </c>
      <c r="C213" t="s">
        <v>546</v>
      </c>
      <c r="D213" t="s">
        <v>1074</v>
      </c>
      <c r="E213" t="s">
        <v>1493</v>
      </c>
      <c r="F213" t="s">
        <v>521</v>
      </c>
      <c r="G213" t="s">
        <v>1494</v>
      </c>
      <c r="I213" t="s">
        <v>1116</v>
      </c>
      <c r="J213">
        <v>5.475</v>
      </c>
      <c r="K213">
        <v>0.498</v>
      </c>
      <c r="O213" t="s">
        <v>1117</v>
      </c>
      <c r="P213">
        <v>4.886</v>
      </c>
      <c r="Q213">
        <v>0.223</v>
      </c>
      <c r="V213">
        <v>0</v>
      </c>
      <c r="W213">
        <v>151.63</v>
      </c>
      <c r="Z213">
        <v>51801</v>
      </c>
      <c r="AC213" t="str">
        <f t="shared" si="3"/>
        <v>普攻</v>
      </c>
      <c r="AD213">
        <v>1</v>
      </c>
    </row>
    <row r="214" spans="1:30">
      <c r="A214">
        <v>1</v>
      </c>
      <c r="B214">
        <v>1021</v>
      </c>
      <c r="C214" t="s">
        <v>536</v>
      </c>
      <c r="D214" t="s">
        <v>272</v>
      </c>
      <c r="E214" t="s">
        <v>1495</v>
      </c>
      <c r="F214" t="s">
        <v>243</v>
      </c>
      <c r="G214" t="s">
        <v>1496</v>
      </c>
      <c r="I214" t="s">
        <v>1116</v>
      </c>
      <c r="J214">
        <v>0.552</v>
      </c>
      <c r="K214">
        <v>0.051</v>
      </c>
      <c r="O214" t="s">
        <v>1117</v>
      </c>
      <c r="P214">
        <v>0.18</v>
      </c>
      <c r="Q214">
        <v>0.009</v>
      </c>
      <c r="V214">
        <v>0.59</v>
      </c>
      <c r="W214">
        <v>4.1</v>
      </c>
      <c r="Z214">
        <v>1633</v>
      </c>
      <c r="AC214" t="str">
        <f t="shared" si="3"/>
        <v>普攻</v>
      </c>
      <c r="AD214">
        <v>1</v>
      </c>
    </row>
    <row r="215" spans="1:30">
      <c r="A215">
        <v>1</v>
      </c>
      <c r="B215">
        <v>1021</v>
      </c>
      <c r="C215" t="s">
        <v>536</v>
      </c>
      <c r="D215" t="s">
        <v>272</v>
      </c>
      <c r="E215" t="s">
        <v>1497</v>
      </c>
      <c r="F215" t="s">
        <v>248</v>
      </c>
      <c r="G215" t="s">
        <v>1498</v>
      </c>
      <c r="I215" t="s">
        <v>1116</v>
      </c>
      <c r="J215">
        <v>0.626</v>
      </c>
      <c r="K215">
        <v>0.057</v>
      </c>
      <c r="O215" t="s">
        <v>1117</v>
      </c>
      <c r="P215">
        <v>0.371</v>
      </c>
      <c r="Q215">
        <v>0.017</v>
      </c>
      <c r="V215">
        <v>1.22</v>
      </c>
      <c r="W215">
        <v>8.45</v>
      </c>
      <c r="Z215">
        <v>3379</v>
      </c>
      <c r="AC215" t="str">
        <f t="shared" si="3"/>
        <v>普攻</v>
      </c>
      <c r="AD215">
        <v>1</v>
      </c>
    </row>
    <row r="216" spans="1:30">
      <c r="A216">
        <v>1</v>
      </c>
      <c r="B216">
        <v>1021</v>
      </c>
      <c r="C216" t="s">
        <v>536</v>
      </c>
      <c r="D216" t="s">
        <v>272</v>
      </c>
      <c r="E216" t="s">
        <v>1499</v>
      </c>
      <c r="F216" t="s">
        <v>251</v>
      </c>
      <c r="G216" t="s">
        <v>1500</v>
      </c>
      <c r="I216" t="s">
        <v>1116</v>
      </c>
      <c r="J216">
        <v>0.727</v>
      </c>
      <c r="K216">
        <v>0.067</v>
      </c>
      <c r="O216" t="s">
        <v>1117</v>
      </c>
      <c r="P216">
        <v>0.467</v>
      </c>
      <c r="Q216">
        <v>0.022</v>
      </c>
      <c r="V216">
        <v>1.53</v>
      </c>
      <c r="W216">
        <v>10.65</v>
      </c>
      <c r="Z216">
        <v>4258</v>
      </c>
      <c r="AC216" t="str">
        <f t="shared" si="3"/>
        <v>普攻</v>
      </c>
      <c r="AD216">
        <v>1</v>
      </c>
    </row>
    <row r="217" spans="1:30">
      <c r="A217">
        <v>1</v>
      </c>
      <c r="B217">
        <v>1021</v>
      </c>
      <c r="C217" t="s">
        <v>536</v>
      </c>
      <c r="D217" t="s">
        <v>272</v>
      </c>
      <c r="E217" t="s">
        <v>1501</v>
      </c>
      <c r="F217" t="s">
        <v>258</v>
      </c>
      <c r="G217" t="s">
        <v>1502</v>
      </c>
      <c r="I217" t="s">
        <v>1116</v>
      </c>
      <c r="J217">
        <v>1.715</v>
      </c>
      <c r="K217">
        <v>0.156</v>
      </c>
      <c r="O217" t="s">
        <v>1117</v>
      </c>
      <c r="P217">
        <v>1.045</v>
      </c>
      <c r="Q217">
        <v>0.048</v>
      </c>
      <c r="V217">
        <v>3.5</v>
      </c>
      <c r="W217">
        <v>24.33</v>
      </c>
      <c r="Z217">
        <v>9727</v>
      </c>
      <c r="AC217" t="str">
        <f t="shared" si="3"/>
        <v>普攻</v>
      </c>
      <c r="AD217">
        <v>1</v>
      </c>
    </row>
    <row r="218" spans="1:30">
      <c r="A218">
        <v>1</v>
      </c>
      <c r="B218">
        <v>1021</v>
      </c>
      <c r="C218" t="s">
        <v>536</v>
      </c>
      <c r="D218" t="s">
        <v>272</v>
      </c>
      <c r="E218" t="s">
        <v>1503</v>
      </c>
      <c r="F218" t="s">
        <v>261</v>
      </c>
      <c r="G218" t="s">
        <v>1504</v>
      </c>
      <c r="I218" t="s">
        <v>1116</v>
      </c>
      <c r="J218">
        <v>1.237</v>
      </c>
      <c r="K218">
        <v>0.113</v>
      </c>
      <c r="O218" t="s">
        <v>1117</v>
      </c>
      <c r="P218">
        <v>0.589</v>
      </c>
      <c r="Q218">
        <v>0.027</v>
      </c>
      <c r="V218">
        <v>2.02</v>
      </c>
      <c r="W218">
        <v>14.03</v>
      </c>
      <c r="Z218">
        <v>5602</v>
      </c>
      <c r="AC218" t="str">
        <f t="shared" si="3"/>
        <v>普攻</v>
      </c>
      <c r="AD218">
        <v>1</v>
      </c>
    </row>
    <row r="219" spans="1:30">
      <c r="A219">
        <v>1</v>
      </c>
      <c r="B219">
        <v>1021</v>
      </c>
      <c r="C219" t="s">
        <v>536</v>
      </c>
      <c r="D219" t="s">
        <v>272</v>
      </c>
      <c r="E219" t="s">
        <v>1505</v>
      </c>
      <c r="F219" t="s">
        <v>340</v>
      </c>
      <c r="G219" t="s">
        <v>1506</v>
      </c>
      <c r="I219" t="s">
        <v>1116</v>
      </c>
      <c r="J219">
        <v>0.718</v>
      </c>
      <c r="K219">
        <v>0.066</v>
      </c>
      <c r="O219" t="s">
        <v>1117</v>
      </c>
      <c r="P219">
        <v>0.589</v>
      </c>
      <c r="Q219">
        <v>0.027</v>
      </c>
      <c r="V219">
        <v>2.02</v>
      </c>
      <c r="W219">
        <v>14.03</v>
      </c>
      <c r="Z219">
        <v>5602</v>
      </c>
      <c r="AC219" t="str">
        <f t="shared" si="3"/>
        <v>普攻</v>
      </c>
      <c r="AD219">
        <v>1</v>
      </c>
    </row>
    <row r="220" spans="1:30">
      <c r="A220">
        <v>1</v>
      </c>
      <c r="B220">
        <v>1021</v>
      </c>
      <c r="C220" t="s">
        <v>536</v>
      </c>
      <c r="D220" t="s">
        <v>1063</v>
      </c>
      <c r="E220" t="s">
        <v>1507</v>
      </c>
      <c r="F220" t="s">
        <v>348</v>
      </c>
      <c r="G220" t="s">
        <v>1508</v>
      </c>
      <c r="I220" t="s">
        <v>1116</v>
      </c>
      <c r="J220">
        <v>0.473</v>
      </c>
      <c r="K220">
        <v>0.043</v>
      </c>
      <c r="O220" t="s">
        <v>1117</v>
      </c>
      <c r="P220">
        <v>0.473</v>
      </c>
      <c r="Q220">
        <v>0.022</v>
      </c>
      <c r="V220">
        <v>0</v>
      </c>
      <c r="W220">
        <v>11.05</v>
      </c>
      <c r="Z220">
        <v>4416</v>
      </c>
      <c r="AA220">
        <v>1</v>
      </c>
      <c r="AB220">
        <v>1</v>
      </c>
      <c r="AC220" t="str">
        <f t="shared" si="3"/>
        <v>特殊技</v>
      </c>
      <c r="AD220">
        <v>1</v>
      </c>
    </row>
    <row r="221" spans="1:30">
      <c r="A221">
        <v>1</v>
      </c>
      <c r="B221">
        <v>1021</v>
      </c>
      <c r="C221" t="s">
        <v>536</v>
      </c>
      <c r="D221" t="s">
        <v>1063</v>
      </c>
      <c r="E221" t="s">
        <v>1509</v>
      </c>
      <c r="F221" t="s">
        <v>376</v>
      </c>
      <c r="G221" t="s">
        <v>1510</v>
      </c>
      <c r="I221" t="s">
        <v>1116</v>
      </c>
      <c r="J221">
        <v>5.397</v>
      </c>
      <c r="K221">
        <v>0.491</v>
      </c>
      <c r="O221" t="s">
        <v>1117</v>
      </c>
      <c r="P221">
        <v>4.554</v>
      </c>
      <c r="Q221">
        <v>0.207</v>
      </c>
      <c r="U221">
        <v>40</v>
      </c>
      <c r="V221">
        <v>0</v>
      </c>
      <c r="W221">
        <v>134.45</v>
      </c>
      <c r="Z221">
        <v>42844</v>
      </c>
      <c r="AA221">
        <v>1</v>
      </c>
      <c r="AB221">
        <v>2</v>
      </c>
      <c r="AC221" t="str">
        <f t="shared" si="3"/>
        <v>强化特殊技</v>
      </c>
      <c r="AD221">
        <v>1</v>
      </c>
    </row>
    <row r="222" spans="1:30">
      <c r="A222">
        <v>1</v>
      </c>
      <c r="B222">
        <v>1021</v>
      </c>
      <c r="C222" t="s">
        <v>536</v>
      </c>
      <c r="D222" t="s">
        <v>1071</v>
      </c>
      <c r="E222" t="s">
        <v>1511</v>
      </c>
      <c r="F222" t="s">
        <v>419</v>
      </c>
      <c r="G222" t="s">
        <v>1512</v>
      </c>
      <c r="I222" t="s">
        <v>1116</v>
      </c>
      <c r="J222">
        <v>0.351</v>
      </c>
      <c r="K222">
        <v>0.032</v>
      </c>
      <c r="O222" t="s">
        <v>1117</v>
      </c>
      <c r="P222">
        <v>0.176</v>
      </c>
      <c r="Q222">
        <v>0.008</v>
      </c>
      <c r="V222">
        <v>0.6</v>
      </c>
      <c r="W222">
        <v>14.6</v>
      </c>
      <c r="Z222">
        <v>1668</v>
      </c>
      <c r="AA222">
        <v>2</v>
      </c>
      <c r="AB222">
        <v>3</v>
      </c>
      <c r="AC222" t="str">
        <f t="shared" si="3"/>
        <v>冲刺攻击</v>
      </c>
      <c r="AD222">
        <v>1</v>
      </c>
    </row>
    <row r="223" spans="1:30">
      <c r="A223">
        <v>1</v>
      </c>
      <c r="B223">
        <v>1021</v>
      </c>
      <c r="C223" t="s">
        <v>536</v>
      </c>
      <c r="D223" t="s">
        <v>1071</v>
      </c>
      <c r="E223" t="s">
        <v>1513</v>
      </c>
      <c r="F223" t="s">
        <v>469</v>
      </c>
      <c r="G223" t="s">
        <v>1514</v>
      </c>
      <c r="I223" t="s">
        <v>1116</v>
      </c>
      <c r="J223">
        <v>2.279</v>
      </c>
      <c r="K223">
        <v>0.208</v>
      </c>
      <c r="O223" t="s">
        <v>1117</v>
      </c>
      <c r="P223">
        <v>1.995</v>
      </c>
      <c r="Q223">
        <v>0.091</v>
      </c>
      <c r="V223">
        <v>3.18</v>
      </c>
      <c r="W223">
        <v>22.1</v>
      </c>
      <c r="Z223">
        <v>8836</v>
      </c>
      <c r="AA223">
        <v>2</v>
      </c>
      <c r="AB223">
        <v>4</v>
      </c>
      <c r="AC223" t="str">
        <f t="shared" si="3"/>
        <v>闪避反击</v>
      </c>
      <c r="AD223">
        <v>1</v>
      </c>
    </row>
    <row r="224" spans="1:30">
      <c r="A224">
        <v>1</v>
      </c>
      <c r="B224">
        <v>1021</v>
      </c>
      <c r="C224" t="s">
        <v>536</v>
      </c>
      <c r="D224" t="s">
        <v>481</v>
      </c>
      <c r="E224" t="s">
        <v>1515</v>
      </c>
      <c r="F224" t="s">
        <v>480</v>
      </c>
      <c r="G224" t="s">
        <v>1516</v>
      </c>
      <c r="I224" t="s">
        <v>1116</v>
      </c>
      <c r="J224">
        <v>5.362</v>
      </c>
      <c r="K224">
        <v>0.488</v>
      </c>
      <c r="O224" t="s">
        <v>1117</v>
      </c>
      <c r="P224">
        <v>1.592</v>
      </c>
      <c r="Q224">
        <v>0.073</v>
      </c>
      <c r="V224">
        <v>0</v>
      </c>
      <c r="W224">
        <v>158.05</v>
      </c>
      <c r="Z224">
        <v>36616</v>
      </c>
      <c r="AA224">
        <v>3</v>
      </c>
      <c r="AB224">
        <v>5</v>
      </c>
      <c r="AC224" t="str">
        <f t="shared" si="3"/>
        <v>连携技</v>
      </c>
      <c r="AD224">
        <v>1</v>
      </c>
    </row>
    <row r="225" spans="1:30">
      <c r="A225">
        <v>1</v>
      </c>
      <c r="B225">
        <v>1021</v>
      </c>
      <c r="C225" t="s">
        <v>536</v>
      </c>
      <c r="D225" t="s">
        <v>481</v>
      </c>
      <c r="E225" t="s">
        <v>1517</v>
      </c>
      <c r="F225" t="s">
        <v>491</v>
      </c>
      <c r="G225" t="s">
        <v>1518</v>
      </c>
      <c r="I225" t="s">
        <v>1116</v>
      </c>
      <c r="J225">
        <v>15.711</v>
      </c>
      <c r="K225">
        <v>1.429</v>
      </c>
      <c r="O225" t="s">
        <v>1117</v>
      </c>
      <c r="P225">
        <v>1.181</v>
      </c>
      <c r="Q225">
        <v>0.054</v>
      </c>
      <c r="V225">
        <v>0</v>
      </c>
      <c r="W225">
        <v>0</v>
      </c>
      <c r="Z225">
        <v>12336</v>
      </c>
      <c r="AA225">
        <v>3</v>
      </c>
      <c r="AB225">
        <v>6</v>
      </c>
      <c r="AC225" t="str">
        <f t="shared" si="3"/>
        <v>终结技</v>
      </c>
      <c r="AD225">
        <v>1</v>
      </c>
    </row>
    <row r="226" spans="1:30">
      <c r="A226">
        <v>1</v>
      </c>
      <c r="B226">
        <v>1021</v>
      </c>
      <c r="C226" t="s">
        <v>536</v>
      </c>
      <c r="D226" t="s">
        <v>1074</v>
      </c>
      <c r="E226" t="s">
        <v>1519</v>
      </c>
      <c r="F226" t="s">
        <v>504</v>
      </c>
      <c r="G226" t="s">
        <v>1520</v>
      </c>
      <c r="I226" t="s">
        <v>1116</v>
      </c>
      <c r="J226">
        <v>0.945</v>
      </c>
      <c r="K226">
        <v>0.086</v>
      </c>
      <c r="O226" t="s">
        <v>1117</v>
      </c>
      <c r="P226">
        <v>0.945</v>
      </c>
      <c r="Q226">
        <v>0.043</v>
      </c>
      <c r="V226">
        <v>3.18</v>
      </c>
      <c r="W226">
        <v>22.1</v>
      </c>
      <c r="Z226">
        <v>8836</v>
      </c>
      <c r="AA226">
        <v>5</v>
      </c>
      <c r="AB226">
        <v>7</v>
      </c>
      <c r="AC226" t="str">
        <f t="shared" si="3"/>
        <v>受击支援</v>
      </c>
      <c r="AD226">
        <v>1</v>
      </c>
    </row>
    <row r="227" spans="1:30">
      <c r="A227">
        <v>1</v>
      </c>
      <c r="B227">
        <v>1021</v>
      </c>
      <c r="C227" t="s">
        <v>536</v>
      </c>
      <c r="D227" t="s">
        <v>1074</v>
      </c>
      <c r="E227" t="s">
        <v>1521</v>
      </c>
      <c r="F227" t="s">
        <v>512</v>
      </c>
      <c r="G227" t="s">
        <v>1522</v>
      </c>
      <c r="I227" t="s">
        <v>1116</v>
      </c>
      <c r="O227" t="s">
        <v>1117</v>
      </c>
      <c r="P227">
        <v>2.38</v>
      </c>
      <c r="Q227">
        <v>0.109</v>
      </c>
      <c r="V227">
        <v>0</v>
      </c>
      <c r="W227">
        <v>16.68</v>
      </c>
      <c r="AA227">
        <v>5</v>
      </c>
      <c r="AB227">
        <v>8</v>
      </c>
      <c r="AC227" t="str">
        <f t="shared" si="3"/>
        <v>招架/回避支援</v>
      </c>
      <c r="AD227">
        <v>1</v>
      </c>
    </row>
    <row r="228" spans="1:30">
      <c r="A228">
        <v>1</v>
      </c>
      <c r="B228">
        <v>1021</v>
      </c>
      <c r="C228" t="s">
        <v>536</v>
      </c>
      <c r="D228" t="s">
        <v>1074</v>
      </c>
      <c r="E228" t="s">
        <v>1523</v>
      </c>
      <c r="F228" t="s">
        <v>515</v>
      </c>
      <c r="G228" t="s">
        <v>1524</v>
      </c>
      <c r="I228" t="s">
        <v>1116</v>
      </c>
      <c r="O228" t="s">
        <v>1117</v>
      </c>
      <c r="P228">
        <v>2.905</v>
      </c>
      <c r="Q228">
        <v>0.133</v>
      </c>
      <c r="V228">
        <v>0</v>
      </c>
      <c r="W228">
        <v>29.18</v>
      </c>
      <c r="AA228">
        <v>5</v>
      </c>
      <c r="AB228">
        <v>8</v>
      </c>
      <c r="AC228" t="str">
        <f t="shared" si="3"/>
        <v>招架/回避支援</v>
      </c>
      <c r="AD228">
        <v>1</v>
      </c>
    </row>
    <row r="229" spans="1:30">
      <c r="A229">
        <v>1</v>
      </c>
      <c r="B229">
        <v>1021</v>
      </c>
      <c r="C229" t="s">
        <v>536</v>
      </c>
      <c r="D229" t="s">
        <v>1074</v>
      </c>
      <c r="E229" t="s">
        <v>1525</v>
      </c>
      <c r="F229" t="s">
        <v>518</v>
      </c>
      <c r="G229" t="s">
        <v>1526</v>
      </c>
      <c r="I229" t="s">
        <v>1116</v>
      </c>
      <c r="O229" t="s">
        <v>1117</v>
      </c>
      <c r="P229">
        <v>1.225</v>
      </c>
      <c r="Q229">
        <v>0.056</v>
      </c>
      <c r="V229">
        <v>0</v>
      </c>
      <c r="W229">
        <v>29.18</v>
      </c>
      <c r="AA229">
        <v>5</v>
      </c>
      <c r="AB229">
        <v>8</v>
      </c>
      <c r="AC229" t="str">
        <f t="shared" si="3"/>
        <v>招架/回避支援</v>
      </c>
      <c r="AD229">
        <v>1</v>
      </c>
    </row>
    <row r="230" spans="1:30">
      <c r="A230">
        <v>1</v>
      </c>
      <c r="B230">
        <v>1021</v>
      </c>
      <c r="C230" t="s">
        <v>536</v>
      </c>
      <c r="D230" t="s">
        <v>1074</v>
      </c>
      <c r="E230" t="s">
        <v>1527</v>
      </c>
      <c r="F230" t="s">
        <v>521</v>
      </c>
      <c r="G230" t="s">
        <v>1528</v>
      </c>
      <c r="I230" t="s">
        <v>1116</v>
      </c>
      <c r="J230">
        <v>3.004</v>
      </c>
      <c r="K230">
        <v>0.274</v>
      </c>
      <c r="O230" t="s">
        <v>1117</v>
      </c>
      <c r="P230">
        <v>2.581</v>
      </c>
      <c r="Q230">
        <v>0.118</v>
      </c>
      <c r="V230">
        <v>0</v>
      </c>
      <c r="W230">
        <v>81.6</v>
      </c>
      <c r="Z230">
        <v>26592</v>
      </c>
      <c r="AA230">
        <v>5</v>
      </c>
      <c r="AB230">
        <v>9</v>
      </c>
      <c r="AC230" t="str">
        <f t="shared" si="3"/>
        <v>突击支援</v>
      </c>
      <c r="AD230">
        <v>1</v>
      </c>
    </row>
    <row r="231" spans="1:30">
      <c r="A231">
        <v>1</v>
      </c>
      <c r="B231">
        <v>1121</v>
      </c>
      <c r="C231" t="s">
        <v>558</v>
      </c>
      <c r="D231" t="s">
        <v>272</v>
      </c>
      <c r="E231" t="s">
        <v>1529</v>
      </c>
      <c r="F231" t="s">
        <v>243</v>
      </c>
      <c r="I231" t="s">
        <v>1116</v>
      </c>
      <c r="J231">
        <v>0.659</v>
      </c>
      <c r="K231">
        <v>0.06</v>
      </c>
      <c r="O231" t="s">
        <v>1117</v>
      </c>
      <c r="P231">
        <v>0.471</v>
      </c>
      <c r="Q231">
        <v>0.022</v>
      </c>
      <c r="V231">
        <v>1.69</v>
      </c>
      <c r="W231">
        <v>11.78</v>
      </c>
      <c r="AC231" t="str">
        <f t="shared" si="3"/>
        <v>普攻</v>
      </c>
      <c r="AD231">
        <v>0</v>
      </c>
    </row>
    <row r="232" spans="1:30">
      <c r="A232">
        <v>1</v>
      </c>
      <c r="B232">
        <v>1121</v>
      </c>
      <c r="C232" t="s">
        <v>558</v>
      </c>
      <c r="D232" t="s">
        <v>272</v>
      </c>
      <c r="E232" t="s">
        <v>1530</v>
      </c>
      <c r="F232" t="s">
        <v>248</v>
      </c>
      <c r="I232" t="s">
        <v>1116</v>
      </c>
      <c r="J232">
        <v>1.89</v>
      </c>
      <c r="K232">
        <v>0.172</v>
      </c>
      <c r="O232" t="s">
        <v>1117</v>
      </c>
      <c r="P232">
        <v>1.569</v>
      </c>
      <c r="Q232">
        <v>0.072</v>
      </c>
      <c r="V232">
        <v>5.65</v>
      </c>
      <c r="W232">
        <v>39.23</v>
      </c>
      <c r="AC232" t="str">
        <f t="shared" si="3"/>
        <v>普攻</v>
      </c>
      <c r="AD232">
        <v>0</v>
      </c>
    </row>
    <row r="233" spans="1:30">
      <c r="A233">
        <v>1</v>
      </c>
      <c r="B233">
        <v>1121</v>
      </c>
      <c r="C233" t="s">
        <v>558</v>
      </c>
      <c r="D233" t="s">
        <v>272</v>
      </c>
      <c r="E233" t="s">
        <v>1531</v>
      </c>
      <c r="F233" t="s">
        <v>251</v>
      </c>
      <c r="I233" t="s">
        <v>1116</v>
      </c>
      <c r="J233">
        <v>3.483</v>
      </c>
      <c r="K233">
        <v>0.317</v>
      </c>
      <c r="O233" t="s">
        <v>1117</v>
      </c>
      <c r="P233">
        <v>2.601</v>
      </c>
      <c r="Q233">
        <v>0.119</v>
      </c>
      <c r="V233">
        <v>9.36</v>
      </c>
      <c r="W233">
        <v>65.03</v>
      </c>
      <c r="AC233" t="str">
        <f t="shared" si="3"/>
        <v>普攻</v>
      </c>
      <c r="AD233">
        <v>0</v>
      </c>
    </row>
    <row r="234" spans="1:30">
      <c r="A234">
        <v>1</v>
      </c>
      <c r="B234">
        <v>1121</v>
      </c>
      <c r="C234" t="s">
        <v>558</v>
      </c>
      <c r="D234" t="s">
        <v>1063</v>
      </c>
      <c r="E234" t="s">
        <v>1532</v>
      </c>
      <c r="F234" t="s">
        <v>358</v>
      </c>
      <c r="H234" t="s">
        <v>1533</v>
      </c>
      <c r="I234" t="s">
        <v>1116</v>
      </c>
      <c r="J234">
        <v>0.417</v>
      </c>
      <c r="K234">
        <v>0.038</v>
      </c>
      <c r="O234" t="s">
        <v>1117</v>
      </c>
      <c r="P234">
        <v>0.417</v>
      </c>
      <c r="Q234">
        <v>0.019</v>
      </c>
      <c r="V234">
        <v>0</v>
      </c>
      <c r="W234">
        <v>10.43</v>
      </c>
      <c r="AA234">
        <v>1</v>
      </c>
      <c r="AB234">
        <v>1</v>
      </c>
      <c r="AC234" t="str">
        <f t="shared" si="3"/>
        <v>特殊技</v>
      </c>
      <c r="AD234">
        <v>2</v>
      </c>
    </row>
    <row r="235" spans="1:30">
      <c r="A235">
        <v>1</v>
      </c>
      <c r="B235">
        <v>1121</v>
      </c>
      <c r="C235" t="s">
        <v>558</v>
      </c>
      <c r="D235" t="s">
        <v>1063</v>
      </c>
      <c r="E235" t="s">
        <v>1534</v>
      </c>
      <c r="F235" t="s">
        <v>360</v>
      </c>
      <c r="H235" t="s">
        <v>1535</v>
      </c>
      <c r="I235" t="s">
        <v>1116</v>
      </c>
      <c r="J235">
        <v>2.334</v>
      </c>
      <c r="K235">
        <v>0.213</v>
      </c>
      <c r="O235" t="s">
        <v>1117</v>
      </c>
      <c r="P235">
        <v>2.234</v>
      </c>
      <c r="Q235">
        <v>0.102</v>
      </c>
      <c r="V235">
        <v>0</v>
      </c>
      <c r="W235">
        <v>20.85</v>
      </c>
      <c r="AA235">
        <v>1</v>
      </c>
      <c r="AB235">
        <v>1</v>
      </c>
      <c r="AC235" t="str">
        <f t="shared" si="3"/>
        <v>特殊技</v>
      </c>
      <c r="AD235">
        <v>2</v>
      </c>
    </row>
    <row r="236" spans="1:30">
      <c r="A236">
        <v>1</v>
      </c>
      <c r="B236">
        <v>1121</v>
      </c>
      <c r="C236" t="s">
        <v>558</v>
      </c>
      <c r="D236" t="s">
        <v>1063</v>
      </c>
      <c r="E236" t="s">
        <v>1536</v>
      </c>
      <c r="F236" t="s">
        <v>386</v>
      </c>
      <c r="H236" t="s">
        <v>1537</v>
      </c>
      <c r="I236" t="s">
        <v>1116</v>
      </c>
      <c r="J236">
        <v>4.385</v>
      </c>
      <c r="K236">
        <v>0.399</v>
      </c>
      <c r="O236" t="s">
        <v>1117</v>
      </c>
      <c r="P236">
        <v>2.471</v>
      </c>
      <c r="Q236">
        <v>0.113</v>
      </c>
      <c r="V236">
        <v>0</v>
      </c>
      <c r="W236">
        <v>85.7</v>
      </c>
      <c r="Z236">
        <v>27099</v>
      </c>
      <c r="AA236">
        <v>1</v>
      </c>
      <c r="AB236">
        <v>2</v>
      </c>
      <c r="AC236" t="str">
        <f t="shared" si="3"/>
        <v>强化特殊技</v>
      </c>
      <c r="AD236">
        <v>2</v>
      </c>
    </row>
    <row r="237" spans="1:30">
      <c r="A237">
        <v>1</v>
      </c>
      <c r="B237">
        <v>1121</v>
      </c>
      <c r="C237" t="s">
        <v>558</v>
      </c>
      <c r="D237" t="s">
        <v>1063</v>
      </c>
      <c r="E237" t="s">
        <v>1538</v>
      </c>
      <c r="F237" t="s">
        <v>388</v>
      </c>
      <c r="H237" t="s">
        <v>1539</v>
      </c>
      <c r="I237" t="s">
        <v>1116</v>
      </c>
      <c r="J237">
        <v>4.385</v>
      </c>
      <c r="K237">
        <v>0.399</v>
      </c>
      <c r="O237" t="s">
        <v>1117</v>
      </c>
      <c r="P237">
        <v>2.471</v>
      </c>
      <c r="Q237">
        <v>0.113</v>
      </c>
      <c r="V237">
        <v>0</v>
      </c>
      <c r="W237">
        <v>85.7</v>
      </c>
      <c r="Z237">
        <v>27099</v>
      </c>
      <c r="AA237">
        <v>1</v>
      </c>
      <c r="AB237">
        <v>2</v>
      </c>
      <c r="AC237" t="str">
        <f t="shared" si="3"/>
        <v>强化特殊技</v>
      </c>
      <c r="AD237">
        <v>2</v>
      </c>
    </row>
    <row r="238" spans="1:30">
      <c r="A238">
        <v>1</v>
      </c>
      <c r="B238">
        <v>1121</v>
      </c>
      <c r="C238" t="s">
        <v>558</v>
      </c>
      <c r="D238" t="s">
        <v>1063</v>
      </c>
      <c r="E238" t="s">
        <v>1540</v>
      </c>
      <c r="F238" t="s">
        <v>396</v>
      </c>
      <c r="H238" t="s">
        <v>1541</v>
      </c>
      <c r="I238" t="s">
        <v>1116</v>
      </c>
      <c r="J238">
        <v>5.005</v>
      </c>
      <c r="K238">
        <v>0.455</v>
      </c>
      <c r="O238" t="s">
        <v>1117</v>
      </c>
      <c r="P238">
        <v>3.676</v>
      </c>
      <c r="Q238">
        <v>0.168</v>
      </c>
      <c r="V238">
        <v>0</v>
      </c>
      <c r="W238">
        <v>102.3</v>
      </c>
      <c r="Z238">
        <v>33071</v>
      </c>
      <c r="AA238">
        <v>1</v>
      </c>
      <c r="AB238">
        <v>2</v>
      </c>
      <c r="AC238" t="str">
        <f t="shared" si="3"/>
        <v>强化特殊技</v>
      </c>
      <c r="AD238">
        <v>2</v>
      </c>
    </row>
    <row r="239" spans="1:30">
      <c r="A239">
        <v>1</v>
      </c>
      <c r="B239">
        <v>1121</v>
      </c>
      <c r="C239" t="s">
        <v>558</v>
      </c>
      <c r="D239" t="s">
        <v>1063</v>
      </c>
      <c r="E239" t="s">
        <v>1542</v>
      </c>
      <c r="F239" t="s">
        <v>398</v>
      </c>
      <c r="H239" t="s">
        <v>1543</v>
      </c>
      <c r="I239" t="s">
        <v>1116</v>
      </c>
      <c r="J239">
        <v>5.512</v>
      </c>
      <c r="K239">
        <v>0.502</v>
      </c>
      <c r="O239" t="s">
        <v>1117</v>
      </c>
      <c r="P239">
        <v>3.676</v>
      </c>
      <c r="Q239">
        <v>0.168</v>
      </c>
      <c r="V239">
        <v>0</v>
      </c>
      <c r="W239">
        <v>102.3</v>
      </c>
      <c r="Z239">
        <v>33071</v>
      </c>
      <c r="AA239">
        <v>1</v>
      </c>
      <c r="AB239">
        <v>2</v>
      </c>
      <c r="AC239" t="str">
        <f t="shared" si="3"/>
        <v>强化特殊技</v>
      </c>
      <c r="AD239">
        <v>2</v>
      </c>
    </row>
    <row r="240" spans="1:30">
      <c r="A240">
        <v>1</v>
      </c>
      <c r="B240">
        <v>1121</v>
      </c>
      <c r="C240" t="s">
        <v>558</v>
      </c>
      <c r="D240" t="s">
        <v>1071</v>
      </c>
      <c r="E240" t="s">
        <v>1544</v>
      </c>
      <c r="F240" t="s">
        <v>419</v>
      </c>
      <c r="I240" t="s">
        <v>1116</v>
      </c>
      <c r="J240">
        <v>1.384</v>
      </c>
      <c r="K240">
        <v>0.126</v>
      </c>
      <c r="O240" t="s">
        <v>1117</v>
      </c>
      <c r="P240">
        <v>0.692</v>
      </c>
      <c r="Q240">
        <v>0.032</v>
      </c>
      <c r="V240">
        <v>2.49</v>
      </c>
      <c r="W240">
        <v>17.3</v>
      </c>
      <c r="AA240">
        <v>2</v>
      </c>
      <c r="AB240">
        <v>3</v>
      </c>
      <c r="AC240" t="str">
        <f t="shared" si="3"/>
        <v>冲刺攻击</v>
      </c>
      <c r="AD240">
        <v>0</v>
      </c>
    </row>
    <row r="241" spans="1:30">
      <c r="A241">
        <v>1</v>
      </c>
      <c r="B241">
        <v>1121</v>
      </c>
      <c r="C241" t="s">
        <v>558</v>
      </c>
      <c r="D241" t="s">
        <v>1071</v>
      </c>
      <c r="E241" t="s">
        <v>1545</v>
      </c>
      <c r="F241" t="s">
        <v>469</v>
      </c>
      <c r="I241" t="s">
        <v>1116</v>
      </c>
      <c r="J241">
        <v>2.257</v>
      </c>
      <c r="K241">
        <v>0.206</v>
      </c>
      <c r="O241" t="s">
        <v>1117</v>
      </c>
      <c r="P241">
        <v>1.967</v>
      </c>
      <c r="Q241">
        <v>0.09</v>
      </c>
      <c r="V241">
        <v>3.48</v>
      </c>
      <c r="W241">
        <v>24.18</v>
      </c>
      <c r="Z241">
        <v>9666</v>
      </c>
      <c r="AA241">
        <v>2</v>
      </c>
      <c r="AB241">
        <v>4</v>
      </c>
      <c r="AC241" t="str">
        <f t="shared" si="3"/>
        <v>闪避反击</v>
      </c>
      <c r="AD241">
        <v>2</v>
      </c>
    </row>
    <row r="242" spans="1:30">
      <c r="A242">
        <v>1</v>
      </c>
      <c r="B242">
        <v>1121</v>
      </c>
      <c r="C242" t="s">
        <v>558</v>
      </c>
      <c r="D242" t="s">
        <v>481</v>
      </c>
      <c r="E242" t="s">
        <v>1546</v>
      </c>
      <c r="F242" t="s">
        <v>480</v>
      </c>
      <c r="I242" t="s">
        <v>1116</v>
      </c>
      <c r="J242">
        <v>6.273</v>
      </c>
      <c r="K242">
        <v>0.571</v>
      </c>
      <c r="O242" t="s">
        <v>1117</v>
      </c>
      <c r="P242">
        <v>3.283</v>
      </c>
      <c r="Q242">
        <v>0.15</v>
      </c>
      <c r="V242">
        <v>0</v>
      </c>
      <c r="W242">
        <v>173.45</v>
      </c>
      <c r="Z242">
        <v>42779</v>
      </c>
      <c r="AA242">
        <v>3</v>
      </c>
      <c r="AB242">
        <v>5</v>
      </c>
      <c r="AC242" t="str">
        <f t="shared" si="3"/>
        <v>连携技</v>
      </c>
      <c r="AD242">
        <v>2</v>
      </c>
    </row>
    <row r="243" spans="1:30">
      <c r="A243">
        <v>1</v>
      </c>
      <c r="B243">
        <v>1121</v>
      </c>
      <c r="C243" t="s">
        <v>558</v>
      </c>
      <c r="D243" t="s">
        <v>481</v>
      </c>
      <c r="E243" t="s">
        <v>1547</v>
      </c>
      <c r="F243" t="s">
        <v>491</v>
      </c>
      <c r="I243" t="s">
        <v>1116</v>
      </c>
      <c r="J243">
        <v>16.43</v>
      </c>
      <c r="K243">
        <v>1.494</v>
      </c>
      <c r="O243" t="s">
        <v>1117</v>
      </c>
      <c r="P243">
        <v>1.1</v>
      </c>
      <c r="Q243">
        <v>0.05</v>
      </c>
      <c r="V243">
        <v>0</v>
      </c>
      <c r="W243">
        <v>0</v>
      </c>
      <c r="Z243">
        <v>11000</v>
      </c>
      <c r="AA243">
        <v>3</v>
      </c>
      <c r="AB243">
        <v>6</v>
      </c>
      <c r="AC243" t="str">
        <f t="shared" si="3"/>
        <v>终结技</v>
      </c>
      <c r="AD243">
        <v>2</v>
      </c>
    </row>
    <row r="244" spans="1:30">
      <c r="A244">
        <v>1</v>
      </c>
      <c r="B244">
        <v>1121</v>
      </c>
      <c r="C244" t="s">
        <v>558</v>
      </c>
      <c r="D244" t="s">
        <v>1074</v>
      </c>
      <c r="E244" t="s">
        <v>1548</v>
      </c>
      <c r="F244" t="s">
        <v>504</v>
      </c>
      <c r="I244" t="s">
        <v>1116</v>
      </c>
      <c r="J244">
        <v>0.967</v>
      </c>
      <c r="K244">
        <v>0.088</v>
      </c>
      <c r="O244" t="s">
        <v>1117</v>
      </c>
      <c r="P244">
        <v>0.967</v>
      </c>
      <c r="Q244">
        <v>0.044</v>
      </c>
      <c r="V244">
        <v>3.48</v>
      </c>
      <c r="W244">
        <v>24.18</v>
      </c>
      <c r="Z244">
        <v>9666</v>
      </c>
      <c r="AA244">
        <v>5</v>
      </c>
      <c r="AB244">
        <v>7</v>
      </c>
      <c r="AC244" t="str">
        <f t="shared" si="3"/>
        <v>受击支援</v>
      </c>
      <c r="AD244">
        <v>2</v>
      </c>
    </row>
    <row r="245" spans="1:30">
      <c r="A245">
        <v>1</v>
      </c>
      <c r="B245">
        <v>1121</v>
      </c>
      <c r="C245" t="s">
        <v>558</v>
      </c>
      <c r="D245" t="s">
        <v>1074</v>
      </c>
      <c r="E245" t="s">
        <v>1549</v>
      </c>
      <c r="F245" t="s">
        <v>512</v>
      </c>
      <c r="I245" t="s">
        <v>1116</v>
      </c>
      <c r="J245">
        <v>0</v>
      </c>
      <c r="K245">
        <v>0</v>
      </c>
      <c r="O245" t="s">
        <v>1117</v>
      </c>
      <c r="P245">
        <v>2.101</v>
      </c>
      <c r="Q245">
        <v>0.096</v>
      </c>
      <c r="V245">
        <v>0</v>
      </c>
      <c r="W245">
        <v>12.53</v>
      </c>
      <c r="AA245">
        <v>5</v>
      </c>
      <c r="AB245">
        <v>8</v>
      </c>
      <c r="AC245" t="str">
        <f t="shared" si="3"/>
        <v>招架/回避支援</v>
      </c>
      <c r="AD245">
        <v>2</v>
      </c>
    </row>
    <row r="246" spans="1:30">
      <c r="A246">
        <v>1</v>
      </c>
      <c r="B246">
        <v>1121</v>
      </c>
      <c r="C246" t="s">
        <v>558</v>
      </c>
      <c r="D246" t="s">
        <v>1074</v>
      </c>
      <c r="E246" t="s">
        <v>1550</v>
      </c>
      <c r="F246" t="s">
        <v>515</v>
      </c>
      <c r="I246" t="s">
        <v>1116</v>
      </c>
      <c r="J246">
        <v>0</v>
      </c>
      <c r="K246">
        <v>0</v>
      </c>
      <c r="O246" t="s">
        <v>1117</v>
      </c>
      <c r="P246">
        <v>2.434</v>
      </c>
      <c r="Q246">
        <v>0.111</v>
      </c>
      <c r="V246">
        <v>0</v>
      </c>
      <c r="W246">
        <v>20.85</v>
      </c>
      <c r="AA246">
        <v>5</v>
      </c>
      <c r="AB246">
        <v>8</v>
      </c>
      <c r="AC246" t="str">
        <f t="shared" si="3"/>
        <v>招架/回避支援</v>
      </c>
      <c r="AD246">
        <v>2</v>
      </c>
    </row>
    <row r="247" spans="1:30">
      <c r="A247">
        <v>1</v>
      </c>
      <c r="B247">
        <v>1121</v>
      </c>
      <c r="C247" t="s">
        <v>558</v>
      </c>
      <c r="D247" t="s">
        <v>1074</v>
      </c>
      <c r="E247" t="s">
        <v>1551</v>
      </c>
      <c r="F247" t="s">
        <v>518</v>
      </c>
      <c r="I247" t="s">
        <v>1116</v>
      </c>
      <c r="J247">
        <v>0</v>
      </c>
      <c r="K247">
        <v>0</v>
      </c>
      <c r="O247" t="s">
        <v>1117</v>
      </c>
      <c r="P247">
        <v>0.834</v>
      </c>
      <c r="Q247">
        <v>0.038</v>
      </c>
      <c r="V247">
        <v>0</v>
      </c>
      <c r="W247">
        <v>20.85</v>
      </c>
      <c r="AA247">
        <v>5</v>
      </c>
      <c r="AB247">
        <v>8</v>
      </c>
      <c r="AC247" t="str">
        <f t="shared" si="3"/>
        <v>招架/回避支援</v>
      </c>
      <c r="AD247">
        <v>2</v>
      </c>
    </row>
    <row r="248" spans="1:30">
      <c r="A248">
        <v>1</v>
      </c>
      <c r="B248">
        <v>1121</v>
      </c>
      <c r="C248" t="s">
        <v>558</v>
      </c>
      <c r="D248" t="s">
        <v>1074</v>
      </c>
      <c r="E248" t="s">
        <v>1552</v>
      </c>
      <c r="F248" t="s">
        <v>521</v>
      </c>
      <c r="I248" t="s">
        <v>1116</v>
      </c>
      <c r="J248">
        <v>3.259</v>
      </c>
      <c r="K248">
        <v>0.297</v>
      </c>
      <c r="O248" t="s">
        <v>1117</v>
      </c>
      <c r="P248">
        <v>2.828</v>
      </c>
      <c r="Q248">
        <v>0.129</v>
      </c>
      <c r="V248">
        <v>0</v>
      </c>
      <c r="W248">
        <v>92.25</v>
      </c>
      <c r="Z248">
        <v>30426</v>
      </c>
      <c r="AA248">
        <v>5</v>
      </c>
      <c r="AB248">
        <v>9</v>
      </c>
      <c r="AC248" t="str">
        <f t="shared" si="3"/>
        <v>突击支援</v>
      </c>
      <c r="AD248">
        <v>2</v>
      </c>
    </row>
    <row r="249" spans="1:30">
      <c r="A249">
        <v>1</v>
      </c>
      <c r="B249">
        <v>1211</v>
      </c>
      <c r="C249" t="s">
        <v>570</v>
      </c>
      <c r="D249" t="s">
        <v>272</v>
      </c>
      <c r="E249" t="s">
        <v>1553</v>
      </c>
      <c r="F249" t="s">
        <v>243</v>
      </c>
      <c r="I249" t="s">
        <v>1116</v>
      </c>
      <c r="J249">
        <v>0.489</v>
      </c>
      <c r="K249">
        <v>0.045</v>
      </c>
      <c r="O249" t="s">
        <v>1117</v>
      </c>
      <c r="P249">
        <v>0.367</v>
      </c>
      <c r="Q249">
        <v>0.017</v>
      </c>
      <c r="V249">
        <v>1.26</v>
      </c>
      <c r="W249">
        <v>8.75</v>
      </c>
      <c r="AC249" t="str">
        <f t="shared" si="3"/>
        <v>普攻</v>
      </c>
      <c r="AD249">
        <v>0</v>
      </c>
    </row>
    <row r="250" spans="1:30">
      <c r="A250">
        <v>1</v>
      </c>
      <c r="B250">
        <v>1211</v>
      </c>
      <c r="C250" t="s">
        <v>570</v>
      </c>
      <c r="D250" t="s">
        <v>272</v>
      </c>
      <c r="E250" t="s">
        <v>1554</v>
      </c>
      <c r="F250" t="s">
        <v>248</v>
      </c>
      <c r="I250" t="s">
        <v>1116</v>
      </c>
      <c r="J250">
        <v>1.114</v>
      </c>
      <c r="K250">
        <v>0.102</v>
      </c>
      <c r="O250" t="s">
        <v>1117</v>
      </c>
      <c r="P250">
        <v>0.884</v>
      </c>
      <c r="Q250">
        <v>0.041</v>
      </c>
      <c r="V250">
        <v>3.03</v>
      </c>
      <c r="W250">
        <v>15.03</v>
      </c>
      <c r="AC250" t="str">
        <f t="shared" si="3"/>
        <v>普攻</v>
      </c>
      <c r="AD250">
        <v>0</v>
      </c>
    </row>
    <row r="251" spans="1:30">
      <c r="A251">
        <v>1</v>
      </c>
      <c r="B251">
        <v>1211</v>
      </c>
      <c r="C251" t="s">
        <v>570</v>
      </c>
      <c r="D251" t="s">
        <v>272</v>
      </c>
      <c r="E251" t="s">
        <v>1555</v>
      </c>
      <c r="F251" t="s">
        <v>251</v>
      </c>
      <c r="I251" t="s">
        <v>1116</v>
      </c>
      <c r="J251">
        <v>1.171</v>
      </c>
      <c r="K251">
        <v>0.107</v>
      </c>
      <c r="O251" t="s">
        <v>1117</v>
      </c>
      <c r="P251">
        <v>0.966</v>
      </c>
      <c r="Q251">
        <v>0.044</v>
      </c>
      <c r="V251">
        <v>3.31</v>
      </c>
      <c r="W251">
        <v>35.1</v>
      </c>
      <c r="Z251">
        <v>8363</v>
      </c>
      <c r="AC251" t="str">
        <f t="shared" si="3"/>
        <v>普攻</v>
      </c>
      <c r="AD251">
        <v>4</v>
      </c>
    </row>
    <row r="252" spans="1:30">
      <c r="A252">
        <v>1</v>
      </c>
      <c r="B252">
        <v>1211</v>
      </c>
      <c r="C252" t="s">
        <v>570</v>
      </c>
      <c r="D252" t="s">
        <v>272</v>
      </c>
      <c r="E252" t="s">
        <v>1556</v>
      </c>
      <c r="F252" t="s">
        <v>258</v>
      </c>
      <c r="I252" t="s">
        <v>1116</v>
      </c>
      <c r="J252">
        <v>1.839</v>
      </c>
      <c r="K252">
        <v>0.168</v>
      </c>
      <c r="O252" t="s">
        <v>1117</v>
      </c>
      <c r="P252">
        <v>1.468</v>
      </c>
      <c r="Q252">
        <v>0.067</v>
      </c>
      <c r="V252">
        <v>5.59</v>
      </c>
      <c r="W252">
        <v>31.08</v>
      </c>
      <c r="Z252">
        <v>10474</v>
      </c>
      <c r="AC252" t="str">
        <f t="shared" si="3"/>
        <v>普攻</v>
      </c>
      <c r="AD252">
        <v>4</v>
      </c>
    </row>
    <row r="253" spans="1:30">
      <c r="A253">
        <v>1</v>
      </c>
      <c r="B253">
        <v>1211</v>
      </c>
      <c r="C253" t="s">
        <v>570</v>
      </c>
      <c r="D253" t="s">
        <v>272</v>
      </c>
      <c r="E253" t="s">
        <v>1557</v>
      </c>
      <c r="F253" t="s">
        <v>283</v>
      </c>
      <c r="I253" t="s">
        <v>1116</v>
      </c>
      <c r="J253">
        <v>3.151</v>
      </c>
      <c r="K253">
        <v>0.287</v>
      </c>
      <c r="O253" t="s">
        <v>1117</v>
      </c>
      <c r="P253">
        <v>3.151</v>
      </c>
      <c r="Q253">
        <v>0.144</v>
      </c>
      <c r="V253">
        <v>10.8</v>
      </c>
      <c r="W253">
        <v>75.03</v>
      </c>
      <c r="AC253" t="str">
        <f t="shared" si="3"/>
        <v>普攻</v>
      </c>
      <c r="AD253">
        <v>0</v>
      </c>
    </row>
    <row r="254" spans="1:30">
      <c r="A254">
        <v>1</v>
      </c>
      <c r="B254">
        <v>1211</v>
      </c>
      <c r="C254" t="s">
        <v>570</v>
      </c>
      <c r="D254" t="s">
        <v>1063</v>
      </c>
      <c r="E254" t="s">
        <v>1558</v>
      </c>
      <c r="F254" t="s">
        <v>348</v>
      </c>
      <c r="I254" t="s">
        <v>1116</v>
      </c>
      <c r="J254">
        <v>0.613</v>
      </c>
      <c r="K254">
        <v>0.056</v>
      </c>
      <c r="O254" t="s">
        <v>1117</v>
      </c>
      <c r="P254">
        <v>0.613</v>
      </c>
      <c r="Q254">
        <v>0.028</v>
      </c>
      <c r="V254">
        <v>0</v>
      </c>
      <c r="W254">
        <v>14.6</v>
      </c>
      <c r="Z254">
        <v>5835</v>
      </c>
      <c r="AA254">
        <v>1</v>
      </c>
      <c r="AB254">
        <v>1</v>
      </c>
      <c r="AC254" t="str">
        <f t="shared" si="3"/>
        <v>特殊技</v>
      </c>
      <c r="AD254">
        <v>4</v>
      </c>
    </row>
    <row r="255" spans="1:30">
      <c r="A255">
        <v>1</v>
      </c>
      <c r="B255">
        <v>1211</v>
      </c>
      <c r="C255" t="s">
        <v>570</v>
      </c>
      <c r="D255" t="s">
        <v>1063</v>
      </c>
      <c r="E255" t="s">
        <v>1559</v>
      </c>
      <c r="F255" t="s">
        <v>376</v>
      </c>
      <c r="I255" t="s">
        <v>1116</v>
      </c>
      <c r="J255">
        <v>5.46</v>
      </c>
      <c r="K255">
        <v>0.0497</v>
      </c>
      <c r="O255" t="s">
        <v>1117</v>
      </c>
      <c r="P255">
        <v>0.4445</v>
      </c>
      <c r="Q255">
        <v>0.203</v>
      </c>
      <c r="V255">
        <v>0</v>
      </c>
      <c r="W255">
        <v>104.18</v>
      </c>
      <c r="Z255">
        <v>47162</v>
      </c>
      <c r="AA255">
        <v>1</v>
      </c>
      <c r="AB255">
        <v>2</v>
      </c>
      <c r="AC255" t="str">
        <f t="shared" si="3"/>
        <v>强化特殊技</v>
      </c>
      <c r="AD255">
        <v>4</v>
      </c>
    </row>
    <row r="256" spans="1:30">
      <c r="A256">
        <v>1</v>
      </c>
      <c r="B256">
        <v>1211</v>
      </c>
      <c r="C256" t="s">
        <v>570</v>
      </c>
      <c r="D256" t="s">
        <v>481</v>
      </c>
      <c r="E256" t="s">
        <v>1560</v>
      </c>
      <c r="F256" t="s">
        <v>480</v>
      </c>
      <c r="I256" t="s">
        <v>1116</v>
      </c>
      <c r="J256">
        <v>10.13</v>
      </c>
      <c r="K256">
        <v>0.921</v>
      </c>
      <c r="O256" t="s">
        <v>1117</v>
      </c>
      <c r="P256">
        <v>1.751</v>
      </c>
      <c r="Q256">
        <v>0.08</v>
      </c>
      <c r="V256">
        <v>0</v>
      </c>
      <c r="W256">
        <v>158.08</v>
      </c>
      <c r="Z256">
        <v>36620</v>
      </c>
      <c r="AA256">
        <v>3</v>
      </c>
      <c r="AB256">
        <v>5</v>
      </c>
      <c r="AC256" t="str">
        <f t="shared" si="3"/>
        <v>连携技</v>
      </c>
      <c r="AD256">
        <v>4</v>
      </c>
    </row>
    <row r="257" spans="1:30">
      <c r="A257">
        <v>1</v>
      </c>
      <c r="B257">
        <v>1211</v>
      </c>
      <c r="C257" t="s">
        <v>570</v>
      </c>
      <c r="D257" t="s">
        <v>481</v>
      </c>
      <c r="E257" t="s">
        <v>1561</v>
      </c>
      <c r="F257" t="s">
        <v>491</v>
      </c>
      <c r="I257" t="s">
        <v>1116</v>
      </c>
      <c r="J257">
        <v>21.167</v>
      </c>
      <c r="K257">
        <v>1.925</v>
      </c>
      <c r="O257" t="s">
        <v>1117</v>
      </c>
      <c r="P257">
        <v>1.138</v>
      </c>
      <c r="Q257">
        <v>5.2</v>
      </c>
      <c r="V257">
        <v>0</v>
      </c>
      <c r="W257">
        <v>0</v>
      </c>
      <c r="Z257">
        <v>15837</v>
      </c>
      <c r="AA257">
        <v>3</v>
      </c>
      <c r="AB257">
        <v>6</v>
      </c>
      <c r="AC257" t="str">
        <f t="shared" si="3"/>
        <v>终结技</v>
      </c>
      <c r="AD257">
        <v>4</v>
      </c>
    </row>
    <row r="258" spans="1:30">
      <c r="A258">
        <v>1</v>
      </c>
      <c r="B258">
        <v>1211</v>
      </c>
      <c r="C258" t="s">
        <v>570</v>
      </c>
      <c r="D258" t="s">
        <v>1071</v>
      </c>
      <c r="E258" t="s">
        <v>1562</v>
      </c>
      <c r="F258" t="s">
        <v>419</v>
      </c>
      <c r="I258" t="s">
        <v>1116</v>
      </c>
      <c r="J258">
        <v>1.05</v>
      </c>
      <c r="K258">
        <v>0.096</v>
      </c>
      <c r="O258" t="s">
        <v>1117</v>
      </c>
      <c r="P258">
        <v>0.525</v>
      </c>
      <c r="Q258">
        <v>2.4</v>
      </c>
      <c r="V258">
        <v>1.8</v>
      </c>
      <c r="W258">
        <v>12.5</v>
      </c>
      <c r="AA258">
        <v>2</v>
      </c>
      <c r="AB258">
        <v>3</v>
      </c>
      <c r="AC258" t="str">
        <f t="shared" si="3"/>
        <v>冲刺攻击</v>
      </c>
      <c r="AD258">
        <v>0</v>
      </c>
    </row>
    <row r="259" spans="1:30">
      <c r="A259">
        <v>1</v>
      </c>
      <c r="B259">
        <v>1211</v>
      </c>
      <c r="C259" t="s">
        <v>570</v>
      </c>
      <c r="D259" t="s">
        <v>1071</v>
      </c>
      <c r="E259" t="s">
        <v>1563</v>
      </c>
      <c r="F259" t="s">
        <v>469</v>
      </c>
      <c r="I259" t="s">
        <v>1116</v>
      </c>
      <c r="J259">
        <v>2.276</v>
      </c>
      <c r="K259">
        <v>0.207</v>
      </c>
      <c r="O259" t="s">
        <v>1117</v>
      </c>
      <c r="P259">
        <v>2.276</v>
      </c>
      <c r="Q259">
        <v>0.104</v>
      </c>
      <c r="V259">
        <v>3.96</v>
      </c>
      <c r="W259">
        <v>27.53</v>
      </c>
      <c r="Z259">
        <v>11000</v>
      </c>
      <c r="AA259">
        <v>2</v>
      </c>
      <c r="AB259">
        <v>4</v>
      </c>
      <c r="AC259" t="str">
        <f t="shared" si="3"/>
        <v>闪避反击</v>
      </c>
      <c r="AD259">
        <v>4</v>
      </c>
    </row>
    <row r="260" spans="1:30">
      <c r="A260">
        <v>1</v>
      </c>
      <c r="B260">
        <v>1211</v>
      </c>
      <c r="C260" t="s">
        <v>570</v>
      </c>
      <c r="D260" t="s">
        <v>1074</v>
      </c>
      <c r="E260" t="s">
        <v>1564</v>
      </c>
      <c r="F260" t="s">
        <v>504</v>
      </c>
      <c r="I260" t="s">
        <v>1116</v>
      </c>
      <c r="J260">
        <v>1.226</v>
      </c>
      <c r="K260">
        <v>0.112</v>
      </c>
      <c r="O260" t="s">
        <v>1117</v>
      </c>
      <c r="P260">
        <v>1.226</v>
      </c>
      <c r="Q260">
        <v>0.056</v>
      </c>
      <c r="V260">
        <v>3.96</v>
      </c>
      <c r="W260">
        <v>27.53</v>
      </c>
      <c r="Z260">
        <v>11000</v>
      </c>
      <c r="AA260">
        <v>5</v>
      </c>
      <c r="AB260">
        <v>7</v>
      </c>
      <c r="AC260" t="str">
        <f t="shared" si="3"/>
        <v>受击支援</v>
      </c>
      <c r="AD260">
        <v>4</v>
      </c>
    </row>
    <row r="261" spans="1:30">
      <c r="A261">
        <v>1</v>
      </c>
      <c r="B261">
        <v>1211</v>
      </c>
      <c r="C261" t="s">
        <v>570</v>
      </c>
      <c r="D261" t="s">
        <v>1074</v>
      </c>
      <c r="E261" t="s">
        <v>1565</v>
      </c>
      <c r="F261" t="s">
        <v>508</v>
      </c>
      <c r="I261" t="s">
        <v>1116</v>
      </c>
      <c r="J261">
        <v>3.494</v>
      </c>
      <c r="K261">
        <v>0.318</v>
      </c>
      <c r="O261" t="s">
        <v>1117</v>
      </c>
      <c r="P261">
        <v>3.036</v>
      </c>
      <c r="Q261">
        <v>0.138</v>
      </c>
      <c r="V261">
        <v>0</v>
      </c>
      <c r="W261">
        <v>94.1</v>
      </c>
      <c r="Z261">
        <v>31092</v>
      </c>
      <c r="AA261">
        <v>5</v>
      </c>
      <c r="AB261">
        <v>9</v>
      </c>
      <c r="AC261" t="str">
        <f t="shared" si="3"/>
        <v>突击支援</v>
      </c>
      <c r="AD261">
        <v>4</v>
      </c>
    </row>
    <row r="262" spans="1:30">
      <c r="A262">
        <v>1</v>
      </c>
      <c r="B262">
        <v>1181</v>
      </c>
      <c r="C262" t="s">
        <v>566</v>
      </c>
      <c r="E262" t="s">
        <v>1566</v>
      </c>
      <c r="F262" t="s">
        <v>243</v>
      </c>
      <c r="I262" t="s">
        <v>1116</v>
      </c>
      <c r="J262">
        <v>0.551</v>
      </c>
      <c r="K262">
        <v>0.051</v>
      </c>
      <c r="O262" t="s">
        <v>1117</v>
      </c>
      <c r="P262">
        <v>0.18</v>
      </c>
      <c r="Q262">
        <v>0.009</v>
      </c>
      <c r="V262">
        <v>0.62</v>
      </c>
      <c r="W262">
        <v>4.28</v>
      </c>
      <c r="AC262" t="str">
        <f t="shared" si="3"/>
        <v>普攻</v>
      </c>
      <c r="AD262">
        <v>0</v>
      </c>
    </row>
    <row r="263" spans="1:30">
      <c r="A263">
        <v>1</v>
      </c>
      <c r="B263">
        <v>1181</v>
      </c>
      <c r="C263" t="s">
        <v>566</v>
      </c>
      <c r="E263" t="s">
        <v>1567</v>
      </c>
      <c r="F263" t="s">
        <v>248</v>
      </c>
      <c r="I263" t="s">
        <v>1116</v>
      </c>
      <c r="J263">
        <v>0.597</v>
      </c>
      <c r="K263">
        <v>0.055</v>
      </c>
      <c r="O263" t="s">
        <v>1117</v>
      </c>
      <c r="P263">
        <v>0.347</v>
      </c>
      <c r="Q263">
        <v>0.016</v>
      </c>
      <c r="V263">
        <v>1.19</v>
      </c>
      <c r="W263">
        <v>8.28</v>
      </c>
      <c r="AC263" t="str">
        <f t="shared" si="3"/>
        <v>普攻</v>
      </c>
      <c r="AD263">
        <v>0</v>
      </c>
    </row>
    <row r="264" spans="1:30">
      <c r="A264">
        <v>1</v>
      </c>
      <c r="B264">
        <v>1181</v>
      </c>
      <c r="C264" t="s">
        <v>566</v>
      </c>
      <c r="E264" t="s">
        <v>1568</v>
      </c>
      <c r="F264" t="s">
        <v>251</v>
      </c>
      <c r="I264" t="s">
        <v>1116</v>
      </c>
      <c r="J264">
        <v>1.248</v>
      </c>
      <c r="K264">
        <v>0.114</v>
      </c>
      <c r="O264" t="s">
        <v>1117</v>
      </c>
      <c r="P264">
        <v>0.716</v>
      </c>
      <c r="Q264">
        <v>0.033</v>
      </c>
      <c r="V264">
        <v>2.45</v>
      </c>
      <c r="W264">
        <v>17.05</v>
      </c>
      <c r="Z264">
        <v>6460</v>
      </c>
      <c r="AC264" t="str">
        <f t="shared" si="3"/>
        <v>普攻</v>
      </c>
      <c r="AD264">
        <v>0</v>
      </c>
    </row>
    <row r="265" spans="1:30">
      <c r="A265">
        <v>1</v>
      </c>
      <c r="B265">
        <v>1181</v>
      </c>
      <c r="C265" t="s">
        <v>566</v>
      </c>
      <c r="E265" t="s">
        <v>1569</v>
      </c>
      <c r="F265" t="s">
        <v>258</v>
      </c>
      <c r="I265" t="s">
        <v>1116</v>
      </c>
      <c r="J265">
        <v>1.863</v>
      </c>
      <c r="K265">
        <v>0.17</v>
      </c>
      <c r="O265" t="s">
        <v>1117</v>
      </c>
      <c r="P265">
        <v>1.072</v>
      </c>
      <c r="Q265">
        <v>0.049</v>
      </c>
      <c r="V265">
        <v>4.08</v>
      </c>
      <c r="W265">
        <v>28.35</v>
      </c>
      <c r="AC265" t="str">
        <f t="shared" si="3"/>
        <v>普攻</v>
      </c>
      <c r="AD265">
        <v>0</v>
      </c>
    </row>
    <row r="266" spans="1:30">
      <c r="A266">
        <v>1</v>
      </c>
      <c r="B266">
        <v>1181</v>
      </c>
      <c r="C266" t="s">
        <v>566</v>
      </c>
      <c r="E266" t="s">
        <v>1570</v>
      </c>
      <c r="F266" t="s">
        <v>283</v>
      </c>
      <c r="I266" t="s">
        <v>1116</v>
      </c>
      <c r="J266">
        <v>0.403</v>
      </c>
      <c r="K266">
        <v>0.037</v>
      </c>
      <c r="O266" t="s">
        <v>1117</v>
      </c>
      <c r="P266">
        <v>0.403</v>
      </c>
      <c r="Q266">
        <v>0.019</v>
      </c>
      <c r="V266">
        <v>1.5</v>
      </c>
      <c r="W266">
        <v>1.04</v>
      </c>
      <c r="AA266">
        <v>1</v>
      </c>
      <c r="AC266" t="str">
        <f t="shared" ref="AC266:AC329" si="4">VLOOKUP(AB266,$AE$10:$AF$19,2,FALSE)</f>
        <v>普攻</v>
      </c>
      <c r="AD266">
        <v>0</v>
      </c>
    </row>
    <row r="267" spans="1:30">
      <c r="A267">
        <v>1</v>
      </c>
      <c r="B267">
        <v>1181</v>
      </c>
      <c r="C267" t="s">
        <v>566</v>
      </c>
      <c r="E267" t="s">
        <v>1571</v>
      </c>
      <c r="F267" t="s">
        <v>348</v>
      </c>
      <c r="I267" t="s">
        <v>1116</v>
      </c>
      <c r="J267">
        <v>0.421</v>
      </c>
      <c r="K267">
        <v>0.039</v>
      </c>
      <c r="O267" t="s">
        <v>1117</v>
      </c>
      <c r="P267">
        <v>0.421</v>
      </c>
      <c r="Q267">
        <v>0.02</v>
      </c>
      <c r="V267">
        <v>0</v>
      </c>
      <c r="W267">
        <v>10.03</v>
      </c>
      <c r="Z267">
        <v>7003</v>
      </c>
      <c r="AA267">
        <v>1</v>
      </c>
      <c r="AB267">
        <v>1</v>
      </c>
      <c r="AC267" t="str">
        <f t="shared" si="4"/>
        <v>特殊技</v>
      </c>
      <c r="AD267">
        <v>4</v>
      </c>
    </row>
    <row r="268" spans="1:30">
      <c r="A268">
        <v>1</v>
      </c>
      <c r="B268">
        <v>1181</v>
      </c>
      <c r="C268" t="s">
        <v>566</v>
      </c>
      <c r="E268" t="s">
        <v>1572</v>
      </c>
      <c r="F268" t="s">
        <v>376</v>
      </c>
      <c r="H268" t="s">
        <v>1573</v>
      </c>
      <c r="I268" t="s">
        <v>1116</v>
      </c>
      <c r="J268">
        <v>3.338</v>
      </c>
      <c r="K268">
        <v>0.304</v>
      </c>
      <c r="O268" t="s">
        <v>1117</v>
      </c>
      <c r="P268">
        <v>1.342</v>
      </c>
      <c r="Q268">
        <v>0.122</v>
      </c>
      <c r="V268">
        <v>0</v>
      </c>
      <c r="W268">
        <v>47.55</v>
      </c>
      <c r="Z268">
        <v>14334</v>
      </c>
      <c r="AA268">
        <v>1</v>
      </c>
      <c r="AB268">
        <v>2</v>
      </c>
      <c r="AC268" t="str">
        <f t="shared" si="4"/>
        <v>强化特殊技</v>
      </c>
      <c r="AD268">
        <v>4</v>
      </c>
    </row>
    <row r="269" spans="1:30">
      <c r="A269">
        <v>1</v>
      </c>
      <c r="B269">
        <v>1181</v>
      </c>
      <c r="C269" t="s">
        <v>566</v>
      </c>
      <c r="E269" t="s">
        <v>1574</v>
      </c>
      <c r="F269" t="s">
        <v>412</v>
      </c>
      <c r="I269" t="s">
        <v>1116</v>
      </c>
      <c r="J269">
        <v>0.421</v>
      </c>
      <c r="K269">
        <v>0.039</v>
      </c>
      <c r="O269" t="s">
        <v>1117</v>
      </c>
      <c r="P269">
        <v>0.421</v>
      </c>
      <c r="Q269">
        <v>0.02</v>
      </c>
      <c r="V269">
        <v>0</v>
      </c>
      <c r="W269">
        <v>10.03</v>
      </c>
      <c r="Z269">
        <v>7003</v>
      </c>
      <c r="AA269">
        <v>1</v>
      </c>
      <c r="AB269">
        <v>1</v>
      </c>
      <c r="AC269" t="str">
        <f t="shared" si="4"/>
        <v>特殊技</v>
      </c>
      <c r="AD269">
        <v>4</v>
      </c>
    </row>
    <row r="270" spans="1:30">
      <c r="A270">
        <v>1</v>
      </c>
      <c r="B270">
        <v>1181</v>
      </c>
      <c r="C270" t="s">
        <v>566</v>
      </c>
      <c r="E270" t="s">
        <v>1575</v>
      </c>
      <c r="F270" t="s">
        <v>491</v>
      </c>
      <c r="I270" t="s">
        <v>1116</v>
      </c>
      <c r="J270">
        <v>5.713</v>
      </c>
      <c r="K270">
        <v>0.52</v>
      </c>
      <c r="O270" t="s">
        <v>1117</v>
      </c>
      <c r="P270">
        <v>1.523</v>
      </c>
      <c r="Q270">
        <v>0.07</v>
      </c>
      <c r="V270">
        <v>0</v>
      </c>
      <c r="W270">
        <v>152.65</v>
      </c>
      <c r="Z270">
        <v>34450</v>
      </c>
      <c r="AA270">
        <v>3</v>
      </c>
      <c r="AB270">
        <v>5</v>
      </c>
      <c r="AC270" t="str">
        <f t="shared" si="4"/>
        <v>连携技</v>
      </c>
      <c r="AD270">
        <v>4</v>
      </c>
    </row>
    <row r="271" spans="1:30">
      <c r="A271">
        <v>1</v>
      </c>
      <c r="B271">
        <v>1181</v>
      </c>
      <c r="C271" t="s">
        <v>566</v>
      </c>
      <c r="E271" t="s">
        <v>1576</v>
      </c>
      <c r="F271" t="s">
        <v>480</v>
      </c>
      <c r="I271" t="s">
        <v>1116</v>
      </c>
      <c r="J271">
        <v>14.788</v>
      </c>
      <c r="K271">
        <v>1.345</v>
      </c>
      <c r="O271" t="s">
        <v>1117</v>
      </c>
      <c r="P271">
        <v>1.331</v>
      </c>
      <c r="Q271">
        <v>0.061</v>
      </c>
      <c r="V271">
        <v>0</v>
      </c>
      <c r="W271">
        <v>0</v>
      </c>
      <c r="Z271">
        <v>89570</v>
      </c>
      <c r="AA271">
        <v>3</v>
      </c>
      <c r="AB271">
        <v>6</v>
      </c>
      <c r="AC271" t="str">
        <f t="shared" si="4"/>
        <v>终结技</v>
      </c>
      <c r="AD271">
        <v>4</v>
      </c>
    </row>
    <row r="272" spans="1:30">
      <c r="A272">
        <v>1</v>
      </c>
      <c r="B272">
        <v>1181</v>
      </c>
      <c r="C272" t="s">
        <v>566</v>
      </c>
      <c r="E272" t="s">
        <v>1577</v>
      </c>
      <c r="F272" t="s">
        <v>419</v>
      </c>
      <c r="I272" t="s">
        <v>1116</v>
      </c>
      <c r="J272">
        <v>0.333</v>
      </c>
      <c r="K272">
        <v>0.031</v>
      </c>
      <c r="O272" t="s">
        <v>1117</v>
      </c>
      <c r="P272">
        <v>0.167</v>
      </c>
      <c r="Q272">
        <v>0.008</v>
      </c>
      <c r="V272">
        <v>0.57</v>
      </c>
      <c r="W272">
        <v>3.98</v>
      </c>
      <c r="Z272">
        <v>0</v>
      </c>
      <c r="AA272">
        <v>2</v>
      </c>
      <c r="AB272">
        <v>3</v>
      </c>
      <c r="AC272" t="str">
        <f t="shared" si="4"/>
        <v>冲刺攻击</v>
      </c>
      <c r="AD272">
        <v>0</v>
      </c>
    </row>
    <row r="273" spans="1:30">
      <c r="A273">
        <v>1</v>
      </c>
      <c r="B273">
        <v>1181</v>
      </c>
      <c r="C273" t="s">
        <v>566</v>
      </c>
      <c r="E273" t="s">
        <v>1578</v>
      </c>
      <c r="F273" t="s">
        <v>469</v>
      </c>
      <c r="I273" t="s">
        <v>1116</v>
      </c>
      <c r="J273">
        <v>1.642</v>
      </c>
      <c r="K273">
        <v>0.15</v>
      </c>
      <c r="O273" t="s">
        <v>1117</v>
      </c>
      <c r="P273">
        <v>1.505</v>
      </c>
      <c r="Q273">
        <v>0.069</v>
      </c>
      <c r="V273">
        <v>1.44</v>
      </c>
      <c r="W273">
        <v>10.03</v>
      </c>
      <c r="Z273">
        <v>4003</v>
      </c>
      <c r="AA273">
        <v>2</v>
      </c>
      <c r="AB273">
        <v>4</v>
      </c>
      <c r="AC273" t="str">
        <f t="shared" si="4"/>
        <v>闪避反击</v>
      </c>
      <c r="AD273">
        <v>4</v>
      </c>
    </row>
    <row r="274" spans="1:30">
      <c r="A274">
        <v>1</v>
      </c>
      <c r="B274">
        <v>1181</v>
      </c>
      <c r="C274" t="s">
        <v>566</v>
      </c>
      <c r="E274" t="s">
        <v>1579</v>
      </c>
      <c r="F274" t="s">
        <v>504</v>
      </c>
      <c r="I274" t="s">
        <v>1116</v>
      </c>
      <c r="J274">
        <v>0.455</v>
      </c>
      <c r="K274">
        <v>0.042</v>
      </c>
      <c r="O274" t="s">
        <v>1117</v>
      </c>
      <c r="P274">
        <v>0.455</v>
      </c>
      <c r="Q274">
        <v>0.021</v>
      </c>
      <c r="V274">
        <v>1.44</v>
      </c>
      <c r="W274">
        <v>10.03</v>
      </c>
      <c r="Z274">
        <v>4003</v>
      </c>
      <c r="AA274">
        <v>5</v>
      </c>
      <c r="AB274">
        <v>7</v>
      </c>
      <c r="AC274" t="str">
        <f t="shared" si="4"/>
        <v>受击支援</v>
      </c>
      <c r="AD274">
        <v>4</v>
      </c>
    </row>
    <row r="275" spans="1:30">
      <c r="A275">
        <v>1</v>
      </c>
      <c r="B275">
        <v>1181</v>
      </c>
      <c r="C275" t="s">
        <v>566</v>
      </c>
      <c r="E275" t="s">
        <v>1580</v>
      </c>
      <c r="F275" t="s">
        <v>508</v>
      </c>
      <c r="I275" t="s">
        <v>1116</v>
      </c>
      <c r="J275">
        <v>3.593</v>
      </c>
      <c r="K275">
        <v>0.327</v>
      </c>
      <c r="O275" t="s">
        <v>1117</v>
      </c>
      <c r="P275">
        <v>3.128</v>
      </c>
      <c r="Q275">
        <v>0.143</v>
      </c>
      <c r="V275">
        <v>0</v>
      </c>
      <c r="W275">
        <v>96.6</v>
      </c>
      <c r="Z275">
        <v>31992</v>
      </c>
      <c r="AA275">
        <v>5</v>
      </c>
      <c r="AB275">
        <v>9</v>
      </c>
      <c r="AC275" t="str">
        <f t="shared" si="4"/>
        <v>突击支援</v>
      </c>
      <c r="AD275">
        <v>4</v>
      </c>
    </row>
    <row r="276" spans="2:30">
      <c r="B276">
        <v>1111</v>
      </c>
      <c r="C276" t="s">
        <v>555</v>
      </c>
      <c r="E276" t="s">
        <v>1581</v>
      </c>
      <c r="F276" t="s">
        <v>243</v>
      </c>
      <c r="I276" t="s">
        <v>1116</v>
      </c>
      <c r="J276">
        <v>0.678</v>
      </c>
      <c r="K276">
        <v>0.062</v>
      </c>
      <c r="O276" t="s">
        <v>1117</v>
      </c>
      <c r="P276">
        <v>0.339</v>
      </c>
      <c r="Q276">
        <v>0.016</v>
      </c>
      <c r="V276">
        <v>1.19</v>
      </c>
      <c r="W276">
        <v>8.28</v>
      </c>
      <c r="Z276">
        <v>0</v>
      </c>
      <c r="AA276">
        <v>0</v>
      </c>
      <c r="AB276">
        <v>0</v>
      </c>
      <c r="AC276" t="str">
        <f t="shared" si="4"/>
        <v>普攻</v>
      </c>
      <c r="AD276">
        <v>0</v>
      </c>
    </row>
    <row r="277" spans="2:30">
      <c r="B277">
        <v>1111</v>
      </c>
      <c r="C277" t="s">
        <v>555</v>
      </c>
      <c r="E277" t="s">
        <v>1582</v>
      </c>
      <c r="F277" t="s">
        <v>248</v>
      </c>
      <c r="I277" t="s">
        <v>1116</v>
      </c>
      <c r="J277">
        <v>0.923</v>
      </c>
      <c r="K277">
        <v>0.084</v>
      </c>
      <c r="O277" t="s">
        <v>1117</v>
      </c>
      <c r="P277">
        <v>0.753</v>
      </c>
      <c r="Q277">
        <v>0.035</v>
      </c>
      <c r="V277">
        <v>2.65</v>
      </c>
      <c r="W277">
        <v>18.43</v>
      </c>
      <c r="Z277">
        <v>0</v>
      </c>
      <c r="AA277">
        <v>0</v>
      </c>
      <c r="AB277">
        <v>0</v>
      </c>
      <c r="AC277" t="str">
        <f t="shared" si="4"/>
        <v>普攻</v>
      </c>
      <c r="AD277">
        <v>0</v>
      </c>
    </row>
    <row r="278" spans="2:30">
      <c r="B278">
        <v>1111</v>
      </c>
      <c r="C278" t="s">
        <v>555</v>
      </c>
      <c r="E278" t="s">
        <v>1583</v>
      </c>
      <c r="F278" t="s">
        <v>251</v>
      </c>
      <c r="I278" t="s">
        <v>1116</v>
      </c>
      <c r="J278">
        <v>1.098</v>
      </c>
      <c r="K278">
        <v>0.1</v>
      </c>
      <c r="O278" t="s">
        <v>1117</v>
      </c>
      <c r="P278">
        <v>0.933</v>
      </c>
      <c r="Q278">
        <v>0.043</v>
      </c>
      <c r="V278">
        <v>3.3</v>
      </c>
      <c r="W278">
        <v>22.93</v>
      </c>
      <c r="Z278">
        <v>0</v>
      </c>
      <c r="AA278">
        <v>0</v>
      </c>
      <c r="AB278">
        <v>0</v>
      </c>
      <c r="AC278" t="str">
        <f t="shared" si="4"/>
        <v>普攻</v>
      </c>
      <c r="AD278">
        <v>0</v>
      </c>
    </row>
    <row r="279" spans="2:30">
      <c r="B279">
        <v>1111</v>
      </c>
      <c r="C279" t="s">
        <v>555</v>
      </c>
      <c r="E279" t="s">
        <v>1584</v>
      </c>
      <c r="F279" t="s">
        <v>258</v>
      </c>
      <c r="I279" t="s">
        <v>1116</v>
      </c>
      <c r="J279">
        <v>2.291</v>
      </c>
      <c r="K279">
        <v>0.209</v>
      </c>
      <c r="O279" t="s">
        <v>1117</v>
      </c>
      <c r="P279">
        <v>1.814</v>
      </c>
      <c r="Q279">
        <v>0.083</v>
      </c>
      <c r="V279">
        <v>6.39</v>
      </c>
      <c r="W279">
        <v>44.4</v>
      </c>
      <c r="Z279">
        <v>0</v>
      </c>
      <c r="AA279">
        <v>0</v>
      </c>
      <c r="AB279">
        <v>0</v>
      </c>
      <c r="AC279" t="str">
        <f t="shared" si="4"/>
        <v>普攻</v>
      </c>
      <c r="AD279">
        <v>0</v>
      </c>
    </row>
    <row r="280" spans="2:30">
      <c r="B280">
        <v>1111</v>
      </c>
      <c r="C280" t="s">
        <v>555</v>
      </c>
      <c r="E280" t="s">
        <v>1585</v>
      </c>
      <c r="F280" t="s">
        <v>246</v>
      </c>
      <c r="H280" t="s">
        <v>1586</v>
      </c>
      <c r="I280" t="s">
        <v>1116</v>
      </c>
      <c r="J280">
        <v>0.678</v>
      </c>
      <c r="K280">
        <v>0.062</v>
      </c>
      <c r="O280" t="s">
        <v>1117</v>
      </c>
      <c r="P280">
        <v>0.339</v>
      </c>
      <c r="Q280">
        <v>0.016</v>
      </c>
      <c r="V280">
        <v>1.19</v>
      </c>
      <c r="W280">
        <v>8.28</v>
      </c>
      <c r="Z280">
        <v>0</v>
      </c>
      <c r="AA280">
        <v>0</v>
      </c>
      <c r="AB280">
        <v>0</v>
      </c>
      <c r="AC280" t="str">
        <f t="shared" si="4"/>
        <v>普攻</v>
      </c>
      <c r="AD280">
        <v>4</v>
      </c>
    </row>
    <row r="281" spans="2:30">
      <c r="B281">
        <v>1111</v>
      </c>
      <c r="C281" t="s">
        <v>555</v>
      </c>
      <c r="E281" t="s">
        <v>1587</v>
      </c>
      <c r="F281" t="s">
        <v>283</v>
      </c>
      <c r="I281" t="s">
        <v>1116</v>
      </c>
      <c r="J281">
        <v>2.409</v>
      </c>
      <c r="K281">
        <v>0.219</v>
      </c>
      <c r="O281" t="s">
        <v>1117</v>
      </c>
      <c r="P281">
        <v>1.66</v>
      </c>
      <c r="Q281">
        <v>0.076</v>
      </c>
      <c r="V281">
        <v>0</v>
      </c>
      <c r="W281">
        <v>53.05</v>
      </c>
      <c r="Z281">
        <v>17749</v>
      </c>
      <c r="AA281">
        <v>0</v>
      </c>
      <c r="AB281">
        <v>0</v>
      </c>
      <c r="AC281" t="str">
        <f t="shared" si="4"/>
        <v>普攻</v>
      </c>
      <c r="AD281">
        <v>4</v>
      </c>
    </row>
    <row r="282" spans="2:30">
      <c r="B282">
        <v>1111</v>
      </c>
      <c r="C282" t="s">
        <v>555</v>
      </c>
      <c r="E282" t="s">
        <v>1588</v>
      </c>
      <c r="F282" t="s">
        <v>295</v>
      </c>
      <c r="H282" t="s">
        <v>1589</v>
      </c>
      <c r="I282" t="s">
        <v>1116</v>
      </c>
      <c r="O282" t="s">
        <v>1117</v>
      </c>
      <c r="AC282" t="str">
        <f t="shared" si="4"/>
        <v>普攻</v>
      </c>
      <c r="AD282">
        <v>4</v>
      </c>
    </row>
    <row r="283" spans="2:30">
      <c r="B283">
        <v>1111</v>
      </c>
      <c r="C283" t="s">
        <v>555</v>
      </c>
      <c r="E283" t="s">
        <v>1590</v>
      </c>
      <c r="F283" t="s">
        <v>297</v>
      </c>
      <c r="I283" t="s">
        <v>1116</v>
      </c>
      <c r="J283">
        <v>4.692</v>
      </c>
      <c r="K283">
        <v>0.427</v>
      </c>
      <c r="O283" t="s">
        <v>1117</v>
      </c>
      <c r="P283">
        <v>3.233</v>
      </c>
      <c r="Q283">
        <v>0.147</v>
      </c>
      <c r="V283">
        <v>0</v>
      </c>
      <c r="W283">
        <v>102.05</v>
      </c>
      <c r="Z283">
        <v>34151</v>
      </c>
      <c r="AA283">
        <v>0</v>
      </c>
      <c r="AB283">
        <v>0</v>
      </c>
      <c r="AC283" t="str">
        <f t="shared" si="4"/>
        <v>普攻</v>
      </c>
      <c r="AD283">
        <v>4</v>
      </c>
    </row>
    <row r="284" spans="2:30">
      <c r="B284">
        <v>1111</v>
      </c>
      <c r="C284" t="s">
        <v>555</v>
      </c>
      <c r="E284" t="s">
        <v>1591</v>
      </c>
      <c r="F284" t="s">
        <v>304</v>
      </c>
      <c r="H284" t="s">
        <v>1589</v>
      </c>
      <c r="I284" t="s">
        <v>1116</v>
      </c>
      <c r="O284" t="s">
        <v>1117</v>
      </c>
      <c r="AC284" t="str">
        <f t="shared" si="4"/>
        <v>普攻</v>
      </c>
      <c r="AD284">
        <v>4</v>
      </c>
    </row>
    <row r="285" spans="2:30">
      <c r="B285">
        <v>1111</v>
      </c>
      <c r="C285" t="s">
        <v>555</v>
      </c>
      <c r="E285" t="s">
        <v>1592</v>
      </c>
      <c r="F285" t="s">
        <v>302</v>
      </c>
      <c r="I285" t="s">
        <v>1116</v>
      </c>
      <c r="J285">
        <v>4.569</v>
      </c>
      <c r="K285">
        <v>0.416</v>
      </c>
      <c r="O285" t="s">
        <v>1117</v>
      </c>
      <c r="P285">
        <v>3.148</v>
      </c>
      <c r="Q285">
        <v>0.144</v>
      </c>
      <c r="V285">
        <v>0</v>
      </c>
      <c r="W285">
        <v>100.6</v>
      </c>
      <c r="Z285">
        <v>33668</v>
      </c>
      <c r="AA285">
        <v>0</v>
      </c>
      <c r="AB285">
        <v>0</v>
      </c>
      <c r="AC285" t="str">
        <f t="shared" si="4"/>
        <v>普攻</v>
      </c>
      <c r="AD285">
        <v>4</v>
      </c>
    </row>
    <row r="286" spans="2:30">
      <c r="B286">
        <v>1111</v>
      </c>
      <c r="C286" t="s">
        <v>555</v>
      </c>
      <c r="E286" t="s">
        <v>1593</v>
      </c>
      <c r="F286" t="s">
        <v>419</v>
      </c>
      <c r="I286" t="s">
        <v>1116</v>
      </c>
      <c r="O286" t="s">
        <v>1117</v>
      </c>
      <c r="AC286" t="str">
        <f t="shared" si="4"/>
        <v>普攻</v>
      </c>
      <c r="AD286">
        <v>0</v>
      </c>
    </row>
    <row r="287" spans="2:30">
      <c r="B287">
        <v>1111</v>
      </c>
      <c r="C287" t="s">
        <v>555</v>
      </c>
      <c r="E287" t="s">
        <v>1594</v>
      </c>
      <c r="F287" t="s">
        <v>447</v>
      </c>
      <c r="I287" t="s">
        <v>1116</v>
      </c>
      <c r="O287" t="s">
        <v>1117</v>
      </c>
      <c r="AC287" t="str">
        <f t="shared" si="4"/>
        <v>普攻</v>
      </c>
      <c r="AD287">
        <v>4</v>
      </c>
    </row>
    <row r="288" spans="2:30">
      <c r="B288">
        <v>1111</v>
      </c>
      <c r="C288" t="s">
        <v>555</v>
      </c>
      <c r="E288" t="s">
        <v>1595</v>
      </c>
      <c r="F288" t="s">
        <v>474</v>
      </c>
      <c r="I288" t="s">
        <v>1116</v>
      </c>
      <c r="O288" t="s">
        <v>1117</v>
      </c>
      <c r="AC288" t="str">
        <f t="shared" si="4"/>
        <v>普攻</v>
      </c>
      <c r="AD288">
        <v>4</v>
      </c>
    </row>
    <row r="289" spans="2:30">
      <c r="B289">
        <v>1111</v>
      </c>
      <c r="C289" t="s">
        <v>555</v>
      </c>
      <c r="E289" t="s">
        <v>1596</v>
      </c>
      <c r="F289" t="s">
        <v>476</v>
      </c>
      <c r="I289" t="s">
        <v>1116</v>
      </c>
      <c r="O289" t="s">
        <v>1117</v>
      </c>
      <c r="AC289" t="str">
        <f t="shared" si="4"/>
        <v>普攻</v>
      </c>
      <c r="AD289">
        <v>4</v>
      </c>
    </row>
    <row r="290" spans="2:30">
      <c r="B290">
        <v>1111</v>
      </c>
      <c r="C290" t="s">
        <v>555</v>
      </c>
      <c r="E290" t="s">
        <v>1597</v>
      </c>
      <c r="F290" t="s">
        <v>478</v>
      </c>
      <c r="I290" t="s">
        <v>1116</v>
      </c>
      <c r="O290" t="s">
        <v>1117</v>
      </c>
      <c r="AC290" t="str">
        <f t="shared" si="4"/>
        <v>普攻</v>
      </c>
      <c r="AD290">
        <v>4</v>
      </c>
    </row>
    <row r="291" spans="2:30">
      <c r="B291">
        <v>1111</v>
      </c>
      <c r="C291" t="s">
        <v>555</v>
      </c>
      <c r="E291" t="s">
        <v>1598</v>
      </c>
      <c r="F291" t="s">
        <v>480</v>
      </c>
      <c r="I291" t="s">
        <v>1116</v>
      </c>
      <c r="O291" t="s">
        <v>1117</v>
      </c>
      <c r="AC291" t="str">
        <f t="shared" si="4"/>
        <v>普攻</v>
      </c>
      <c r="AD291">
        <v>4</v>
      </c>
    </row>
    <row r="292" spans="2:30">
      <c r="B292">
        <v>1111</v>
      </c>
      <c r="C292" t="s">
        <v>555</v>
      </c>
      <c r="E292" t="s">
        <v>1599</v>
      </c>
      <c r="F292" t="s">
        <v>498</v>
      </c>
      <c r="I292" t="s">
        <v>1116</v>
      </c>
      <c r="O292" t="s">
        <v>1117</v>
      </c>
      <c r="AC292" t="str">
        <f t="shared" si="4"/>
        <v>普攻</v>
      </c>
      <c r="AD292">
        <v>4</v>
      </c>
    </row>
    <row r="293" spans="2:30">
      <c r="B293">
        <v>1111</v>
      </c>
      <c r="C293" t="s">
        <v>555</v>
      </c>
      <c r="E293" t="s">
        <v>1600</v>
      </c>
      <c r="F293" t="s">
        <v>348</v>
      </c>
      <c r="I293" t="s">
        <v>1116</v>
      </c>
      <c r="O293" t="s">
        <v>1117</v>
      </c>
      <c r="AC293" t="str">
        <f t="shared" si="4"/>
        <v>普攻</v>
      </c>
      <c r="AD293">
        <v>4</v>
      </c>
    </row>
    <row r="294" spans="2:30">
      <c r="B294">
        <v>1111</v>
      </c>
      <c r="C294" t="s">
        <v>555</v>
      </c>
      <c r="E294" t="s">
        <v>1601</v>
      </c>
      <c r="F294" t="s">
        <v>376</v>
      </c>
      <c r="I294" t="s">
        <v>1116</v>
      </c>
      <c r="O294" t="s">
        <v>1117</v>
      </c>
      <c r="AC294" t="str">
        <f t="shared" si="4"/>
        <v>普攻</v>
      </c>
      <c r="AD294">
        <v>4</v>
      </c>
    </row>
    <row r="295" spans="2:30">
      <c r="B295">
        <v>1111</v>
      </c>
      <c r="C295" t="s">
        <v>555</v>
      </c>
      <c r="E295" t="s">
        <v>1602</v>
      </c>
      <c r="F295" t="s">
        <v>504</v>
      </c>
      <c r="I295" t="s">
        <v>1116</v>
      </c>
      <c r="O295" t="s">
        <v>1117</v>
      </c>
      <c r="AC295" t="str">
        <f t="shared" si="4"/>
        <v>普攻</v>
      </c>
      <c r="AD295">
        <v>4</v>
      </c>
    </row>
    <row r="296" spans="2:30">
      <c r="B296">
        <v>1111</v>
      </c>
      <c r="C296" t="s">
        <v>555</v>
      </c>
      <c r="E296" t="s">
        <v>1603</v>
      </c>
      <c r="F296" t="s">
        <v>512</v>
      </c>
      <c r="I296" t="s">
        <v>1116</v>
      </c>
      <c r="O296" t="s">
        <v>1117</v>
      </c>
      <c r="AC296" t="str">
        <f t="shared" si="4"/>
        <v>普攻</v>
      </c>
      <c r="AD296">
        <v>0</v>
      </c>
    </row>
    <row r="297" spans="2:30">
      <c r="B297">
        <v>1111</v>
      </c>
      <c r="C297" t="s">
        <v>555</v>
      </c>
      <c r="E297" t="s">
        <v>1604</v>
      </c>
      <c r="F297" t="s">
        <v>515</v>
      </c>
      <c r="I297" t="s">
        <v>1116</v>
      </c>
      <c r="O297" t="s">
        <v>1117</v>
      </c>
      <c r="AC297" t="str">
        <f t="shared" si="4"/>
        <v>普攻</v>
      </c>
      <c r="AD297">
        <v>0</v>
      </c>
    </row>
    <row r="298" spans="2:30">
      <c r="B298">
        <v>1111</v>
      </c>
      <c r="C298" t="s">
        <v>555</v>
      </c>
      <c r="E298" t="s">
        <v>1605</v>
      </c>
      <c r="F298" t="s">
        <v>518</v>
      </c>
      <c r="I298" t="s">
        <v>1116</v>
      </c>
      <c r="O298" t="s">
        <v>1117</v>
      </c>
      <c r="AC298" t="str">
        <f t="shared" si="4"/>
        <v>普攻</v>
      </c>
      <c r="AD298">
        <v>0</v>
      </c>
    </row>
    <row r="299" spans="2:30">
      <c r="B299">
        <v>1111</v>
      </c>
      <c r="C299" t="s">
        <v>555</v>
      </c>
      <c r="E299" t="s">
        <v>1606</v>
      </c>
      <c r="F299" t="s">
        <v>521</v>
      </c>
      <c r="I299" t="s">
        <v>1116</v>
      </c>
      <c r="O299" t="s">
        <v>1117</v>
      </c>
      <c r="AC299" t="str">
        <f t="shared" si="4"/>
        <v>普攻</v>
      </c>
      <c r="AD299">
        <v>4</v>
      </c>
    </row>
    <row r="300" spans="2:29">
      <c r="B300">
        <v>1081</v>
      </c>
      <c r="C300" t="s">
        <v>549</v>
      </c>
      <c r="E300" t="s">
        <v>1607</v>
      </c>
      <c r="F300" t="s">
        <v>243</v>
      </c>
      <c r="I300" t="s">
        <v>1116</v>
      </c>
      <c r="O300" t="s">
        <v>1117</v>
      </c>
      <c r="AC300" t="str">
        <f t="shared" si="4"/>
        <v>普攻</v>
      </c>
    </row>
    <row r="301" spans="2:29">
      <c r="B301">
        <v>1081</v>
      </c>
      <c r="C301" t="s">
        <v>549</v>
      </c>
      <c r="E301" t="s">
        <v>1608</v>
      </c>
      <c r="F301" t="s">
        <v>248</v>
      </c>
      <c r="I301" t="s">
        <v>1116</v>
      </c>
      <c r="O301" t="s">
        <v>1117</v>
      </c>
      <c r="AC301" t="str">
        <f t="shared" si="4"/>
        <v>普攻</v>
      </c>
    </row>
    <row r="302" spans="2:29">
      <c r="B302">
        <v>1081</v>
      </c>
      <c r="C302" t="s">
        <v>549</v>
      </c>
      <c r="E302" t="s">
        <v>1609</v>
      </c>
      <c r="F302" t="s">
        <v>251</v>
      </c>
      <c r="I302" t="s">
        <v>1116</v>
      </c>
      <c r="O302" t="s">
        <v>1117</v>
      </c>
      <c r="AC302" t="str">
        <f t="shared" si="4"/>
        <v>普攻</v>
      </c>
    </row>
    <row r="303" spans="2:29">
      <c r="B303">
        <v>1081</v>
      </c>
      <c r="C303" t="s">
        <v>549</v>
      </c>
      <c r="E303" t="s">
        <v>1610</v>
      </c>
      <c r="F303" t="s">
        <v>258</v>
      </c>
      <c r="I303" t="s">
        <v>1116</v>
      </c>
      <c r="O303" t="s">
        <v>1117</v>
      </c>
      <c r="AC303" t="str">
        <f t="shared" si="4"/>
        <v>普攻</v>
      </c>
    </row>
    <row r="304" spans="2:29">
      <c r="B304">
        <v>1081</v>
      </c>
      <c r="C304" t="s">
        <v>549</v>
      </c>
      <c r="E304" t="s">
        <v>1611</v>
      </c>
      <c r="F304" t="s">
        <v>261</v>
      </c>
      <c r="I304" t="s">
        <v>1116</v>
      </c>
      <c r="O304" t="s">
        <v>1117</v>
      </c>
      <c r="AC304" t="str">
        <f t="shared" si="4"/>
        <v>普攻</v>
      </c>
    </row>
    <row r="305" spans="2:29">
      <c r="B305">
        <v>1081</v>
      </c>
      <c r="C305" t="s">
        <v>549</v>
      </c>
      <c r="E305" t="s">
        <v>1612</v>
      </c>
      <c r="F305" t="s">
        <v>358</v>
      </c>
      <c r="I305" t="s">
        <v>1116</v>
      </c>
      <c r="O305" t="s">
        <v>1117</v>
      </c>
      <c r="AC305" t="str">
        <f t="shared" si="4"/>
        <v>普攻</v>
      </c>
    </row>
    <row r="306" spans="2:29">
      <c r="B306">
        <v>1081</v>
      </c>
      <c r="C306" t="s">
        <v>549</v>
      </c>
      <c r="E306" t="s">
        <v>1613</v>
      </c>
      <c r="F306" t="s">
        <v>360</v>
      </c>
      <c r="I306" t="s">
        <v>1116</v>
      </c>
      <c r="O306" t="s">
        <v>1117</v>
      </c>
      <c r="AC306" t="str">
        <f t="shared" si="4"/>
        <v>普攻</v>
      </c>
    </row>
    <row r="307" spans="2:29">
      <c r="B307">
        <v>1081</v>
      </c>
      <c r="C307" t="s">
        <v>549</v>
      </c>
      <c r="E307" t="s">
        <v>1614</v>
      </c>
      <c r="F307" t="s">
        <v>362</v>
      </c>
      <c r="I307" t="s">
        <v>1116</v>
      </c>
      <c r="O307" t="s">
        <v>1117</v>
      </c>
      <c r="AC307" t="str">
        <f t="shared" si="4"/>
        <v>普攻</v>
      </c>
    </row>
    <row r="308" spans="2:29">
      <c r="B308">
        <v>1081</v>
      </c>
      <c r="C308" t="s">
        <v>549</v>
      </c>
      <c r="E308" t="s">
        <v>1615</v>
      </c>
      <c r="F308" t="s">
        <v>376</v>
      </c>
      <c r="I308" t="s">
        <v>1116</v>
      </c>
      <c r="O308" t="s">
        <v>1117</v>
      </c>
      <c r="AC308" t="str">
        <f t="shared" si="4"/>
        <v>普攻</v>
      </c>
    </row>
    <row r="309" spans="2:29">
      <c r="B309">
        <v>1081</v>
      </c>
      <c r="C309" t="s">
        <v>549</v>
      </c>
      <c r="E309" t="s">
        <v>1616</v>
      </c>
      <c r="F309" t="s">
        <v>480</v>
      </c>
      <c r="I309" t="s">
        <v>1116</v>
      </c>
      <c r="O309" t="s">
        <v>1117</v>
      </c>
      <c r="AC309" t="str">
        <f t="shared" si="4"/>
        <v>普攻</v>
      </c>
    </row>
    <row r="310" spans="2:29">
      <c r="B310">
        <v>1081</v>
      </c>
      <c r="C310" t="s">
        <v>549</v>
      </c>
      <c r="E310" t="s">
        <v>1617</v>
      </c>
      <c r="F310" t="s">
        <v>498</v>
      </c>
      <c r="I310" t="s">
        <v>1116</v>
      </c>
      <c r="O310" t="s">
        <v>1117</v>
      </c>
      <c r="AC310" t="str">
        <f t="shared" si="4"/>
        <v>普攻</v>
      </c>
    </row>
    <row r="311" spans="2:29">
      <c r="B311">
        <v>1081</v>
      </c>
      <c r="C311" t="s">
        <v>549</v>
      </c>
      <c r="E311" t="s">
        <v>1618</v>
      </c>
      <c r="F311" t="s">
        <v>438</v>
      </c>
      <c r="I311" t="s">
        <v>1116</v>
      </c>
      <c r="O311" t="s">
        <v>1117</v>
      </c>
      <c r="AC311" t="str">
        <f t="shared" si="4"/>
        <v>普攻</v>
      </c>
    </row>
    <row r="312" spans="2:29">
      <c r="B312">
        <v>1081</v>
      </c>
      <c r="C312" t="s">
        <v>549</v>
      </c>
      <c r="E312" t="s">
        <v>1619</v>
      </c>
      <c r="F312" t="s">
        <v>444</v>
      </c>
      <c r="I312" t="s">
        <v>1116</v>
      </c>
      <c r="O312" t="s">
        <v>1117</v>
      </c>
      <c r="AC312" t="str">
        <f t="shared" si="4"/>
        <v>普攻</v>
      </c>
    </row>
    <row r="313" spans="2:29">
      <c r="B313">
        <v>1081</v>
      </c>
      <c r="C313" t="s">
        <v>549</v>
      </c>
      <c r="E313" t="s">
        <v>1620</v>
      </c>
      <c r="F313" t="s">
        <v>469</v>
      </c>
      <c r="I313" t="s">
        <v>1116</v>
      </c>
      <c r="O313" t="s">
        <v>1117</v>
      </c>
      <c r="AC313" t="str">
        <f t="shared" si="4"/>
        <v>普攻</v>
      </c>
    </row>
    <row r="314" spans="2:29">
      <c r="B314">
        <v>1081</v>
      </c>
      <c r="C314" t="s">
        <v>549</v>
      </c>
      <c r="E314" t="s">
        <v>1621</v>
      </c>
      <c r="F314" t="s">
        <v>504</v>
      </c>
      <c r="I314" t="s">
        <v>1116</v>
      </c>
      <c r="O314" t="s">
        <v>1117</v>
      </c>
      <c r="AC314" t="str">
        <f t="shared" si="4"/>
        <v>普攻</v>
      </c>
    </row>
    <row r="315" spans="2:29">
      <c r="B315">
        <v>1081</v>
      </c>
      <c r="C315" t="s">
        <v>549</v>
      </c>
      <c r="E315" t="s">
        <v>1622</v>
      </c>
      <c r="F315" t="s">
        <v>512</v>
      </c>
      <c r="I315" t="s">
        <v>1116</v>
      </c>
      <c r="O315" t="s">
        <v>1117</v>
      </c>
      <c r="AC315" t="str">
        <f t="shared" si="4"/>
        <v>普攻</v>
      </c>
    </row>
    <row r="316" spans="2:29">
      <c r="B316">
        <v>1081</v>
      </c>
      <c r="C316" t="s">
        <v>549</v>
      </c>
      <c r="E316" t="s">
        <v>1623</v>
      </c>
      <c r="F316" t="s">
        <v>515</v>
      </c>
      <c r="I316" t="s">
        <v>1116</v>
      </c>
      <c r="O316" t="s">
        <v>1117</v>
      </c>
      <c r="AC316" t="str">
        <f t="shared" si="4"/>
        <v>普攻</v>
      </c>
    </row>
    <row r="317" spans="2:29">
      <c r="B317">
        <v>1081</v>
      </c>
      <c r="C317" t="s">
        <v>549</v>
      </c>
      <c r="E317" t="s">
        <v>1624</v>
      </c>
      <c r="F317" t="s">
        <v>518</v>
      </c>
      <c r="I317" t="s">
        <v>1116</v>
      </c>
      <c r="O317" t="s">
        <v>1117</v>
      </c>
      <c r="AC317" t="str">
        <f t="shared" si="4"/>
        <v>普攻</v>
      </c>
    </row>
    <row r="318" spans="2:29">
      <c r="B318">
        <v>1081</v>
      </c>
      <c r="C318" t="s">
        <v>549</v>
      </c>
      <c r="E318" t="s">
        <v>1625</v>
      </c>
      <c r="F318" t="s">
        <v>521</v>
      </c>
      <c r="I318" t="s">
        <v>1116</v>
      </c>
      <c r="O318" t="s">
        <v>1117</v>
      </c>
      <c r="AC318" t="str">
        <f t="shared" si="4"/>
        <v>普攻</v>
      </c>
    </row>
    <row r="319" spans="2:29">
      <c r="B319">
        <v>1031</v>
      </c>
      <c r="C319" t="s">
        <v>539</v>
      </c>
      <c r="E319" t="s">
        <v>1626</v>
      </c>
      <c r="F319" t="s">
        <v>243</v>
      </c>
      <c r="I319" t="s">
        <v>1116</v>
      </c>
      <c r="O319" t="s">
        <v>1117</v>
      </c>
      <c r="AC319" t="str">
        <f t="shared" si="4"/>
        <v>普攻</v>
      </c>
    </row>
    <row r="320" spans="2:29">
      <c r="B320">
        <v>1031</v>
      </c>
      <c r="C320" t="s">
        <v>539</v>
      </c>
      <c r="E320" t="s">
        <v>1627</v>
      </c>
      <c r="F320" t="s">
        <v>248</v>
      </c>
      <c r="I320" t="s">
        <v>1116</v>
      </c>
      <c r="O320" t="s">
        <v>1117</v>
      </c>
      <c r="AC320" t="str">
        <f t="shared" si="4"/>
        <v>普攻</v>
      </c>
    </row>
    <row r="321" spans="2:29">
      <c r="B321">
        <v>1031</v>
      </c>
      <c r="C321" t="s">
        <v>539</v>
      </c>
      <c r="E321" t="s">
        <v>1628</v>
      </c>
      <c r="F321" t="s">
        <v>251</v>
      </c>
      <c r="I321" t="s">
        <v>1116</v>
      </c>
      <c r="O321" t="s">
        <v>1117</v>
      </c>
      <c r="AC321" t="str">
        <f t="shared" si="4"/>
        <v>普攻</v>
      </c>
    </row>
    <row r="322" spans="2:30">
      <c r="B322">
        <v>1031</v>
      </c>
      <c r="C322" t="s">
        <v>539</v>
      </c>
      <c r="E322" t="s">
        <v>1629</v>
      </c>
      <c r="F322" t="s">
        <v>348</v>
      </c>
      <c r="H322" t="s">
        <v>1630</v>
      </c>
      <c r="I322" t="s">
        <v>1116</v>
      </c>
      <c r="J322">
        <v>0.526</v>
      </c>
      <c r="O322" t="s">
        <v>1117</v>
      </c>
      <c r="P322">
        <v>0.5</v>
      </c>
      <c r="W322">
        <v>13.15</v>
      </c>
      <c r="Z322">
        <v>5128</v>
      </c>
      <c r="AA322">
        <v>1</v>
      </c>
      <c r="AB322">
        <v>2</v>
      </c>
      <c r="AC322" t="str">
        <f t="shared" si="4"/>
        <v>强化特殊技</v>
      </c>
      <c r="AD322">
        <v>1</v>
      </c>
    </row>
    <row r="323" spans="2:30">
      <c r="B323">
        <v>1031</v>
      </c>
      <c r="C323" t="s">
        <v>539</v>
      </c>
      <c r="E323" t="s">
        <v>1631</v>
      </c>
      <c r="F323" t="s">
        <v>386</v>
      </c>
      <c r="H323" t="s">
        <v>1632</v>
      </c>
      <c r="I323" t="s">
        <v>1116</v>
      </c>
      <c r="J323">
        <v>2.15</v>
      </c>
      <c r="K323">
        <v>0.196</v>
      </c>
      <c r="O323" t="s">
        <v>1117</v>
      </c>
      <c r="P323">
        <v>1.798</v>
      </c>
      <c r="Q323">
        <v>0.082</v>
      </c>
      <c r="W323">
        <v>62.325</v>
      </c>
      <c r="Z323">
        <v>19654</v>
      </c>
      <c r="AA323">
        <v>1</v>
      </c>
      <c r="AB323">
        <v>2</v>
      </c>
      <c r="AC323" t="str">
        <f t="shared" si="4"/>
        <v>强化特殊技</v>
      </c>
      <c r="AD323">
        <v>1</v>
      </c>
    </row>
    <row r="324" spans="1:30">
      <c r="A324">
        <v>0</v>
      </c>
      <c r="B324">
        <v>1031</v>
      </c>
      <c r="C324" t="s">
        <v>539</v>
      </c>
      <c r="E324" t="s">
        <v>1633</v>
      </c>
      <c r="F324" t="s">
        <v>388</v>
      </c>
      <c r="H324" t="s">
        <v>1634</v>
      </c>
      <c r="I324" t="s">
        <v>1116</v>
      </c>
      <c r="J324">
        <v>2.15</v>
      </c>
      <c r="K324">
        <v>0.196</v>
      </c>
      <c r="O324" t="s">
        <v>1117</v>
      </c>
      <c r="P324">
        <v>1.798</v>
      </c>
      <c r="Q324">
        <v>8.2</v>
      </c>
      <c r="W324">
        <v>62.33</v>
      </c>
      <c r="Z324">
        <v>19654</v>
      </c>
      <c r="AA324">
        <v>1</v>
      </c>
      <c r="AB324">
        <v>2</v>
      </c>
      <c r="AC324" t="str">
        <f t="shared" si="4"/>
        <v>强化特殊技</v>
      </c>
      <c r="AD324">
        <v>1</v>
      </c>
    </row>
    <row r="325" spans="1:30">
      <c r="A325">
        <v>0</v>
      </c>
      <c r="B325">
        <v>1031</v>
      </c>
      <c r="C325" t="s">
        <v>539</v>
      </c>
      <c r="E325" t="s">
        <v>1635</v>
      </c>
      <c r="F325" t="s">
        <v>400</v>
      </c>
      <c r="H325" t="s">
        <v>1636</v>
      </c>
      <c r="I325" t="s">
        <v>1116</v>
      </c>
      <c r="J325">
        <v>3.87</v>
      </c>
      <c r="K325">
        <v>0.352</v>
      </c>
      <c r="O325" t="s">
        <v>1117</v>
      </c>
      <c r="P325">
        <v>3.236</v>
      </c>
      <c r="Q325">
        <v>0.148</v>
      </c>
      <c r="W325">
        <v>124.65</v>
      </c>
      <c r="Z325">
        <v>39309</v>
      </c>
      <c r="AA325">
        <v>1</v>
      </c>
      <c r="AB325">
        <v>2</v>
      </c>
      <c r="AC325" t="str">
        <f t="shared" si="4"/>
        <v>强化特殊技</v>
      </c>
      <c r="AD325">
        <v>1</v>
      </c>
    </row>
    <row r="326" spans="2:29">
      <c r="B326">
        <v>1031</v>
      </c>
      <c r="C326" t="s">
        <v>539</v>
      </c>
      <c r="E326" t="s">
        <v>1637</v>
      </c>
      <c r="F326" t="s">
        <v>392</v>
      </c>
      <c r="H326" t="s">
        <v>1638</v>
      </c>
      <c r="I326" t="s">
        <v>1116</v>
      </c>
      <c r="O326" t="s">
        <v>1117</v>
      </c>
      <c r="AC326" t="str">
        <f t="shared" si="4"/>
        <v>普攻</v>
      </c>
    </row>
    <row r="327" spans="2:29">
      <c r="B327">
        <v>1031</v>
      </c>
      <c r="C327" t="s">
        <v>539</v>
      </c>
      <c r="E327" t="s">
        <v>1639</v>
      </c>
      <c r="F327" t="s">
        <v>384</v>
      </c>
      <c r="I327" t="s">
        <v>1116</v>
      </c>
      <c r="O327" t="s">
        <v>1117</v>
      </c>
      <c r="AC327" t="str">
        <f t="shared" si="4"/>
        <v>普攻</v>
      </c>
    </row>
    <row r="328" spans="2:29">
      <c r="B328">
        <v>1031</v>
      </c>
      <c r="C328" t="s">
        <v>539</v>
      </c>
      <c r="E328" t="s">
        <v>1640</v>
      </c>
      <c r="F328" t="s">
        <v>396</v>
      </c>
      <c r="I328" t="s">
        <v>1116</v>
      </c>
      <c r="O328" t="s">
        <v>1117</v>
      </c>
      <c r="AC328" t="str">
        <f t="shared" si="4"/>
        <v>普攻</v>
      </c>
    </row>
    <row r="329" spans="2:29">
      <c r="B329">
        <v>1031</v>
      </c>
      <c r="C329" t="s">
        <v>539</v>
      </c>
      <c r="E329" t="s">
        <v>1641</v>
      </c>
      <c r="F329" t="s">
        <v>404</v>
      </c>
      <c r="I329" t="s">
        <v>1116</v>
      </c>
      <c r="O329" t="s">
        <v>1117</v>
      </c>
      <c r="AC329" t="str">
        <f t="shared" si="4"/>
        <v>普攻</v>
      </c>
    </row>
    <row r="330" spans="2:29">
      <c r="B330">
        <v>1031</v>
      </c>
      <c r="C330" t="s">
        <v>539</v>
      </c>
      <c r="E330" t="s">
        <v>1642</v>
      </c>
      <c r="F330" t="s">
        <v>406</v>
      </c>
      <c r="I330" t="s">
        <v>1116</v>
      </c>
      <c r="O330" t="s">
        <v>1117</v>
      </c>
      <c r="AC330" t="str">
        <f t="shared" ref="AC330:AC341" si="5">VLOOKUP(AB330,$AE$10:$AF$19,2,FALSE)</f>
        <v>普攻</v>
      </c>
    </row>
    <row r="331" spans="2:29">
      <c r="B331">
        <v>1031</v>
      </c>
      <c r="C331" t="s">
        <v>539</v>
      </c>
      <c r="E331" t="s">
        <v>1643</v>
      </c>
      <c r="F331" t="s">
        <v>419</v>
      </c>
      <c r="I331" t="s">
        <v>1116</v>
      </c>
      <c r="O331" t="s">
        <v>1117</v>
      </c>
      <c r="AC331" t="str">
        <f t="shared" si="5"/>
        <v>普攻</v>
      </c>
    </row>
    <row r="332" spans="2:29">
      <c r="B332">
        <v>1031</v>
      </c>
      <c r="C332" t="s">
        <v>539</v>
      </c>
      <c r="E332" t="s">
        <v>1644</v>
      </c>
      <c r="F332" t="s">
        <v>469</v>
      </c>
      <c r="I332" t="s">
        <v>1116</v>
      </c>
      <c r="O332" t="s">
        <v>1117</v>
      </c>
      <c r="AC332" t="str">
        <f t="shared" si="5"/>
        <v>普攻</v>
      </c>
    </row>
    <row r="333" spans="2:30">
      <c r="B333">
        <v>1031</v>
      </c>
      <c r="C333" t="s">
        <v>539</v>
      </c>
      <c r="E333" t="s">
        <v>1645</v>
      </c>
      <c r="F333" t="s">
        <v>483</v>
      </c>
      <c r="H333" t="s">
        <v>1646</v>
      </c>
      <c r="I333" t="s">
        <v>1116</v>
      </c>
      <c r="J333">
        <v>2.096</v>
      </c>
      <c r="K333">
        <v>0.192</v>
      </c>
      <c r="O333" t="s">
        <v>1117</v>
      </c>
      <c r="P333">
        <v>0.5</v>
      </c>
      <c r="Q333">
        <v>0.024</v>
      </c>
      <c r="W333">
        <v>58.8</v>
      </c>
      <c r="Z333">
        <v>12880</v>
      </c>
      <c r="AA333">
        <v>3</v>
      </c>
      <c r="AB333">
        <v>5</v>
      </c>
      <c r="AC333" t="str">
        <f t="shared" si="5"/>
        <v>连携技</v>
      </c>
      <c r="AD333">
        <v>1</v>
      </c>
    </row>
    <row r="334" spans="2:30">
      <c r="B334">
        <v>1031</v>
      </c>
      <c r="C334" t="s">
        <v>539</v>
      </c>
      <c r="E334" t="s">
        <v>1647</v>
      </c>
      <c r="F334" t="s">
        <v>485</v>
      </c>
      <c r="H334" t="s">
        <v>1648</v>
      </c>
      <c r="I334" t="s">
        <v>1116</v>
      </c>
      <c r="J334">
        <v>2.83</v>
      </c>
      <c r="K334">
        <v>0.258</v>
      </c>
      <c r="O334" t="s">
        <v>1117</v>
      </c>
      <c r="P334">
        <v>0.675</v>
      </c>
      <c r="Q334">
        <v>0.031</v>
      </c>
      <c r="W334">
        <v>88.2</v>
      </c>
      <c r="Z334">
        <v>19320</v>
      </c>
      <c r="AA334">
        <v>3</v>
      </c>
      <c r="AB334">
        <v>5</v>
      </c>
      <c r="AC334" t="str">
        <f t="shared" si="5"/>
        <v>连携技</v>
      </c>
      <c r="AD334">
        <v>1</v>
      </c>
    </row>
    <row r="335" spans="1:30">
      <c r="A335">
        <v>0</v>
      </c>
      <c r="B335">
        <v>1031</v>
      </c>
      <c r="C335" t="s">
        <v>539</v>
      </c>
      <c r="E335" t="s">
        <v>1649</v>
      </c>
      <c r="F335" t="s">
        <v>480</v>
      </c>
      <c r="H335" t="s">
        <v>1650</v>
      </c>
      <c r="I335" t="s">
        <v>1116</v>
      </c>
      <c r="J335">
        <v>4.926</v>
      </c>
      <c r="K335">
        <v>0.45</v>
      </c>
      <c r="O335" t="s">
        <v>1117</v>
      </c>
      <c r="P335">
        <v>1.175</v>
      </c>
      <c r="Q335">
        <v>0.055</v>
      </c>
      <c r="W335">
        <v>147</v>
      </c>
      <c r="Z335">
        <v>32200</v>
      </c>
      <c r="AA335">
        <v>3</v>
      </c>
      <c r="AB335">
        <v>5</v>
      </c>
      <c r="AC335" t="str">
        <f t="shared" si="5"/>
        <v>连携技</v>
      </c>
      <c r="AD335">
        <v>1</v>
      </c>
    </row>
    <row r="336" spans="2:29">
      <c r="B336">
        <v>1031</v>
      </c>
      <c r="C336" t="s">
        <v>539</v>
      </c>
      <c r="E336" t="s">
        <v>1651</v>
      </c>
      <c r="F336" t="s">
        <v>504</v>
      </c>
      <c r="I336" t="s">
        <v>1116</v>
      </c>
      <c r="O336" t="s">
        <v>1117</v>
      </c>
      <c r="AC336" t="str">
        <f t="shared" si="5"/>
        <v>普攻</v>
      </c>
    </row>
    <row r="337" spans="2:29">
      <c r="B337">
        <v>1031</v>
      </c>
      <c r="C337" t="s">
        <v>539</v>
      </c>
      <c r="E337" t="s">
        <v>1652</v>
      </c>
      <c r="F337" t="s">
        <v>512</v>
      </c>
      <c r="I337" t="s">
        <v>1116</v>
      </c>
      <c r="O337" t="s">
        <v>1117</v>
      </c>
      <c r="AC337" t="str">
        <f t="shared" si="5"/>
        <v>普攻</v>
      </c>
    </row>
    <row r="338" spans="2:29">
      <c r="B338">
        <v>1031</v>
      </c>
      <c r="C338" t="s">
        <v>539</v>
      </c>
      <c r="E338" t="s">
        <v>1653</v>
      </c>
      <c r="F338" t="s">
        <v>515</v>
      </c>
      <c r="I338" t="s">
        <v>1116</v>
      </c>
      <c r="O338" t="s">
        <v>1117</v>
      </c>
      <c r="AC338" t="str">
        <f t="shared" si="5"/>
        <v>普攻</v>
      </c>
    </row>
    <row r="339" spans="2:29">
      <c r="B339">
        <v>1031</v>
      </c>
      <c r="C339" t="s">
        <v>539</v>
      </c>
      <c r="E339" t="s">
        <v>1654</v>
      </c>
      <c r="F339" t="s">
        <v>518</v>
      </c>
      <c r="I339" t="s">
        <v>1116</v>
      </c>
      <c r="O339" t="s">
        <v>1117</v>
      </c>
      <c r="AC339" t="str">
        <f t="shared" si="5"/>
        <v>普攻</v>
      </c>
    </row>
    <row r="340" spans="2:29">
      <c r="B340">
        <v>1031</v>
      </c>
      <c r="C340" t="s">
        <v>539</v>
      </c>
      <c r="E340" t="s">
        <v>1655</v>
      </c>
      <c r="F340" t="s">
        <v>521</v>
      </c>
      <c r="I340" t="s">
        <v>1116</v>
      </c>
      <c r="O340" t="s">
        <v>1117</v>
      </c>
      <c r="AC340" t="str">
        <f t="shared" si="5"/>
        <v>普攻</v>
      </c>
    </row>
    <row r="341" spans="2:29">
      <c r="B341">
        <v>1</v>
      </c>
      <c r="C341" t="s">
        <v>1656</v>
      </c>
      <c r="E341" t="s">
        <v>526</v>
      </c>
      <c r="F341" t="s">
        <v>525</v>
      </c>
      <c r="I341" t="s">
        <v>1116</v>
      </c>
      <c r="J341">
        <v>0</v>
      </c>
      <c r="K341">
        <v>0</v>
      </c>
      <c r="L341">
        <v>0</v>
      </c>
      <c r="M341">
        <v>0</v>
      </c>
      <c r="N341">
        <v>0</v>
      </c>
      <c r="O341" t="s">
        <v>1117</v>
      </c>
      <c r="P341">
        <v>0</v>
      </c>
      <c r="Q341">
        <v>0</v>
      </c>
      <c r="R341">
        <v>0</v>
      </c>
      <c r="S341">
        <v>0</v>
      </c>
      <c r="T341">
        <v>0</v>
      </c>
      <c r="U341">
        <v>0</v>
      </c>
      <c r="V341">
        <v>0</v>
      </c>
      <c r="W341">
        <v>0</v>
      </c>
      <c r="X341">
        <v>0</v>
      </c>
      <c r="Y341">
        <v>0</v>
      </c>
      <c r="Z341">
        <v>0</v>
      </c>
      <c r="AC341" t="str">
        <f t="shared" si="5"/>
        <v>普攻</v>
      </c>
    </row>
  </sheetData>
  <autoFilter xmlns:etc="http://www.wps.cn/officeDocument/2017/etCustomData" ref="A8:AG341" etc:filterBottomFollowUsedRange="0">
    <extLst/>
  </autoFilter>
  <mergeCells count="2">
    <mergeCell ref="AB7:AC7"/>
    <mergeCell ref="AE7:AF7"/>
  </mergeCells>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470"/>
  <sheetViews>
    <sheetView zoomScale="160" zoomScaleNormal="160" topLeftCell="F3" workbookViewId="0">
      <selection activeCell="I8" sqref="I8"/>
    </sheetView>
  </sheetViews>
  <sheetFormatPr defaultColWidth="14" defaultRowHeight="12.75"/>
  <cols>
    <col min="1" max="1" width="19" customWidth="1"/>
    <col min="2" max="4" width="14" customWidth="1"/>
    <col min="5" max="5" width="28" customWidth="1"/>
    <col min="11" max="11" width="14" customWidth="1"/>
    <col min="12" max="12" width="111" customWidth="1"/>
  </cols>
  <sheetData>
    <row r="1" ht="18.95" customHeight="1" spans="1:9">
      <c r="A1" s="134" t="s">
        <v>1657</v>
      </c>
      <c r="B1" s="134" t="s">
        <v>1658</v>
      </c>
      <c r="C1" s="134" t="s">
        <v>1659</v>
      </c>
      <c r="D1" s="134" t="s">
        <v>1660</v>
      </c>
      <c r="E1" s="134" t="s">
        <v>1098</v>
      </c>
      <c r="F1" s="134"/>
      <c r="G1" s="134"/>
      <c r="H1" s="134"/>
      <c r="I1" s="134"/>
    </row>
    <row r="2" spans="2:10">
      <c r="B2">
        <v>1</v>
      </c>
      <c r="C2" s="134" t="s">
        <v>1661</v>
      </c>
      <c r="D2" s="134" t="s">
        <v>1662</v>
      </c>
      <c r="E2" s="134" t="s">
        <v>1663</v>
      </c>
      <c r="F2" s="134"/>
      <c r="G2" s="134"/>
      <c r="H2" s="134"/>
      <c r="I2" s="134"/>
      <c r="J2" s="134"/>
    </row>
    <row r="3" spans="1:11">
      <c r="A3" s="134"/>
      <c r="B3">
        <v>1</v>
      </c>
      <c r="C3" s="134" t="s">
        <v>1664</v>
      </c>
      <c r="D3" s="134" t="s">
        <v>837</v>
      </c>
      <c r="E3" s="134" t="s">
        <v>1665</v>
      </c>
      <c r="F3" s="134"/>
      <c r="G3" s="134"/>
      <c r="H3" s="134"/>
      <c r="I3" s="134"/>
      <c r="J3" s="134"/>
      <c r="K3" s="134"/>
    </row>
    <row r="4" spans="2:11">
      <c r="B4">
        <v>1</v>
      </c>
      <c r="C4" s="134" t="s">
        <v>1666</v>
      </c>
      <c r="D4" s="134" t="s">
        <v>1667</v>
      </c>
      <c r="E4" s="134" t="s">
        <v>1668</v>
      </c>
      <c r="F4" s="134"/>
      <c r="G4" s="134"/>
      <c r="H4" s="134"/>
      <c r="I4" s="134"/>
      <c r="J4" s="134"/>
      <c r="K4" s="134"/>
    </row>
    <row r="5" spans="2:11">
      <c r="B5">
        <v>0</v>
      </c>
      <c r="C5" s="99" t="s">
        <v>1669</v>
      </c>
      <c r="D5" s="99" t="s">
        <v>1670</v>
      </c>
      <c r="E5" s="99" t="s">
        <v>1671</v>
      </c>
      <c r="F5" s="99"/>
      <c r="G5" s="99"/>
      <c r="H5" s="99"/>
      <c r="I5" s="99"/>
      <c r="J5" s="99"/>
      <c r="K5" s="99"/>
    </row>
    <row r="6" spans="2:11">
      <c r="B6">
        <v>0</v>
      </c>
      <c r="C6" s="99" t="s">
        <v>1672</v>
      </c>
      <c r="D6" s="99" t="s">
        <v>837</v>
      </c>
      <c r="E6" s="99" t="s">
        <v>1673</v>
      </c>
      <c r="F6" s="99"/>
      <c r="G6" s="99"/>
      <c r="H6" s="99"/>
      <c r="I6" s="99"/>
      <c r="J6" s="99"/>
      <c r="K6" s="99"/>
    </row>
    <row r="7" ht="18.95" customHeight="1" spans="1:11">
      <c r="A7" s="134"/>
      <c r="B7">
        <v>0</v>
      </c>
      <c r="C7" s="99" t="s">
        <v>1674</v>
      </c>
      <c r="D7" s="99" t="s">
        <v>837</v>
      </c>
      <c r="E7" s="99" t="s">
        <v>1675</v>
      </c>
      <c r="F7" s="99"/>
      <c r="G7" s="99"/>
      <c r="H7" s="99"/>
      <c r="I7" s="99"/>
      <c r="J7" s="99"/>
      <c r="K7" s="99"/>
    </row>
    <row r="8" ht="18.95" customHeight="1" spans="1:9">
      <c r="A8" s="134"/>
      <c r="B8" s="134"/>
      <c r="C8" s="134"/>
      <c r="D8" s="134"/>
      <c r="E8" s="134"/>
      <c r="F8" s="134"/>
      <c r="G8" s="134"/>
      <c r="H8" s="134"/>
      <c r="I8" s="134"/>
    </row>
    <row r="9" ht="18.95" customHeight="1" spans="1:9">
      <c r="A9" s="134"/>
      <c r="B9" s="134"/>
      <c r="C9" s="134"/>
      <c r="D9" s="134"/>
      <c r="E9" s="134"/>
      <c r="F9" s="134"/>
      <c r="G9" s="134"/>
      <c r="H9" s="134"/>
      <c r="I9" s="134"/>
    </row>
    <row r="10" ht="36" customHeight="1" spans="1:11">
      <c r="A10" s="52" t="s">
        <v>1676</v>
      </c>
      <c r="B10" s="55"/>
      <c r="C10" s="55"/>
      <c r="D10" s="55"/>
      <c r="E10" s="55"/>
      <c r="F10" s="55"/>
      <c r="G10" s="55"/>
      <c r="H10" s="55"/>
      <c r="I10" s="55"/>
      <c r="J10" s="55"/>
      <c r="K10" s="55"/>
    </row>
    <row r="11" ht="18.95" customHeight="1" spans="1:11">
      <c r="A11">
        <v>1</v>
      </c>
      <c r="B11">
        <v>0</v>
      </c>
      <c r="C11">
        <v>1</v>
      </c>
      <c r="D11">
        <v>0</v>
      </c>
      <c r="E11">
        <v>1</v>
      </c>
      <c r="F11">
        <v>0</v>
      </c>
      <c r="G11">
        <v>0</v>
      </c>
      <c r="H11">
        <v>0</v>
      </c>
      <c r="I11" s="99">
        <v>0</v>
      </c>
      <c r="J11" s="99">
        <v>0</v>
      </c>
      <c r="K11" s="99">
        <v>0</v>
      </c>
    </row>
    <row r="12" s="1" customFormat="1" spans="1:12">
      <c r="A12" s="1" t="s">
        <v>1677</v>
      </c>
      <c r="B12" s="1" t="s">
        <v>527</v>
      </c>
      <c r="C12" s="1" t="s">
        <v>156</v>
      </c>
      <c r="D12" s="1" t="s">
        <v>1678</v>
      </c>
      <c r="E12" s="1" t="s">
        <v>1679</v>
      </c>
      <c r="F12" s="1" t="s">
        <v>1661</v>
      </c>
      <c r="G12" s="1" t="s">
        <v>1680</v>
      </c>
      <c r="H12" s="1" t="s">
        <v>1681</v>
      </c>
      <c r="I12" s="1" t="s">
        <v>1669</v>
      </c>
      <c r="J12" s="1" t="s">
        <v>1672</v>
      </c>
      <c r="K12" s="1" t="s">
        <v>1674</v>
      </c>
      <c r="L12" s="1" t="s">
        <v>150</v>
      </c>
    </row>
    <row r="13" spans="1:8">
      <c r="A13" t="s">
        <v>1682</v>
      </c>
      <c r="B13" t="s">
        <v>1683</v>
      </c>
      <c r="C13" t="s">
        <v>1684</v>
      </c>
      <c r="D13" t="s">
        <v>1685</v>
      </c>
      <c r="E13" t="s">
        <v>1686</v>
      </c>
      <c r="F13" t="s">
        <v>1687</v>
      </c>
      <c r="G13">
        <v>10</v>
      </c>
      <c r="H13">
        <v>4</v>
      </c>
    </row>
    <row r="14" spans="1:8">
      <c r="A14" t="s">
        <v>1164</v>
      </c>
      <c r="B14">
        <v>1011</v>
      </c>
      <c r="C14" t="s">
        <v>533</v>
      </c>
      <c r="D14" t="s">
        <v>244</v>
      </c>
      <c r="E14" t="s">
        <v>243</v>
      </c>
      <c r="G14">
        <v>22</v>
      </c>
      <c r="H14">
        <v>1</v>
      </c>
    </row>
    <row r="15" spans="1:8">
      <c r="A15" t="s">
        <v>1165</v>
      </c>
      <c r="B15">
        <v>1011</v>
      </c>
      <c r="C15" t="s">
        <v>533</v>
      </c>
      <c r="D15" t="s">
        <v>249</v>
      </c>
      <c r="E15" t="s">
        <v>248</v>
      </c>
      <c r="G15">
        <v>21</v>
      </c>
      <c r="H15">
        <v>1</v>
      </c>
    </row>
    <row r="16" spans="1:8">
      <c r="A16" t="s">
        <v>1166</v>
      </c>
      <c r="B16">
        <v>1011</v>
      </c>
      <c r="C16" t="s">
        <v>533</v>
      </c>
      <c r="D16" t="s">
        <v>252</v>
      </c>
      <c r="E16" t="s">
        <v>251</v>
      </c>
      <c r="G16">
        <v>54</v>
      </c>
      <c r="H16">
        <v>3</v>
      </c>
    </row>
    <row r="17" spans="1:8">
      <c r="A17" t="s">
        <v>1167</v>
      </c>
      <c r="B17">
        <v>1011</v>
      </c>
      <c r="C17" t="s">
        <v>533</v>
      </c>
      <c r="D17" t="s">
        <v>259</v>
      </c>
      <c r="E17" t="s">
        <v>258</v>
      </c>
      <c r="G17">
        <v>94</v>
      </c>
      <c r="H17">
        <v>5</v>
      </c>
    </row>
    <row r="18" spans="1:8">
      <c r="A18" t="s">
        <v>1168</v>
      </c>
      <c r="B18">
        <v>1011</v>
      </c>
      <c r="C18" t="s">
        <v>533</v>
      </c>
      <c r="D18" t="s">
        <v>307</v>
      </c>
      <c r="E18" t="s">
        <v>306</v>
      </c>
      <c r="G18">
        <v>70</v>
      </c>
      <c r="H18">
        <v>5</v>
      </c>
    </row>
    <row r="19" spans="1:8">
      <c r="A19" t="s">
        <v>1169</v>
      </c>
      <c r="B19">
        <v>1011</v>
      </c>
      <c r="C19" t="s">
        <v>533</v>
      </c>
      <c r="D19" t="s">
        <v>349</v>
      </c>
      <c r="E19" t="s">
        <v>348</v>
      </c>
      <c r="G19">
        <v>62</v>
      </c>
      <c r="H19">
        <v>3</v>
      </c>
    </row>
    <row r="20" spans="1:8">
      <c r="A20" t="s">
        <v>1170</v>
      </c>
      <c r="B20">
        <v>1011</v>
      </c>
      <c r="C20" t="s">
        <v>533</v>
      </c>
      <c r="D20" t="s">
        <v>377</v>
      </c>
      <c r="E20" t="s">
        <v>376</v>
      </c>
      <c r="G20">
        <v>105</v>
      </c>
      <c r="H20">
        <v>6</v>
      </c>
    </row>
    <row r="21" spans="1:12">
      <c r="A21" t="s">
        <v>1171</v>
      </c>
      <c r="B21">
        <v>1011</v>
      </c>
      <c r="C21" t="s">
        <v>533</v>
      </c>
      <c r="D21" t="s">
        <v>393</v>
      </c>
      <c r="E21" t="s">
        <v>392</v>
      </c>
      <c r="G21">
        <v>88</v>
      </c>
      <c r="H21">
        <v>6</v>
      </c>
      <c r="L21" t="s">
        <v>1688</v>
      </c>
    </row>
    <row r="22" spans="1:12">
      <c r="A22" t="s">
        <v>1173</v>
      </c>
      <c r="B22">
        <v>1011</v>
      </c>
      <c r="C22" t="s">
        <v>533</v>
      </c>
      <c r="D22" t="s">
        <v>365</v>
      </c>
      <c r="E22" t="s">
        <v>364</v>
      </c>
      <c r="G22">
        <v>48</v>
      </c>
      <c r="H22">
        <v>3</v>
      </c>
      <c r="L22" t="s">
        <v>1689</v>
      </c>
    </row>
    <row r="23" spans="1:12">
      <c r="A23" t="s">
        <v>1175</v>
      </c>
      <c r="B23">
        <v>1011</v>
      </c>
      <c r="C23" t="s">
        <v>533</v>
      </c>
      <c r="D23" t="s">
        <v>481</v>
      </c>
      <c r="E23" t="s">
        <v>480</v>
      </c>
      <c r="G23">
        <v>97</v>
      </c>
      <c r="H23">
        <v>4</v>
      </c>
      <c r="L23" t="s">
        <v>1690</v>
      </c>
    </row>
    <row r="24" spans="1:12">
      <c r="A24" t="s">
        <v>1691</v>
      </c>
      <c r="B24">
        <v>1011</v>
      </c>
      <c r="C24" t="s">
        <v>533</v>
      </c>
      <c r="D24" t="s">
        <v>499</v>
      </c>
      <c r="E24" t="s">
        <v>498</v>
      </c>
      <c r="G24">
        <v>77</v>
      </c>
      <c r="H24">
        <v>4</v>
      </c>
      <c r="L24" t="s">
        <v>1692</v>
      </c>
    </row>
    <row r="25" spans="1:8">
      <c r="A25" t="s">
        <v>1176</v>
      </c>
      <c r="B25">
        <v>1011</v>
      </c>
      <c r="C25" t="s">
        <v>533</v>
      </c>
      <c r="D25" t="s">
        <v>420</v>
      </c>
      <c r="E25" t="s">
        <v>419</v>
      </c>
      <c r="G25">
        <v>35</v>
      </c>
      <c r="H25">
        <v>2</v>
      </c>
    </row>
    <row r="26" ht="18.95" customHeight="1" spans="1:8">
      <c r="A26" t="s">
        <v>1177</v>
      </c>
      <c r="B26">
        <v>1011</v>
      </c>
      <c r="C26" t="s">
        <v>533</v>
      </c>
      <c r="D26" t="s">
        <v>470</v>
      </c>
      <c r="E26" t="s">
        <v>469</v>
      </c>
      <c r="G26">
        <v>40</v>
      </c>
      <c r="H26">
        <v>3</v>
      </c>
    </row>
    <row r="27" spans="1:8">
      <c r="A27" t="s">
        <v>1184</v>
      </c>
      <c r="B27">
        <v>1141</v>
      </c>
      <c r="C27" t="s">
        <v>564</v>
      </c>
      <c r="D27" t="s">
        <v>244</v>
      </c>
      <c r="E27" t="s">
        <v>243</v>
      </c>
      <c r="G27">
        <v>27</v>
      </c>
      <c r="H27">
        <v>1</v>
      </c>
    </row>
    <row r="28" spans="1:8">
      <c r="A28" t="s">
        <v>1188</v>
      </c>
      <c r="B28">
        <v>1141</v>
      </c>
      <c r="C28" t="s">
        <v>564</v>
      </c>
      <c r="D28" t="s">
        <v>249</v>
      </c>
      <c r="E28" t="s">
        <v>248</v>
      </c>
      <c r="G28">
        <v>21</v>
      </c>
      <c r="H28">
        <v>1</v>
      </c>
    </row>
    <row r="29" spans="1:8">
      <c r="A29" t="s">
        <v>1192</v>
      </c>
      <c r="B29">
        <v>1141</v>
      </c>
      <c r="C29" t="s">
        <v>564</v>
      </c>
      <c r="D29" t="s">
        <v>252</v>
      </c>
      <c r="E29" t="s">
        <v>251</v>
      </c>
      <c r="G29">
        <v>31</v>
      </c>
      <c r="H29">
        <v>1</v>
      </c>
    </row>
    <row r="30" spans="1:8">
      <c r="A30" t="s">
        <v>1196</v>
      </c>
      <c r="B30">
        <v>1141</v>
      </c>
      <c r="C30" t="s">
        <v>564</v>
      </c>
      <c r="D30" t="s">
        <v>259</v>
      </c>
      <c r="E30" t="s">
        <v>258</v>
      </c>
      <c r="G30">
        <v>67</v>
      </c>
      <c r="H30">
        <v>3</v>
      </c>
    </row>
    <row r="31" spans="1:8">
      <c r="A31" t="s">
        <v>1200</v>
      </c>
      <c r="B31">
        <v>1141</v>
      </c>
      <c r="C31" t="s">
        <v>564</v>
      </c>
      <c r="D31" t="s">
        <v>262</v>
      </c>
      <c r="E31" t="s">
        <v>261</v>
      </c>
      <c r="G31">
        <v>68</v>
      </c>
      <c r="H31">
        <v>3</v>
      </c>
    </row>
    <row r="32" spans="1:8">
      <c r="A32" t="s">
        <v>1186</v>
      </c>
      <c r="B32">
        <v>1141</v>
      </c>
      <c r="C32" t="s">
        <v>564</v>
      </c>
      <c r="D32" t="s">
        <v>284</v>
      </c>
      <c r="E32" t="s">
        <v>283</v>
      </c>
      <c r="G32">
        <v>29</v>
      </c>
      <c r="H32">
        <v>1</v>
      </c>
    </row>
    <row r="33" spans="1:8">
      <c r="A33" t="s">
        <v>1190</v>
      </c>
      <c r="B33">
        <v>1141</v>
      </c>
      <c r="C33" t="s">
        <v>564</v>
      </c>
      <c r="D33" t="s">
        <v>293</v>
      </c>
      <c r="E33" t="s">
        <v>292</v>
      </c>
      <c r="G33">
        <v>17</v>
      </c>
      <c r="H33">
        <v>1</v>
      </c>
    </row>
    <row r="34" spans="1:8">
      <c r="A34" t="s">
        <v>1194</v>
      </c>
      <c r="B34">
        <v>1141</v>
      </c>
      <c r="C34" t="s">
        <v>564</v>
      </c>
      <c r="D34" t="s">
        <v>300</v>
      </c>
      <c r="E34" t="s">
        <v>299</v>
      </c>
      <c r="G34">
        <v>33</v>
      </c>
      <c r="H34">
        <v>2</v>
      </c>
    </row>
    <row r="35" spans="1:8">
      <c r="A35" t="s">
        <v>1198</v>
      </c>
      <c r="B35">
        <v>1141</v>
      </c>
      <c r="C35" t="s">
        <v>564</v>
      </c>
      <c r="D35" t="s">
        <v>307</v>
      </c>
      <c r="E35" t="s">
        <v>306</v>
      </c>
      <c r="G35">
        <v>68</v>
      </c>
      <c r="H35">
        <v>3</v>
      </c>
    </row>
    <row r="36" spans="1:8">
      <c r="A36" t="s">
        <v>1202</v>
      </c>
      <c r="B36">
        <v>1141</v>
      </c>
      <c r="C36" t="s">
        <v>564</v>
      </c>
      <c r="D36" t="s">
        <v>320</v>
      </c>
      <c r="E36" t="s">
        <v>319</v>
      </c>
      <c r="G36">
        <v>77</v>
      </c>
      <c r="H36">
        <v>4</v>
      </c>
    </row>
    <row r="37" spans="1:8">
      <c r="A37" t="s">
        <v>1204</v>
      </c>
      <c r="B37">
        <v>1141</v>
      </c>
      <c r="C37" t="s">
        <v>564</v>
      </c>
      <c r="D37" t="s">
        <v>316</v>
      </c>
      <c r="E37" t="s">
        <v>315</v>
      </c>
      <c r="G37">
        <v>109</v>
      </c>
      <c r="H37">
        <v>7</v>
      </c>
    </row>
    <row r="38" spans="1:8">
      <c r="A38" t="s">
        <v>1206</v>
      </c>
      <c r="B38">
        <v>1141</v>
      </c>
      <c r="C38" t="s">
        <v>564</v>
      </c>
      <c r="D38" t="s">
        <v>349</v>
      </c>
      <c r="E38" t="s">
        <v>348</v>
      </c>
      <c r="G38">
        <v>63</v>
      </c>
      <c r="H38">
        <v>3</v>
      </c>
    </row>
    <row r="39" spans="1:8">
      <c r="A39" t="s">
        <v>1208</v>
      </c>
      <c r="B39">
        <v>1141</v>
      </c>
      <c r="C39" t="s">
        <v>564</v>
      </c>
      <c r="D39" t="s">
        <v>365</v>
      </c>
      <c r="E39" t="s">
        <v>364</v>
      </c>
      <c r="G39">
        <v>87</v>
      </c>
      <c r="H39">
        <v>4</v>
      </c>
    </row>
    <row r="40" spans="1:12">
      <c r="A40" t="s">
        <v>1210</v>
      </c>
      <c r="B40">
        <v>1141</v>
      </c>
      <c r="C40" t="s">
        <v>564</v>
      </c>
      <c r="D40" t="s">
        <v>377</v>
      </c>
      <c r="E40" t="s">
        <v>376</v>
      </c>
      <c r="G40">
        <v>103</v>
      </c>
      <c r="H40">
        <v>5</v>
      </c>
      <c r="L40" t="s">
        <v>1693</v>
      </c>
    </row>
    <row r="41" spans="1:12">
      <c r="A41" t="s">
        <v>1212</v>
      </c>
      <c r="B41">
        <v>1141</v>
      </c>
      <c r="C41" t="s">
        <v>564</v>
      </c>
      <c r="D41" t="s">
        <v>393</v>
      </c>
      <c r="E41" t="s">
        <v>392</v>
      </c>
      <c r="G41">
        <v>163</v>
      </c>
      <c r="H41">
        <v>8</v>
      </c>
      <c r="L41" t="s">
        <v>1694</v>
      </c>
    </row>
    <row r="42" spans="1:8">
      <c r="A42" t="s">
        <v>1219</v>
      </c>
      <c r="B42">
        <v>1141</v>
      </c>
      <c r="C42" t="s">
        <v>564</v>
      </c>
      <c r="D42" t="s">
        <v>481</v>
      </c>
      <c r="E42" t="s">
        <v>480</v>
      </c>
      <c r="G42">
        <v>127</v>
      </c>
      <c r="H42">
        <v>8</v>
      </c>
    </row>
    <row r="43" spans="1:8">
      <c r="A43" t="s">
        <v>1695</v>
      </c>
      <c r="B43">
        <v>1141</v>
      </c>
      <c r="C43" t="s">
        <v>564</v>
      </c>
      <c r="D43" t="s">
        <v>499</v>
      </c>
      <c r="E43" t="s">
        <v>498</v>
      </c>
      <c r="G43">
        <v>78</v>
      </c>
      <c r="H43">
        <v>8</v>
      </c>
    </row>
    <row r="44" spans="1:8">
      <c r="A44" t="s">
        <v>1214</v>
      </c>
      <c r="B44">
        <v>1141</v>
      </c>
      <c r="C44" t="s">
        <v>564</v>
      </c>
      <c r="D44" t="s">
        <v>420</v>
      </c>
      <c r="E44" t="s">
        <v>419</v>
      </c>
      <c r="G44">
        <v>27</v>
      </c>
      <c r="H44">
        <v>3</v>
      </c>
    </row>
    <row r="45" ht="18.95" customHeight="1" spans="1:5">
      <c r="A45" t="s">
        <v>1216</v>
      </c>
      <c r="B45">
        <v>1141</v>
      </c>
      <c r="C45" t="s">
        <v>564</v>
      </c>
      <c r="D45" t="s">
        <v>470</v>
      </c>
      <c r="E45" t="s">
        <v>469</v>
      </c>
    </row>
    <row r="46" spans="1:8">
      <c r="A46" t="s">
        <v>1115</v>
      </c>
      <c r="B46">
        <v>1241</v>
      </c>
      <c r="C46" t="s">
        <v>572</v>
      </c>
      <c r="D46" t="s">
        <v>244</v>
      </c>
      <c r="E46" t="s">
        <v>243</v>
      </c>
      <c r="G46">
        <v>29</v>
      </c>
      <c r="H46">
        <v>2</v>
      </c>
    </row>
    <row r="47" spans="1:8">
      <c r="A47" t="s">
        <v>1119</v>
      </c>
      <c r="B47">
        <v>1241</v>
      </c>
      <c r="C47" t="s">
        <v>572</v>
      </c>
      <c r="D47" t="s">
        <v>249</v>
      </c>
      <c r="E47" t="s">
        <v>248</v>
      </c>
      <c r="G47">
        <v>59</v>
      </c>
      <c r="H47">
        <v>4</v>
      </c>
    </row>
    <row r="48" spans="1:8">
      <c r="A48" t="s">
        <v>1120</v>
      </c>
      <c r="B48">
        <v>1241</v>
      </c>
      <c r="C48" t="s">
        <v>572</v>
      </c>
      <c r="D48" t="s">
        <v>252</v>
      </c>
      <c r="E48" t="s">
        <v>251</v>
      </c>
      <c r="G48">
        <v>50</v>
      </c>
      <c r="H48">
        <v>5</v>
      </c>
    </row>
    <row r="49" spans="1:8">
      <c r="A49" t="s">
        <v>1121</v>
      </c>
      <c r="B49">
        <v>1241</v>
      </c>
      <c r="C49" t="s">
        <v>572</v>
      </c>
      <c r="D49" t="s">
        <v>259</v>
      </c>
      <c r="E49" t="s">
        <v>258</v>
      </c>
      <c r="G49">
        <v>66</v>
      </c>
      <c r="H49">
        <v>4</v>
      </c>
    </row>
    <row r="50" spans="1:12">
      <c r="A50" t="s">
        <v>1122</v>
      </c>
      <c r="B50">
        <v>1241</v>
      </c>
      <c r="C50" t="s">
        <v>572</v>
      </c>
      <c r="D50" t="s">
        <v>262</v>
      </c>
      <c r="E50" t="s">
        <v>261</v>
      </c>
      <c r="G50">
        <v>55</v>
      </c>
      <c r="H50">
        <v>1</v>
      </c>
      <c r="L50" t="s">
        <v>1696</v>
      </c>
    </row>
    <row r="51" ht="18.95" customHeight="1" spans="1:12">
      <c r="A51" t="s">
        <v>1124</v>
      </c>
      <c r="B51">
        <v>1241</v>
      </c>
      <c r="C51" t="s">
        <v>572</v>
      </c>
      <c r="D51" t="s">
        <v>269</v>
      </c>
      <c r="E51" t="s">
        <v>268</v>
      </c>
      <c r="G51">
        <v>0</v>
      </c>
      <c r="H51">
        <v>1</v>
      </c>
      <c r="L51" t="s">
        <v>1697</v>
      </c>
    </row>
    <row r="52" spans="1:12">
      <c r="A52" t="s">
        <v>1126</v>
      </c>
      <c r="B52">
        <v>1241</v>
      </c>
      <c r="C52" t="s">
        <v>572</v>
      </c>
      <c r="D52" t="s">
        <v>284</v>
      </c>
      <c r="E52" t="s">
        <v>283</v>
      </c>
      <c r="G52">
        <v>35</v>
      </c>
      <c r="H52">
        <v>3</v>
      </c>
      <c r="L52" t="s">
        <v>1698</v>
      </c>
    </row>
    <row r="53" ht="18.95" customHeight="1" spans="1:12">
      <c r="A53" t="s">
        <v>1127</v>
      </c>
      <c r="B53">
        <v>1241</v>
      </c>
      <c r="C53" t="s">
        <v>572</v>
      </c>
      <c r="D53" t="s">
        <v>287</v>
      </c>
      <c r="E53" t="s">
        <v>286</v>
      </c>
      <c r="G53">
        <v>49</v>
      </c>
      <c r="H53">
        <v>3</v>
      </c>
      <c r="L53" t="s">
        <v>1699</v>
      </c>
    </row>
    <row r="54" ht="18.95" customHeight="1" spans="1:12">
      <c r="A54" t="s">
        <v>1128</v>
      </c>
      <c r="B54">
        <v>1241</v>
      </c>
      <c r="C54" t="s">
        <v>572</v>
      </c>
      <c r="D54" t="s">
        <v>290</v>
      </c>
      <c r="E54" t="s">
        <v>289</v>
      </c>
      <c r="G54">
        <v>47</v>
      </c>
      <c r="H54">
        <v>3</v>
      </c>
      <c r="L54" t="s">
        <v>1700</v>
      </c>
    </row>
    <row r="55" spans="1:8">
      <c r="A55" t="s">
        <v>1129</v>
      </c>
      <c r="B55">
        <v>1241</v>
      </c>
      <c r="C55" t="s">
        <v>572</v>
      </c>
      <c r="D55" t="s">
        <v>293</v>
      </c>
      <c r="E55" t="s">
        <v>292</v>
      </c>
      <c r="G55">
        <v>28</v>
      </c>
      <c r="H55">
        <v>3</v>
      </c>
    </row>
    <row r="56" spans="1:8">
      <c r="A56" t="s">
        <v>1131</v>
      </c>
      <c r="B56">
        <v>1241</v>
      </c>
      <c r="C56" t="s">
        <v>572</v>
      </c>
      <c r="D56" t="s">
        <v>300</v>
      </c>
      <c r="E56" t="s">
        <v>299</v>
      </c>
      <c r="G56">
        <v>22</v>
      </c>
      <c r="H56">
        <v>3</v>
      </c>
    </row>
    <row r="57" spans="1:8">
      <c r="A57" t="s">
        <v>1132</v>
      </c>
      <c r="B57">
        <v>1241</v>
      </c>
      <c r="C57" t="s">
        <v>572</v>
      </c>
      <c r="D57" t="s">
        <v>307</v>
      </c>
      <c r="E57" t="s">
        <v>306</v>
      </c>
      <c r="G57">
        <v>15</v>
      </c>
      <c r="H57">
        <v>3</v>
      </c>
    </row>
    <row r="58" spans="1:8">
      <c r="A58" t="s">
        <v>1133</v>
      </c>
      <c r="B58">
        <v>1241</v>
      </c>
      <c r="C58" t="s">
        <v>572</v>
      </c>
      <c r="D58" t="s">
        <v>310</v>
      </c>
      <c r="E58" t="s">
        <v>309</v>
      </c>
      <c r="G58">
        <v>43</v>
      </c>
      <c r="H58">
        <v>3</v>
      </c>
    </row>
    <row r="59" spans="1:12">
      <c r="A59" t="s">
        <v>1134</v>
      </c>
      <c r="B59">
        <v>1241</v>
      </c>
      <c r="C59" t="s">
        <v>572</v>
      </c>
      <c r="D59" t="s">
        <v>323</v>
      </c>
      <c r="E59" t="s">
        <v>322</v>
      </c>
      <c r="G59">
        <v>35</v>
      </c>
      <c r="H59">
        <v>3</v>
      </c>
      <c r="L59" t="s">
        <v>1701</v>
      </c>
    </row>
    <row r="60" ht="18.95" customHeight="1" spans="1:12">
      <c r="A60" t="s">
        <v>1135</v>
      </c>
      <c r="B60">
        <v>1241</v>
      </c>
      <c r="C60" t="s">
        <v>572</v>
      </c>
      <c r="D60" t="s">
        <v>326</v>
      </c>
      <c r="E60" t="s">
        <v>325</v>
      </c>
      <c r="G60">
        <v>49</v>
      </c>
      <c r="H60">
        <v>3</v>
      </c>
      <c r="L60" t="s">
        <v>1699</v>
      </c>
    </row>
    <row r="61" ht="18.95" customHeight="1" spans="1:12">
      <c r="A61" t="s">
        <v>1136</v>
      </c>
      <c r="B61">
        <v>1241</v>
      </c>
      <c r="C61" t="s">
        <v>572</v>
      </c>
      <c r="D61" t="s">
        <v>329</v>
      </c>
      <c r="E61" t="s">
        <v>328</v>
      </c>
      <c r="G61">
        <v>47</v>
      </c>
      <c r="H61">
        <v>3</v>
      </c>
      <c r="L61" t="s">
        <v>1700</v>
      </c>
    </row>
    <row r="62" spans="1:8">
      <c r="A62" t="s">
        <v>1137</v>
      </c>
      <c r="B62">
        <v>1241</v>
      </c>
      <c r="C62" t="s">
        <v>572</v>
      </c>
      <c r="D62" t="s">
        <v>331</v>
      </c>
      <c r="E62" t="s">
        <v>330</v>
      </c>
      <c r="G62">
        <v>28</v>
      </c>
      <c r="H62">
        <v>3</v>
      </c>
    </row>
    <row r="63" spans="1:8">
      <c r="A63" t="s">
        <v>1138</v>
      </c>
      <c r="B63">
        <v>1241</v>
      </c>
      <c r="C63" t="s">
        <v>572</v>
      </c>
      <c r="D63" t="s">
        <v>333</v>
      </c>
      <c r="E63" t="s">
        <v>332</v>
      </c>
      <c r="G63">
        <v>22</v>
      </c>
      <c r="H63">
        <v>3</v>
      </c>
    </row>
    <row r="64" spans="1:8">
      <c r="A64" t="s">
        <v>1139</v>
      </c>
      <c r="B64">
        <v>1241</v>
      </c>
      <c r="C64" t="s">
        <v>572</v>
      </c>
      <c r="D64" t="s">
        <v>335</v>
      </c>
      <c r="E64" t="s">
        <v>334</v>
      </c>
      <c r="G64">
        <v>15</v>
      </c>
      <c r="H64">
        <v>3</v>
      </c>
    </row>
    <row r="65" spans="1:8">
      <c r="A65" t="s">
        <v>1140</v>
      </c>
      <c r="B65">
        <v>1241</v>
      </c>
      <c r="C65" t="s">
        <v>572</v>
      </c>
      <c r="D65" t="s">
        <v>337</v>
      </c>
      <c r="E65" t="s">
        <v>336</v>
      </c>
      <c r="G65">
        <v>43</v>
      </c>
      <c r="H65">
        <v>3</v>
      </c>
    </row>
    <row r="66" spans="1:8">
      <c r="A66" t="s">
        <v>1141</v>
      </c>
      <c r="B66">
        <v>1241</v>
      </c>
      <c r="C66" t="s">
        <v>572</v>
      </c>
      <c r="D66" t="s">
        <v>349</v>
      </c>
      <c r="E66" t="s">
        <v>348</v>
      </c>
      <c r="G66">
        <v>44</v>
      </c>
      <c r="H66">
        <v>2</v>
      </c>
    </row>
    <row r="67" spans="1:12">
      <c r="A67" t="s">
        <v>1142</v>
      </c>
      <c r="B67">
        <v>1241</v>
      </c>
      <c r="C67" t="s">
        <v>572</v>
      </c>
      <c r="D67" t="s">
        <v>365</v>
      </c>
      <c r="E67" t="s">
        <v>364</v>
      </c>
      <c r="G67">
        <v>40</v>
      </c>
      <c r="H67">
        <v>2</v>
      </c>
      <c r="L67" t="s">
        <v>1702</v>
      </c>
    </row>
    <row r="68" ht="18.95" customHeight="1" spans="1:12">
      <c r="A68" t="s">
        <v>1143</v>
      </c>
      <c r="B68">
        <v>1241</v>
      </c>
      <c r="C68" t="s">
        <v>572</v>
      </c>
      <c r="D68" t="s">
        <v>369</v>
      </c>
      <c r="E68" t="s">
        <v>368</v>
      </c>
      <c r="G68">
        <v>22</v>
      </c>
      <c r="H68">
        <v>2</v>
      </c>
      <c r="L68" t="s">
        <v>1703</v>
      </c>
    </row>
    <row r="69" ht="18.95" customHeight="1" spans="1:12">
      <c r="A69" t="s">
        <v>1144</v>
      </c>
      <c r="B69">
        <v>1241</v>
      </c>
      <c r="C69" t="s">
        <v>572</v>
      </c>
      <c r="D69" t="s">
        <v>373</v>
      </c>
      <c r="E69" t="s">
        <v>372</v>
      </c>
      <c r="G69">
        <v>25</v>
      </c>
      <c r="H69">
        <v>2</v>
      </c>
      <c r="L69" t="s">
        <v>1704</v>
      </c>
    </row>
    <row r="70" spans="1:8">
      <c r="A70" t="s">
        <v>1145</v>
      </c>
      <c r="B70">
        <v>1241</v>
      </c>
      <c r="C70" t="s">
        <v>572</v>
      </c>
      <c r="D70" t="s">
        <v>377</v>
      </c>
      <c r="E70" t="s">
        <v>376</v>
      </c>
      <c r="G70">
        <v>86</v>
      </c>
      <c r="H70">
        <v>7</v>
      </c>
    </row>
    <row r="71" spans="1:12">
      <c r="A71" t="s">
        <v>1146</v>
      </c>
      <c r="B71">
        <v>1241</v>
      </c>
      <c r="C71" t="s">
        <v>572</v>
      </c>
      <c r="D71" t="s">
        <v>393</v>
      </c>
      <c r="E71" t="s">
        <v>392</v>
      </c>
      <c r="G71">
        <v>91</v>
      </c>
      <c r="H71">
        <v>7</v>
      </c>
      <c r="L71" t="s">
        <v>1705</v>
      </c>
    </row>
    <row r="72" spans="1:8">
      <c r="A72" t="s">
        <v>1147</v>
      </c>
      <c r="B72">
        <v>1241</v>
      </c>
      <c r="C72" t="s">
        <v>572</v>
      </c>
      <c r="D72" t="s">
        <v>481</v>
      </c>
      <c r="E72" t="s">
        <v>480</v>
      </c>
      <c r="G72">
        <v>91</v>
      </c>
      <c r="H72">
        <v>9</v>
      </c>
    </row>
    <row r="73" ht="18.95" customHeight="1" spans="1:8">
      <c r="A73" t="s">
        <v>1148</v>
      </c>
      <c r="B73">
        <v>1241</v>
      </c>
      <c r="C73" t="s">
        <v>572</v>
      </c>
      <c r="D73" t="s">
        <v>499</v>
      </c>
      <c r="E73" t="s">
        <v>498</v>
      </c>
      <c r="G73">
        <v>55</v>
      </c>
      <c r="H73">
        <v>9</v>
      </c>
    </row>
    <row r="74" spans="1:5">
      <c r="A74" t="s">
        <v>1149</v>
      </c>
      <c r="B74">
        <v>1241</v>
      </c>
      <c r="C74" t="s">
        <v>572</v>
      </c>
      <c r="D74" t="s">
        <v>420</v>
      </c>
      <c r="E74" t="s">
        <v>419</v>
      </c>
    </row>
    <row r="75" spans="1:8">
      <c r="A75" t="s">
        <v>1150</v>
      </c>
      <c r="B75">
        <v>1241</v>
      </c>
      <c r="C75" t="s">
        <v>572</v>
      </c>
      <c r="D75" t="s">
        <v>439</v>
      </c>
      <c r="E75" t="s">
        <v>438</v>
      </c>
      <c r="G75">
        <v>30</v>
      </c>
      <c r="H75">
        <v>3</v>
      </c>
    </row>
    <row r="76" spans="1:8">
      <c r="A76" t="s">
        <v>1151</v>
      </c>
      <c r="B76">
        <v>1241</v>
      </c>
      <c r="C76" t="s">
        <v>572</v>
      </c>
      <c r="D76" t="s">
        <v>445</v>
      </c>
      <c r="E76" t="s">
        <v>444</v>
      </c>
      <c r="G76">
        <v>53</v>
      </c>
      <c r="H76">
        <v>4</v>
      </c>
    </row>
    <row r="77" spans="1:8">
      <c r="A77" t="s">
        <v>1152</v>
      </c>
      <c r="B77">
        <v>1241</v>
      </c>
      <c r="C77" t="s">
        <v>572</v>
      </c>
      <c r="D77" t="s">
        <v>442</v>
      </c>
      <c r="E77" t="s">
        <v>441</v>
      </c>
      <c r="G77">
        <v>31</v>
      </c>
      <c r="H77">
        <v>3</v>
      </c>
    </row>
    <row r="78" spans="1:8">
      <c r="A78" t="s">
        <v>1153</v>
      </c>
      <c r="B78">
        <v>1241</v>
      </c>
      <c r="C78" t="s">
        <v>572</v>
      </c>
      <c r="D78" t="s">
        <v>455</v>
      </c>
      <c r="E78" t="s">
        <v>454</v>
      </c>
      <c r="G78">
        <v>50</v>
      </c>
      <c r="H78">
        <v>3</v>
      </c>
    </row>
    <row r="79" spans="1:8">
      <c r="A79" t="s">
        <v>1155</v>
      </c>
      <c r="B79">
        <v>1241</v>
      </c>
      <c r="C79" t="s">
        <v>572</v>
      </c>
      <c r="D79" t="s">
        <v>465</v>
      </c>
      <c r="E79" t="s">
        <v>464</v>
      </c>
      <c r="G79">
        <v>49</v>
      </c>
      <c r="H79">
        <v>3</v>
      </c>
    </row>
    <row r="80" spans="1:8">
      <c r="A80" t="s">
        <v>1157</v>
      </c>
      <c r="B80">
        <v>1241</v>
      </c>
      <c r="C80" t="s">
        <v>572</v>
      </c>
      <c r="D80" t="s">
        <v>460</v>
      </c>
      <c r="E80" t="s">
        <v>459</v>
      </c>
      <c r="G80">
        <v>27</v>
      </c>
      <c r="H80">
        <v>3</v>
      </c>
    </row>
    <row r="81" spans="1:12">
      <c r="A81" t="s">
        <v>1163</v>
      </c>
      <c r="B81">
        <v>1241</v>
      </c>
      <c r="C81" t="s">
        <v>572</v>
      </c>
      <c r="D81" t="s">
        <v>277</v>
      </c>
      <c r="E81" t="s">
        <v>276</v>
      </c>
      <c r="G81">
        <v>0</v>
      </c>
      <c r="H81">
        <v>3</v>
      </c>
      <c r="L81" t="s">
        <v>1706</v>
      </c>
    </row>
    <row r="82" spans="1:8">
      <c r="A82" t="s">
        <v>1235</v>
      </c>
      <c r="B82">
        <v>1101</v>
      </c>
      <c r="C82" t="s">
        <v>552</v>
      </c>
      <c r="D82" t="s">
        <v>244</v>
      </c>
      <c r="E82" t="s">
        <v>243</v>
      </c>
      <c r="G82">
        <v>41</v>
      </c>
      <c r="H82">
        <v>2</v>
      </c>
    </row>
    <row r="83" spans="1:8">
      <c r="A83" t="s">
        <v>1237</v>
      </c>
      <c r="B83">
        <v>1101</v>
      </c>
      <c r="C83" t="s">
        <v>552</v>
      </c>
      <c r="D83" t="s">
        <v>249</v>
      </c>
      <c r="E83" t="s">
        <v>248</v>
      </c>
      <c r="G83">
        <v>37</v>
      </c>
      <c r="H83">
        <v>2</v>
      </c>
    </row>
    <row r="84" spans="1:8">
      <c r="A84" t="s">
        <v>1239</v>
      </c>
      <c r="B84">
        <v>1101</v>
      </c>
      <c r="C84" t="s">
        <v>552</v>
      </c>
      <c r="D84" t="s">
        <v>252</v>
      </c>
      <c r="E84" t="s">
        <v>251</v>
      </c>
      <c r="G84">
        <v>57</v>
      </c>
      <c r="H84">
        <v>3</v>
      </c>
    </row>
    <row r="85" spans="1:8">
      <c r="A85" t="s">
        <v>1241</v>
      </c>
      <c r="B85">
        <v>1101</v>
      </c>
      <c r="C85" t="s">
        <v>552</v>
      </c>
      <c r="D85" t="s">
        <v>259</v>
      </c>
      <c r="E85" t="s">
        <v>258</v>
      </c>
      <c r="G85">
        <v>108</v>
      </c>
      <c r="H85">
        <v>5</v>
      </c>
    </row>
    <row r="86" spans="1:12">
      <c r="A86" t="s">
        <v>1243</v>
      </c>
      <c r="B86">
        <v>1101</v>
      </c>
      <c r="C86" t="s">
        <v>552</v>
      </c>
      <c r="D86" t="s">
        <v>284</v>
      </c>
      <c r="E86" t="s">
        <v>283</v>
      </c>
      <c r="G86">
        <v>30</v>
      </c>
      <c r="H86">
        <v>1</v>
      </c>
      <c r="L86" t="s">
        <v>1707</v>
      </c>
    </row>
    <row r="87" spans="1:12">
      <c r="A87" t="s">
        <v>1246</v>
      </c>
      <c r="B87">
        <v>1101</v>
      </c>
      <c r="C87" t="s">
        <v>552</v>
      </c>
      <c r="D87" t="s">
        <v>293</v>
      </c>
      <c r="E87" t="s">
        <v>292</v>
      </c>
      <c r="G87">
        <v>80</v>
      </c>
      <c r="H87">
        <v>3</v>
      </c>
      <c r="L87" t="s">
        <v>1708</v>
      </c>
    </row>
    <row r="88" spans="1:12">
      <c r="A88" t="s">
        <v>1249</v>
      </c>
      <c r="B88">
        <v>1101</v>
      </c>
      <c r="C88" t="s">
        <v>552</v>
      </c>
      <c r="D88" t="s">
        <v>323</v>
      </c>
      <c r="E88" t="s">
        <v>322</v>
      </c>
      <c r="G88">
        <v>30</v>
      </c>
      <c r="H88">
        <v>1</v>
      </c>
      <c r="L88" t="s">
        <v>1709</v>
      </c>
    </row>
    <row r="89" spans="1:12">
      <c r="A89" t="s">
        <v>1252</v>
      </c>
      <c r="B89">
        <v>1101</v>
      </c>
      <c r="C89" t="s">
        <v>552</v>
      </c>
      <c r="D89" t="s">
        <v>331</v>
      </c>
      <c r="E89" t="s">
        <v>330</v>
      </c>
      <c r="G89">
        <v>98</v>
      </c>
      <c r="H89">
        <v>4</v>
      </c>
      <c r="L89" t="s">
        <v>1710</v>
      </c>
    </row>
    <row r="90" spans="1:8">
      <c r="A90" t="s">
        <v>1267</v>
      </c>
      <c r="B90">
        <v>1101</v>
      </c>
      <c r="C90" t="s">
        <v>552</v>
      </c>
      <c r="D90" t="s">
        <v>420</v>
      </c>
      <c r="E90" t="s">
        <v>419</v>
      </c>
      <c r="G90">
        <v>32</v>
      </c>
      <c r="H90">
        <v>1</v>
      </c>
    </row>
    <row r="91" spans="1:12">
      <c r="A91" t="s">
        <v>1255</v>
      </c>
      <c r="B91">
        <v>1101</v>
      </c>
      <c r="C91" t="s">
        <v>552</v>
      </c>
      <c r="D91" t="s">
        <v>359</v>
      </c>
      <c r="E91" t="s">
        <v>358</v>
      </c>
      <c r="G91">
        <v>59</v>
      </c>
      <c r="H91">
        <v>3</v>
      </c>
      <c r="L91" t="s">
        <v>1711</v>
      </c>
    </row>
    <row r="92" spans="1:12">
      <c r="A92" t="s">
        <v>1257</v>
      </c>
      <c r="B92">
        <v>1101</v>
      </c>
      <c r="C92" t="s">
        <v>552</v>
      </c>
      <c r="D92" t="s">
        <v>361</v>
      </c>
      <c r="E92" t="s">
        <v>360</v>
      </c>
      <c r="G92">
        <v>28</v>
      </c>
      <c r="H92">
        <v>1</v>
      </c>
      <c r="L92" t="s">
        <v>1712</v>
      </c>
    </row>
    <row r="93" ht="18.95" customHeight="1" spans="1:12">
      <c r="A93" t="s">
        <v>1259</v>
      </c>
      <c r="B93">
        <v>1101</v>
      </c>
      <c r="C93" t="s">
        <v>552</v>
      </c>
      <c r="D93" t="s">
        <v>365</v>
      </c>
      <c r="E93" t="s">
        <v>364</v>
      </c>
      <c r="L93" t="s">
        <v>1713</v>
      </c>
    </row>
    <row r="94" spans="1:12">
      <c r="A94" t="s">
        <v>1261</v>
      </c>
      <c r="B94">
        <v>1101</v>
      </c>
      <c r="C94" t="s">
        <v>552</v>
      </c>
      <c r="D94" t="s">
        <v>387</v>
      </c>
      <c r="E94" t="s">
        <v>386</v>
      </c>
      <c r="G94">
        <v>60</v>
      </c>
      <c r="H94">
        <v>3</v>
      </c>
      <c r="L94" t="s">
        <v>1714</v>
      </c>
    </row>
    <row r="95" spans="1:12">
      <c r="A95" t="s">
        <v>1263</v>
      </c>
      <c r="B95">
        <v>1101</v>
      </c>
      <c r="C95" t="s">
        <v>552</v>
      </c>
      <c r="D95" t="s">
        <v>389</v>
      </c>
      <c r="E95" t="s">
        <v>388</v>
      </c>
      <c r="G95">
        <v>40</v>
      </c>
      <c r="H95">
        <v>1</v>
      </c>
      <c r="L95" t="s">
        <v>1715</v>
      </c>
    </row>
    <row r="96" spans="1:12">
      <c r="A96" t="s">
        <v>1265</v>
      </c>
      <c r="B96">
        <v>1101</v>
      </c>
      <c r="C96" t="s">
        <v>552</v>
      </c>
      <c r="D96" t="s">
        <v>393</v>
      </c>
      <c r="E96" t="s">
        <v>392</v>
      </c>
      <c r="G96">
        <v>60</v>
      </c>
      <c r="L96" t="s">
        <v>1716</v>
      </c>
    </row>
    <row r="97" spans="1:8">
      <c r="A97" t="s">
        <v>1271</v>
      </c>
      <c r="B97">
        <v>1101</v>
      </c>
      <c r="C97" t="s">
        <v>552</v>
      </c>
      <c r="D97" t="s">
        <v>481</v>
      </c>
      <c r="E97" t="s">
        <v>480</v>
      </c>
      <c r="G97">
        <v>119</v>
      </c>
      <c r="H97">
        <v>2</v>
      </c>
    </row>
    <row r="98" spans="1:8">
      <c r="A98" t="s">
        <v>1717</v>
      </c>
      <c r="B98">
        <v>1101</v>
      </c>
      <c r="C98" t="s">
        <v>552</v>
      </c>
      <c r="D98" t="s">
        <v>499</v>
      </c>
      <c r="E98" t="s">
        <v>498</v>
      </c>
      <c r="G98">
        <v>66</v>
      </c>
      <c r="H98">
        <v>2</v>
      </c>
    </row>
    <row r="99" spans="1:8">
      <c r="A99" t="s">
        <v>1269</v>
      </c>
      <c r="B99">
        <v>1101</v>
      </c>
      <c r="C99" t="s">
        <v>552</v>
      </c>
      <c r="D99" t="s">
        <v>470</v>
      </c>
      <c r="E99" t="s">
        <v>469</v>
      </c>
      <c r="G99">
        <v>83</v>
      </c>
      <c r="H99">
        <v>4</v>
      </c>
    </row>
    <row r="100" spans="1:8">
      <c r="A100" t="s">
        <v>1289</v>
      </c>
      <c r="B100">
        <v>1191</v>
      </c>
      <c r="C100" t="s">
        <v>568</v>
      </c>
      <c r="D100" t="s">
        <v>244</v>
      </c>
      <c r="E100" t="s">
        <v>243</v>
      </c>
      <c r="G100">
        <v>30</v>
      </c>
      <c r="H100">
        <v>2</v>
      </c>
    </row>
    <row r="101" spans="1:8">
      <c r="A101" t="s">
        <v>1291</v>
      </c>
      <c r="B101">
        <v>1191</v>
      </c>
      <c r="C101" t="s">
        <v>568</v>
      </c>
      <c r="D101" t="s">
        <v>249</v>
      </c>
      <c r="E101" t="s">
        <v>248</v>
      </c>
      <c r="G101">
        <v>46</v>
      </c>
      <c r="H101">
        <v>2</v>
      </c>
    </row>
    <row r="102" spans="1:12">
      <c r="A102" t="s">
        <v>1718</v>
      </c>
      <c r="B102">
        <v>1191</v>
      </c>
      <c r="C102" t="s">
        <v>568</v>
      </c>
      <c r="D102" t="s">
        <v>255</v>
      </c>
      <c r="E102" t="s">
        <v>254</v>
      </c>
      <c r="G102">
        <v>74</v>
      </c>
      <c r="H102">
        <v>6</v>
      </c>
      <c r="L102" t="s">
        <v>1719</v>
      </c>
    </row>
    <row r="103" spans="1:12">
      <c r="A103" t="s">
        <v>1293</v>
      </c>
      <c r="B103">
        <v>1191</v>
      </c>
      <c r="C103" t="s">
        <v>568</v>
      </c>
      <c r="D103" t="s">
        <v>257</v>
      </c>
      <c r="E103" t="s">
        <v>256</v>
      </c>
      <c r="G103">
        <v>104</v>
      </c>
      <c r="H103">
        <v>10</v>
      </c>
      <c r="L103" t="s">
        <v>1720</v>
      </c>
    </row>
    <row r="104" spans="1:8">
      <c r="A104" t="s">
        <v>1295</v>
      </c>
      <c r="B104">
        <v>1191</v>
      </c>
      <c r="C104" t="s">
        <v>568</v>
      </c>
      <c r="D104" t="s">
        <v>284</v>
      </c>
      <c r="E104" t="s">
        <v>283</v>
      </c>
      <c r="G104">
        <v>30</v>
      </c>
      <c r="H104">
        <v>2</v>
      </c>
    </row>
    <row r="105" spans="1:8">
      <c r="A105" t="s">
        <v>1297</v>
      </c>
      <c r="B105">
        <v>1191</v>
      </c>
      <c r="C105" t="s">
        <v>568</v>
      </c>
      <c r="D105" t="s">
        <v>293</v>
      </c>
      <c r="E105" t="s">
        <v>292</v>
      </c>
      <c r="G105">
        <v>46</v>
      </c>
      <c r="H105">
        <v>2</v>
      </c>
    </row>
    <row r="106" spans="1:12">
      <c r="A106" t="s">
        <v>1301</v>
      </c>
      <c r="B106">
        <v>1191</v>
      </c>
      <c r="C106" t="s">
        <v>568</v>
      </c>
      <c r="D106" t="s">
        <v>305</v>
      </c>
      <c r="E106" t="s">
        <v>304</v>
      </c>
      <c r="G106">
        <v>91</v>
      </c>
      <c r="H106">
        <v>10</v>
      </c>
      <c r="L106" t="s">
        <v>1721</v>
      </c>
    </row>
    <row r="107" spans="1:12">
      <c r="A107" t="s">
        <v>1299</v>
      </c>
      <c r="B107">
        <v>1191</v>
      </c>
      <c r="C107" t="s">
        <v>568</v>
      </c>
      <c r="D107" t="s">
        <v>303</v>
      </c>
      <c r="E107" t="s">
        <v>302</v>
      </c>
      <c r="G107">
        <v>113</v>
      </c>
      <c r="H107">
        <v>14</v>
      </c>
      <c r="L107" t="s">
        <v>1722</v>
      </c>
    </row>
    <row r="108" spans="1:8">
      <c r="A108" t="s">
        <v>1311</v>
      </c>
      <c r="B108">
        <v>1191</v>
      </c>
      <c r="C108" t="s">
        <v>568</v>
      </c>
      <c r="D108" t="s">
        <v>349</v>
      </c>
      <c r="E108" t="s">
        <v>348</v>
      </c>
      <c r="G108">
        <v>66</v>
      </c>
      <c r="H108">
        <v>3</v>
      </c>
    </row>
    <row r="109" spans="1:8">
      <c r="A109" t="s">
        <v>1313</v>
      </c>
      <c r="B109">
        <v>1191</v>
      </c>
      <c r="C109" t="s">
        <v>568</v>
      </c>
      <c r="D109" t="s">
        <v>377</v>
      </c>
      <c r="E109" t="s">
        <v>376</v>
      </c>
      <c r="G109">
        <v>88</v>
      </c>
      <c r="H109">
        <v>8</v>
      </c>
    </row>
    <row r="110" spans="1:12">
      <c r="A110" t="s">
        <v>1315</v>
      </c>
      <c r="B110">
        <v>1191</v>
      </c>
      <c r="C110" t="s">
        <v>568</v>
      </c>
      <c r="D110" t="s">
        <v>393</v>
      </c>
      <c r="E110" t="s">
        <v>392</v>
      </c>
      <c r="G110">
        <v>80</v>
      </c>
      <c r="H110">
        <v>9</v>
      </c>
      <c r="L110" t="s">
        <v>1723</v>
      </c>
    </row>
    <row r="111" spans="1:8">
      <c r="A111" t="s">
        <v>1325</v>
      </c>
      <c r="B111">
        <v>1191</v>
      </c>
      <c r="C111" t="s">
        <v>568</v>
      </c>
      <c r="D111" t="s">
        <v>481</v>
      </c>
      <c r="E111" t="s">
        <v>480</v>
      </c>
      <c r="G111">
        <v>211</v>
      </c>
      <c r="H111">
        <v>13</v>
      </c>
    </row>
    <row r="112" spans="1:8">
      <c r="A112" t="s">
        <v>1724</v>
      </c>
      <c r="B112">
        <v>1191</v>
      </c>
      <c r="C112" t="s">
        <v>568</v>
      </c>
      <c r="D112" t="s">
        <v>499</v>
      </c>
      <c r="E112" t="s">
        <v>498</v>
      </c>
      <c r="G112">
        <v>144</v>
      </c>
      <c r="H112">
        <v>13</v>
      </c>
    </row>
    <row r="113" spans="1:8">
      <c r="A113" t="s">
        <v>1323</v>
      </c>
      <c r="B113">
        <v>1191</v>
      </c>
      <c r="C113" t="s">
        <v>568</v>
      </c>
      <c r="D113" t="s">
        <v>470</v>
      </c>
      <c r="E113" t="s">
        <v>469</v>
      </c>
      <c r="G113">
        <v>64</v>
      </c>
      <c r="H113">
        <v>4</v>
      </c>
    </row>
    <row r="114" spans="1:12">
      <c r="A114" t="s">
        <v>1317</v>
      </c>
      <c r="B114">
        <v>1191</v>
      </c>
      <c r="C114" t="s">
        <v>568</v>
      </c>
      <c r="D114" t="s">
        <v>420</v>
      </c>
      <c r="E114" t="s">
        <v>419</v>
      </c>
      <c r="G114">
        <v>44</v>
      </c>
      <c r="H114">
        <v>2</v>
      </c>
      <c r="L114" t="s">
        <v>1319</v>
      </c>
    </row>
    <row r="115" ht="18.95" customHeight="1" spans="1:12">
      <c r="A115" t="s">
        <v>1320</v>
      </c>
      <c r="B115">
        <v>1191</v>
      </c>
      <c r="C115" t="s">
        <v>568</v>
      </c>
      <c r="D115" t="s">
        <v>431</v>
      </c>
      <c r="E115" t="s">
        <v>430</v>
      </c>
      <c r="G115">
        <v>44</v>
      </c>
      <c r="H115">
        <v>2</v>
      </c>
      <c r="L115" t="s">
        <v>1725</v>
      </c>
    </row>
    <row r="116" spans="1:12">
      <c r="A116" t="s">
        <v>1305</v>
      </c>
      <c r="B116">
        <v>1191</v>
      </c>
      <c r="C116" t="s">
        <v>568</v>
      </c>
      <c r="D116" t="s">
        <v>435</v>
      </c>
      <c r="E116" t="s">
        <v>434</v>
      </c>
      <c r="G116">
        <v>64</v>
      </c>
      <c r="H116">
        <v>4</v>
      </c>
      <c r="L116" t="s">
        <v>1726</v>
      </c>
    </row>
    <row r="117" spans="1:12">
      <c r="A117" t="s">
        <v>1308</v>
      </c>
      <c r="B117">
        <v>1191</v>
      </c>
      <c r="C117" t="s">
        <v>568</v>
      </c>
      <c r="D117" t="s">
        <v>437</v>
      </c>
      <c r="E117" t="s">
        <v>436</v>
      </c>
      <c r="G117">
        <v>121</v>
      </c>
      <c r="H117">
        <v>6</v>
      </c>
      <c r="L117" t="s">
        <v>1727</v>
      </c>
    </row>
    <row r="118" ht="18.95" customHeight="1" spans="1:12">
      <c r="A118" t="s">
        <v>1728</v>
      </c>
      <c r="B118">
        <v>1191</v>
      </c>
      <c r="C118" t="s">
        <v>568</v>
      </c>
      <c r="D118" t="s">
        <v>451</v>
      </c>
      <c r="E118" t="s">
        <v>450</v>
      </c>
      <c r="F118" t="s">
        <v>1729</v>
      </c>
      <c r="G118">
        <v>64</v>
      </c>
      <c r="H118">
        <v>4</v>
      </c>
      <c r="L118" t="s">
        <v>1730</v>
      </c>
    </row>
    <row r="119" ht="18.95" customHeight="1" spans="1:12">
      <c r="A119" t="s">
        <v>1731</v>
      </c>
      <c r="B119">
        <v>1191</v>
      </c>
      <c r="C119" t="s">
        <v>568</v>
      </c>
      <c r="D119" t="s">
        <v>453</v>
      </c>
      <c r="E119" t="s">
        <v>452</v>
      </c>
      <c r="G119">
        <v>94</v>
      </c>
      <c r="H119">
        <v>5</v>
      </c>
      <c r="L119" t="s">
        <v>1732</v>
      </c>
    </row>
    <row r="120" spans="1:12">
      <c r="A120" t="s">
        <v>1733</v>
      </c>
      <c r="B120">
        <v>1191</v>
      </c>
      <c r="C120" t="s">
        <v>568</v>
      </c>
      <c r="D120" t="s">
        <v>416</v>
      </c>
      <c r="E120" t="s">
        <v>415</v>
      </c>
      <c r="G120">
        <v>15</v>
      </c>
      <c r="H120">
        <v>0</v>
      </c>
      <c r="L120" t="s">
        <v>1734</v>
      </c>
    </row>
    <row r="121" spans="1:12">
      <c r="A121" t="s">
        <v>1735</v>
      </c>
      <c r="B121">
        <v>1191</v>
      </c>
      <c r="C121" t="s">
        <v>568</v>
      </c>
      <c r="D121" t="s">
        <v>241</v>
      </c>
      <c r="E121" t="s">
        <v>240</v>
      </c>
      <c r="G121">
        <v>68</v>
      </c>
      <c r="H121">
        <v>2</v>
      </c>
      <c r="L121" t="s">
        <v>1736</v>
      </c>
    </row>
    <row r="122" spans="1:8">
      <c r="A122" t="s">
        <v>1339</v>
      </c>
      <c r="B122">
        <v>1041</v>
      </c>
      <c r="C122" t="s">
        <v>543</v>
      </c>
      <c r="D122" t="s">
        <v>244</v>
      </c>
      <c r="E122" t="s">
        <v>243</v>
      </c>
      <c r="G122">
        <v>22</v>
      </c>
      <c r="H122">
        <v>1</v>
      </c>
    </row>
    <row r="123" spans="1:8">
      <c r="A123" t="s">
        <v>1343</v>
      </c>
      <c r="B123">
        <v>1041</v>
      </c>
      <c r="C123" t="s">
        <v>543</v>
      </c>
      <c r="D123" t="s">
        <v>249</v>
      </c>
      <c r="E123" t="s">
        <v>248</v>
      </c>
      <c r="G123">
        <v>22</v>
      </c>
      <c r="H123">
        <v>1</v>
      </c>
    </row>
    <row r="124" spans="1:8">
      <c r="A124" t="s">
        <v>1347</v>
      </c>
      <c r="B124">
        <v>1041</v>
      </c>
      <c r="C124" t="s">
        <v>543</v>
      </c>
      <c r="D124" t="s">
        <v>252</v>
      </c>
      <c r="E124" t="s">
        <v>251</v>
      </c>
      <c r="G124">
        <v>48</v>
      </c>
      <c r="H124">
        <v>2</v>
      </c>
    </row>
    <row r="125" spans="1:8">
      <c r="A125" t="s">
        <v>1351</v>
      </c>
      <c r="B125">
        <v>1041</v>
      </c>
      <c r="C125" t="s">
        <v>543</v>
      </c>
      <c r="D125" t="s">
        <v>259</v>
      </c>
      <c r="E125" t="s">
        <v>258</v>
      </c>
      <c r="G125">
        <v>77</v>
      </c>
      <c r="H125">
        <v>5</v>
      </c>
    </row>
    <row r="126" spans="1:12">
      <c r="A126" t="s">
        <v>1341</v>
      </c>
      <c r="B126">
        <v>1041</v>
      </c>
      <c r="C126" t="s">
        <v>543</v>
      </c>
      <c r="D126" t="s">
        <v>284</v>
      </c>
      <c r="E126" t="s">
        <v>283</v>
      </c>
      <c r="G126">
        <v>22</v>
      </c>
      <c r="H126">
        <v>2</v>
      </c>
      <c r="L126" t="s">
        <v>1737</v>
      </c>
    </row>
    <row r="127" spans="1:12">
      <c r="A127" t="s">
        <v>1345</v>
      </c>
      <c r="B127">
        <v>1041</v>
      </c>
      <c r="C127" t="s">
        <v>543</v>
      </c>
      <c r="D127" t="s">
        <v>293</v>
      </c>
      <c r="E127" t="s">
        <v>292</v>
      </c>
      <c r="G127">
        <v>22</v>
      </c>
      <c r="H127">
        <v>4</v>
      </c>
      <c r="L127" t="s">
        <v>1738</v>
      </c>
    </row>
    <row r="128" spans="1:12">
      <c r="A128" t="s">
        <v>1349</v>
      </c>
      <c r="B128">
        <v>1041</v>
      </c>
      <c r="C128" t="s">
        <v>543</v>
      </c>
      <c r="D128" t="s">
        <v>300</v>
      </c>
      <c r="E128" t="s">
        <v>299</v>
      </c>
      <c r="G128">
        <v>42</v>
      </c>
      <c r="H128">
        <v>3</v>
      </c>
      <c r="L128" t="s">
        <v>1739</v>
      </c>
    </row>
    <row r="129" spans="1:12">
      <c r="A129" t="s">
        <v>1353</v>
      </c>
      <c r="B129">
        <v>1041</v>
      </c>
      <c r="C129" t="s">
        <v>543</v>
      </c>
      <c r="D129" t="s">
        <v>307</v>
      </c>
      <c r="E129" t="s">
        <v>306</v>
      </c>
      <c r="G129">
        <v>87</v>
      </c>
      <c r="H129">
        <v>10</v>
      </c>
      <c r="L129" t="s">
        <v>1740</v>
      </c>
    </row>
    <row r="130" spans="1:8">
      <c r="A130" t="s">
        <v>1359</v>
      </c>
      <c r="B130">
        <v>1041</v>
      </c>
      <c r="C130" t="s">
        <v>543</v>
      </c>
      <c r="D130" t="s">
        <v>420</v>
      </c>
      <c r="E130" t="s">
        <v>419</v>
      </c>
      <c r="G130">
        <v>37</v>
      </c>
      <c r="H130">
        <v>2</v>
      </c>
    </row>
    <row r="131" spans="1:8">
      <c r="A131" t="s">
        <v>1361</v>
      </c>
      <c r="B131">
        <v>1041</v>
      </c>
      <c r="C131" t="s">
        <v>543</v>
      </c>
      <c r="D131" t="s">
        <v>448</v>
      </c>
      <c r="E131" t="s">
        <v>447</v>
      </c>
      <c r="G131">
        <v>37</v>
      </c>
      <c r="H131">
        <v>4</v>
      </c>
    </row>
    <row r="132" spans="1:8">
      <c r="A132" t="s">
        <v>1355</v>
      </c>
      <c r="B132">
        <v>1041</v>
      </c>
      <c r="C132" t="s">
        <v>543</v>
      </c>
      <c r="D132" t="s">
        <v>349</v>
      </c>
      <c r="E132" t="s">
        <v>348</v>
      </c>
      <c r="G132">
        <v>72</v>
      </c>
      <c r="H132">
        <v>4</v>
      </c>
    </row>
    <row r="133" spans="1:8">
      <c r="A133" t="s">
        <v>1357</v>
      </c>
      <c r="B133">
        <v>1041</v>
      </c>
      <c r="C133" t="s">
        <v>543</v>
      </c>
      <c r="D133" t="s">
        <v>377</v>
      </c>
      <c r="E133" t="s">
        <v>376</v>
      </c>
      <c r="G133">
        <v>102</v>
      </c>
      <c r="H133">
        <v>6</v>
      </c>
    </row>
    <row r="134" spans="1:8">
      <c r="A134" t="s">
        <v>1365</v>
      </c>
      <c r="B134">
        <v>1041</v>
      </c>
      <c r="C134" t="s">
        <v>543</v>
      </c>
      <c r="D134" t="s">
        <v>481</v>
      </c>
      <c r="E134" t="s">
        <v>480</v>
      </c>
      <c r="G134">
        <v>131</v>
      </c>
      <c r="H134">
        <v>8</v>
      </c>
    </row>
    <row r="135" spans="1:8">
      <c r="A135" t="s">
        <v>1741</v>
      </c>
      <c r="B135">
        <v>1041</v>
      </c>
      <c r="C135" t="s">
        <v>543</v>
      </c>
      <c r="D135" t="s">
        <v>499</v>
      </c>
      <c r="E135" t="s">
        <v>498</v>
      </c>
      <c r="G135">
        <v>66</v>
      </c>
      <c r="H135">
        <v>8</v>
      </c>
    </row>
    <row r="136" spans="1:8">
      <c r="A136" t="s">
        <v>1363</v>
      </c>
      <c r="B136">
        <v>1041</v>
      </c>
      <c r="C136" t="s">
        <v>543</v>
      </c>
      <c r="D136" t="s">
        <v>470</v>
      </c>
      <c r="E136" t="s">
        <v>469</v>
      </c>
      <c r="G136">
        <v>68</v>
      </c>
      <c r="H136">
        <v>6</v>
      </c>
    </row>
    <row r="137" spans="1:8">
      <c r="A137" t="s">
        <v>1495</v>
      </c>
      <c r="B137">
        <v>1021</v>
      </c>
      <c r="C137" t="s">
        <v>536</v>
      </c>
      <c r="D137" t="s">
        <v>244</v>
      </c>
      <c r="E137" t="s">
        <v>243</v>
      </c>
      <c r="G137">
        <v>23</v>
      </c>
      <c r="H137">
        <v>2</v>
      </c>
    </row>
    <row r="138" spans="1:8">
      <c r="A138" t="s">
        <v>1497</v>
      </c>
      <c r="B138">
        <v>1021</v>
      </c>
      <c r="C138" t="s">
        <v>536</v>
      </c>
      <c r="D138" t="s">
        <v>249</v>
      </c>
      <c r="E138" t="s">
        <v>248</v>
      </c>
      <c r="G138">
        <v>25</v>
      </c>
      <c r="H138">
        <v>2</v>
      </c>
    </row>
    <row r="139" spans="1:8">
      <c r="A139" t="s">
        <v>1499</v>
      </c>
      <c r="B139">
        <v>1021</v>
      </c>
      <c r="C139" t="s">
        <v>536</v>
      </c>
      <c r="D139" t="s">
        <v>252</v>
      </c>
      <c r="E139" t="s">
        <v>251</v>
      </c>
      <c r="G139">
        <v>29</v>
      </c>
      <c r="H139">
        <v>3</v>
      </c>
    </row>
    <row r="140" spans="1:8">
      <c r="A140" t="s">
        <v>1501</v>
      </c>
      <c r="B140">
        <v>1021</v>
      </c>
      <c r="C140" t="s">
        <v>536</v>
      </c>
      <c r="D140" t="s">
        <v>259</v>
      </c>
      <c r="E140" t="s">
        <v>258</v>
      </c>
      <c r="G140">
        <v>55</v>
      </c>
      <c r="H140">
        <v>4</v>
      </c>
    </row>
    <row r="141" spans="1:8">
      <c r="A141" t="s">
        <v>1503</v>
      </c>
      <c r="B141">
        <v>1021</v>
      </c>
      <c r="C141" t="s">
        <v>536</v>
      </c>
      <c r="D141" t="s">
        <v>262</v>
      </c>
      <c r="E141" t="s">
        <v>261</v>
      </c>
      <c r="G141">
        <v>28</v>
      </c>
      <c r="H141">
        <v>1</v>
      </c>
    </row>
    <row r="142" spans="1:12">
      <c r="A142" t="s">
        <v>1505</v>
      </c>
      <c r="B142">
        <v>1021</v>
      </c>
      <c r="C142" t="s">
        <v>536</v>
      </c>
      <c r="D142" t="s">
        <v>341</v>
      </c>
      <c r="E142" t="s">
        <v>340</v>
      </c>
      <c r="G142">
        <v>36</v>
      </c>
      <c r="H142">
        <v>2</v>
      </c>
      <c r="L142" t="s">
        <v>1742</v>
      </c>
    </row>
    <row r="143" spans="1:12">
      <c r="A143" t="s">
        <v>1743</v>
      </c>
      <c r="B143">
        <v>1021</v>
      </c>
      <c r="C143" t="s">
        <v>536</v>
      </c>
      <c r="D143" t="s">
        <v>284</v>
      </c>
      <c r="E143" t="s">
        <v>283</v>
      </c>
      <c r="G143">
        <v>34</v>
      </c>
      <c r="H143">
        <v>2</v>
      </c>
      <c r="L143" t="s">
        <v>1744</v>
      </c>
    </row>
    <row r="144" spans="1:12">
      <c r="A144" t="s">
        <v>1745</v>
      </c>
      <c r="B144">
        <v>1021</v>
      </c>
      <c r="C144" t="s">
        <v>536</v>
      </c>
      <c r="D144" t="s">
        <v>293</v>
      </c>
      <c r="E144" t="s">
        <v>292</v>
      </c>
      <c r="G144">
        <v>31</v>
      </c>
      <c r="H144">
        <v>2</v>
      </c>
      <c r="L144" t="s">
        <v>1746</v>
      </c>
    </row>
    <row r="145" spans="1:12">
      <c r="A145" t="s">
        <v>1747</v>
      </c>
      <c r="B145">
        <v>1021</v>
      </c>
      <c r="C145" t="s">
        <v>536</v>
      </c>
      <c r="D145" t="s">
        <v>300</v>
      </c>
      <c r="E145" t="s">
        <v>299</v>
      </c>
      <c r="G145">
        <v>29</v>
      </c>
      <c r="H145">
        <v>2</v>
      </c>
      <c r="L145" t="s">
        <v>1748</v>
      </c>
    </row>
    <row r="146" spans="1:8">
      <c r="A146" t="s">
        <v>1511</v>
      </c>
      <c r="B146">
        <v>1021</v>
      </c>
      <c r="C146" t="s">
        <v>536</v>
      </c>
      <c r="D146" t="s">
        <v>420</v>
      </c>
      <c r="E146" t="s">
        <v>419</v>
      </c>
      <c r="G146">
        <v>20</v>
      </c>
      <c r="H146">
        <v>2</v>
      </c>
    </row>
    <row r="147" spans="1:8">
      <c r="A147" t="s">
        <v>1507</v>
      </c>
      <c r="B147">
        <v>1021</v>
      </c>
      <c r="C147" t="s">
        <v>536</v>
      </c>
      <c r="D147" t="s">
        <v>349</v>
      </c>
      <c r="E147" t="s">
        <v>348</v>
      </c>
      <c r="G147">
        <v>75</v>
      </c>
      <c r="H147">
        <v>5</v>
      </c>
    </row>
    <row r="148" spans="1:8">
      <c r="A148" t="s">
        <v>1509</v>
      </c>
      <c r="B148">
        <v>1021</v>
      </c>
      <c r="C148" t="s">
        <v>536</v>
      </c>
      <c r="D148" t="s">
        <v>377</v>
      </c>
      <c r="E148" t="s">
        <v>376</v>
      </c>
      <c r="G148">
        <v>116</v>
      </c>
      <c r="H148">
        <v>7</v>
      </c>
    </row>
    <row r="149" spans="1:8">
      <c r="A149" t="s">
        <v>1515</v>
      </c>
      <c r="B149">
        <v>1021</v>
      </c>
      <c r="C149" t="s">
        <v>536</v>
      </c>
      <c r="D149" t="s">
        <v>481</v>
      </c>
      <c r="E149" t="s">
        <v>480</v>
      </c>
      <c r="G149">
        <v>111</v>
      </c>
      <c r="H149">
        <v>9</v>
      </c>
    </row>
    <row r="150" spans="1:8">
      <c r="A150" t="s">
        <v>1749</v>
      </c>
      <c r="B150">
        <v>1021</v>
      </c>
      <c r="C150" t="s">
        <v>536</v>
      </c>
      <c r="D150" t="s">
        <v>499</v>
      </c>
      <c r="E150" t="s">
        <v>498</v>
      </c>
      <c r="G150">
        <v>66</v>
      </c>
      <c r="H150">
        <v>9</v>
      </c>
    </row>
    <row r="151" spans="1:8">
      <c r="A151" t="s">
        <v>1513</v>
      </c>
      <c r="B151">
        <v>1021</v>
      </c>
      <c r="C151" t="s">
        <v>536</v>
      </c>
      <c r="D151" t="s">
        <v>470</v>
      </c>
      <c r="E151" t="s">
        <v>469</v>
      </c>
      <c r="G151">
        <v>74</v>
      </c>
      <c r="H151">
        <v>8</v>
      </c>
    </row>
    <row r="152" spans="1:8">
      <c r="A152" t="s">
        <v>1431</v>
      </c>
      <c r="B152">
        <v>1061</v>
      </c>
      <c r="C152" t="s">
        <v>546</v>
      </c>
      <c r="D152" t="s">
        <v>244</v>
      </c>
      <c r="E152" t="s">
        <v>243</v>
      </c>
      <c r="G152">
        <v>51</v>
      </c>
      <c r="H152">
        <v>4</v>
      </c>
    </row>
    <row r="153" spans="1:8">
      <c r="A153" t="s">
        <v>1433</v>
      </c>
      <c r="B153">
        <v>1061</v>
      </c>
      <c r="C153" t="s">
        <v>546</v>
      </c>
      <c r="D153" t="s">
        <v>249</v>
      </c>
      <c r="E153" t="s">
        <v>248</v>
      </c>
      <c r="G153">
        <v>32</v>
      </c>
      <c r="H153">
        <v>4</v>
      </c>
    </row>
    <row r="154" spans="1:8">
      <c r="A154" t="s">
        <v>1435</v>
      </c>
      <c r="B154">
        <v>1061</v>
      </c>
      <c r="C154" t="s">
        <v>546</v>
      </c>
      <c r="D154" t="s">
        <v>252</v>
      </c>
      <c r="E154" t="s">
        <v>251</v>
      </c>
      <c r="G154">
        <v>75</v>
      </c>
      <c r="H154">
        <v>4</v>
      </c>
    </row>
    <row r="155" spans="1:8">
      <c r="A155" t="s">
        <v>1438</v>
      </c>
      <c r="B155">
        <v>1061</v>
      </c>
      <c r="C155" t="s">
        <v>546</v>
      </c>
      <c r="D155" t="s">
        <v>259</v>
      </c>
      <c r="E155" t="s">
        <v>258</v>
      </c>
      <c r="G155">
        <v>90</v>
      </c>
      <c r="H155">
        <v>8</v>
      </c>
    </row>
    <row r="156" spans="1:8">
      <c r="A156" t="s">
        <v>1442</v>
      </c>
      <c r="B156">
        <v>1061</v>
      </c>
      <c r="C156" t="s">
        <v>546</v>
      </c>
      <c r="D156" t="s">
        <v>262</v>
      </c>
      <c r="E156" t="s">
        <v>261</v>
      </c>
      <c r="G156">
        <v>103</v>
      </c>
      <c r="H156">
        <v>7</v>
      </c>
    </row>
    <row r="157" spans="1:12">
      <c r="A157" t="s">
        <v>1440</v>
      </c>
      <c r="B157">
        <v>1061</v>
      </c>
      <c r="C157" t="s">
        <v>546</v>
      </c>
      <c r="D157" t="s">
        <v>255</v>
      </c>
      <c r="E157" t="s">
        <v>254</v>
      </c>
      <c r="G157">
        <v>99</v>
      </c>
      <c r="H157">
        <v>8</v>
      </c>
      <c r="L157" t="s">
        <v>1750</v>
      </c>
    </row>
    <row r="158" spans="1:12">
      <c r="A158" t="s">
        <v>1444</v>
      </c>
      <c r="B158">
        <v>1061</v>
      </c>
      <c r="C158" t="s">
        <v>546</v>
      </c>
      <c r="D158" t="s">
        <v>265</v>
      </c>
      <c r="E158" t="s">
        <v>264</v>
      </c>
      <c r="G158">
        <v>158</v>
      </c>
      <c r="H158">
        <v>16</v>
      </c>
      <c r="L158" t="s">
        <v>1751</v>
      </c>
    </row>
    <row r="159" spans="1:12">
      <c r="A159" t="s">
        <v>1455</v>
      </c>
      <c r="B159">
        <v>1061</v>
      </c>
      <c r="C159" t="s">
        <v>546</v>
      </c>
      <c r="D159" t="s">
        <v>353</v>
      </c>
      <c r="E159" t="s">
        <v>352</v>
      </c>
      <c r="G159">
        <v>107</v>
      </c>
      <c r="H159">
        <v>8</v>
      </c>
      <c r="L159" t="s">
        <v>1752</v>
      </c>
    </row>
    <row r="160" ht="18.95" customHeight="1" spans="1:12">
      <c r="A160" t="s">
        <v>1458</v>
      </c>
      <c r="B160">
        <v>1061</v>
      </c>
      <c r="C160" t="s">
        <v>546</v>
      </c>
      <c r="D160" t="s">
        <v>355</v>
      </c>
      <c r="E160" t="s">
        <v>354</v>
      </c>
      <c r="G160">
        <v>139</v>
      </c>
      <c r="H160">
        <v>12</v>
      </c>
      <c r="L160" t="s">
        <v>1753</v>
      </c>
    </row>
    <row r="161" spans="1:8">
      <c r="A161" t="s">
        <v>1469</v>
      </c>
      <c r="B161">
        <v>1061</v>
      </c>
      <c r="C161" t="s">
        <v>546</v>
      </c>
      <c r="D161" t="s">
        <v>383</v>
      </c>
      <c r="E161" t="s">
        <v>382</v>
      </c>
      <c r="G161">
        <v>124</v>
      </c>
      <c r="H161">
        <v>8</v>
      </c>
    </row>
    <row r="162" ht="18.95" customHeight="1" spans="1:12">
      <c r="A162" t="s">
        <v>1472</v>
      </c>
      <c r="B162">
        <v>1061</v>
      </c>
      <c r="C162" t="s">
        <v>546</v>
      </c>
      <c r="D162" t="s">
        <v>385</v>
      </c>
      <c r="E162" t="s">
        <v>384</v>
      </c>
      <c r="G162">
        <v>262</v>
      </c>
      <c r="H162">
        <v>42</v>
      </c>
      <c r="L162" t="s">
        <v>1754</v>
      </c>
    </row>
    <row r="163" spans="1:8">
      <c r="A163" t="s">
        <v>1481</v>
      </c>
      <c r="B163">
        <v>1061</v>
      </c>
      <c r="C163" t="s">
        <v>546</v>
      </c>
      <c r="D163" t="s">
        <v>481</v>
      </c>
      <c r="E163" t="s">
        <v>480</v>
      </c>
      <c r="G163">
        <v>155</v>
      </c>
      <c r="H163">
        <v>14</v>
      </c>
    </row>
    <row r="164" spans="1:8">
      <c r="A164" t="s">
        <v>1755</v>
      </c>
      <c r="B164">
        <v>1061</v>
      </c>
      <c r="C164" t="s">
        <v>546</v>
      </c>
      <c r="D164" t="s">
        <v>499</v>
      </c>
      <c r="E164" t="s">
        <v>498</v>
      </c>
      <c r="G164">
        <v>66</v>
      </c>
      <c r="H164">
        <v>14</v>
      </c>
    </row>
    <row r="165" spans="1:8">
      <c r="A165" t="s">
        <v>1478</v>
      </c>
      <c r="B165">
        <v>1061</v>
      </c>
      <c r="C165" t="s">
        <v>546</v>
      </c>
      <c r="D165" t="s">
        <v>470</v>
      </c>
      <c r="E165" t="s">
        <v>469</v>
      </c>
      <c r="G165">
        <v>64</v>
      </c>
      <c r="H165">
        <v>10</v>
      </c>
    </row>
    <row r="166" spans="1:8">
      <c r="A166" t="s">
        <v>1475</v>
      </c>
      <c r="B166">
        <v>1061</v>
      </c>
      <c r="C166" t="s">
        <v>546</v>
      </c>
      <c r="D166" t="s">
        <v>420</v>
      </c>
      <c r="E166" t="s">
        <v>419</v>
      </c>
      <c r="G166">
        <v>86</v>
      </c>
      <c r="H166">
        <v>8</v>
      </c>
    </row>
    <row r="167" spans="1:8">
      <c r="A167" t="s">
        <v>1581</v>
      </c>
      <c r="B167">
        <v>1111</v>
      </c>
      <c r="C167" t="s">
        <v>555</v>
      </c>
      <c r="D167" t="s">
        <v>244</v>
      </c>
      <c r="E167" t="s">
        <v>243</v>
      </c>
      <c r="G167">
        <v>43</v>
      </c>
      <c r="H167">
        <v>2</v>
      </c>
    </row>
    <row r="168" spans="1:8">
      <c r="A168" t="s">
        <v>1582</v>
      </c>
      <c r="B168">
        <v>1111</v>
      </c>
      <c r="C168" t="s">
        <v>555</v>
      </c>
      <c r="D168" t="s">
        <v>249</v>
      </c>
      <c r="E168" t="s">
        <v>248</v>
      </c>
      <c r="G168">
        <v>41</v>
      </c>
      <c r="H168">
        <v>2</v>
      </c>
    </row>
    <row r="169" spans="1:8">
      <c r="A169" t="s">
        <v>1583</v>
      </c>
      <c r="B169">
        <v>1111</v>
      </c>
      <c r="C169" t="s">
        <v>555</v>
      </c>
      <c r="D169" t="s">
        <v>252</v>
      </c>
      <c r="E169" t="s">
        <v>251</v>
      </c>
      <c r="G169">
        <v>50</v>
      </c>
      <c r="H169">
        <v>2</v>
      </c>
    </row>
    <row r="170" spans="1:8">
      <c r="A170" t="s">
        <v>1584</v>
      </c>
      <c r="B170">
        <v>1111</v>
      </c>
      <c r="C170" t="s">
        <v>555</v>
      </c>
      <c r="D170" t="s">
        <v>259</v>
      </c>
      <c r="E170" t="s">
        <v>258</v>
      </c>
      <c r="G170">
        <v>88</v>
      </c>
      <c r="H170">
        <v>3</v>
      </c>
    </row>
    <row r="171" spans="1:12">
      <c r="A171" t="s">
        <v>1585</v>
      </c>
      <c r="B171">
        <v>1111</v>
      </c>
      <c r="C171" t="s">
        <v>555</v>
      </c>
      <c r="D171" t="s">
        <v>247</v>
      </c>
      <c r="E171" t="s">
        <v>246</v>
      </c>
      <c r="G171">
        <v>43</v>
      </c>
      <c r="H171">
        <v>2</v>
      </c>
      <c r="L171" t="s">
        <v>1756</v>
      </c>
    </row>
    <row r="172" spans="1:8">
      <c r="A172" t="s">
        <v>1587</v>
      </c>
      <c r="B172">
        <v>1111</v>
      </c>
      <c r="C172" t="s">
        <v>555</v>
      </c>
      <c r="D172" t="s">
        <v>284</v>
      </c>
      <c r="E172" t="s">
        <v>283</v>
      </c>
      <c r="G172">
        <v>60</v>
      </c>
      <c r="H172">
        <v>4</v>
      </c>
    </row>
    <row r="173" spans="1:12">
      <c r="A173" t="s">
        <v>1588</v>
      </c>
      <c r="B173">
        <v>1111</v>
      </c>
      <c r="C173" t="s">
        <v>555</v>
      </c>
      <c r="D173" t="s">
        <v>296</v>
      </c>
      <c r="E173" t="s">
        <v>295</v>
      </c>
      <c r="G173">
        <v>50</v>
      </c>
      <c r="H173">
        <v>8</v>
      </c>
      <c r="L173" t="s">
        <v>1757</v>
      </c>
    </row>
    <row r="174" spans="1:12">
      <c r="A174" t="s">
        <v>1590</v>
      </c>
      <c r="B174">
        <v>1111</v>
      </c>
      <c r="C174" t="s">
        <v>555</v>
      </c>
      <c r="D174" t="s">
        <v>298</v>
      </c>
      <c r="E174" t="s">
        <v>297</v>
      </c>
      <c r="G174">
        <v>100</v>
      </c>
      <c r="H174">
        <v>28</v>
      </c>
      <c r="L174" t="s">
        <v>1758</v>
      </c>
    </row>
    <row r="175" spans="1:12">
      <c r="A175" t="s">
        <v>1591</v>
      </c>
      <c r="B175">
        <v>1111</v>
      </c>
      <c r="C175" t="s">
        <v>555</v>
      </c>
      <c r="D175" t="s">
        <v>305</v>
      </c>
      <c r="E175" t="s">
        <v>304</v>
      </c>
      <c r="G175">
        <v>82</v>
      </c>
      <c r="H175">
        <v>8</v>
      </c>
      <c r="L175" t="s">
        <v>1759</v>
      </c>
    </row>
    <row r="176" spans="1:12">
      <c r="A176" t="s">
        <v>1592</v>
      </c>
      <c r="B176">
        <v>1111</v>
      </c>
      <c r="C176" t="s">
        <v>555</v>
      </c>
      <c r="D176" t="s">
        <v>303</v>
      </c>
      <c r="E176" t="s">
        <v>302</v>
      </c>
      <c r="G176">
        <v>120</v>
      </c>
      <c r="H176">
        <v>16</v>
      </c>
      <c r="L176" t="s">
        <v>1760</v>
      </c>
    </row>
    <row r="177" spans="1:12">
      <c r="A177" t="s">
        <v>1593</v>
      </c>
      <c r="B177">
        <v>1111</v>
      </c>
      <c r="C177" t="s">
        <v>555</v>
      </c>
      <c r="D177" t="s">
        <v>420</v>
      </c>
      <c r="E177" t="s">
        <v>419</v>
      </c>
      <c r="G177">
        <v>40</v>
      </c>
      <c r="H177">
        <v>2</v>
      </c>
      <c r="L177" t="s">
        <v>1761</v>
      </c>
    </row>
    <row r="178" spans="1:12">
      <c r="A178" t="s">
        <v>1594</v>
      </c>
      <c r="B178">
        <v>1111</v>
      </c>
      <c r="C178" t="s">
        <v>555</v>
      </c>
      <c r="D178" t="s">
        <v>448</v>
      </c>
      <c r="E178" t="s">
        <v>447</v>
      </c>
      <c r="G178">
        <v>60</v>
      </c>
      <c r="H178">
        <v>4</v>
      </c>
      <c r="L178" t="s">
        <v>1762</v>
      </c>
    </row>
    <row r="179" spans="1:8">
      <c r="A179" t="s">
        <v>1595</v>
      </c>
      <c r="B179">
        <v>1111</v>
      </c>
      <c r="C179" t="s">
        <v>555</v>
      </c>
      <c r="D179" t="s">
        <v>475</v>
      </c>
      <c r="E179" t="s">
        <v>474</v>
      </c>
      <c r="G179">
        <v>80</v>
      </c>
      <c r="H179">
        <v>2</v>
      </c>
    </row>
    <row r="180" spans="1:8">
      <c r="A180" t="s">
        <v>1596</v>
      </c>
      <c r="B180">
        <v>1111</v>
      </c>
      <c r="C180" t="s">
        <v>555</v>
      </c>
      <c r="D180" t="s">
        <v>477</v>
      </c>
      <c r="E180" t="s">
        <v>476</v>
      </c>
      <c r="G180">
        <v>86</v>
      </c>
      <c r="H180">
        <v>2</v>
      </c>
    </row>
    <row r="181" spans="1:12">
      <c r="A181" t="s">
        <v>1597</v>
      </c>
      <c r="B181">
        <v>1111</v>
      </c>
      <c r="C181" t="s">
        <v>555</v>
      </c>
      <c r="D181" t="s">
        <v>479</v>
      </c>
      <c r="E181" t="s">
        <v>478</v>
      </c>
      <c r="G181">
        <v>88</v>
      </c>
      <c r="H181">
        <v>20</v>
      </c>
      <c r="L181" t="s">
        <v>1763</v>
      </c>
    </row>
    <row r="182" spans="1:8">
      <c r="A182" t="s">
        <v>1598</v>
      </c>
      <c r="B182">
        <v>1111</v>
      </c>
      <c r="C182" t="s">
        <v>555</v>
      </c>
      <c r="D182" t="s">
        <v>481</v>
      </c>
      <c r="E182" t="s">
        <v>480</v>
      </c>
      <c r="G182">
        <v>138</v>
      </c>
      <c r="H182">
        <v>6</v>
      </c>
    </row>
    <row r="183" spans="1:8">
      <c r="A183" t="s">
        <v>1599</v>
      </c>
      <c r="B183">
        <v>1111</v>
      </c>
      <c r="C183" t="s">
        <v>555</v>
      </c>
      <c r="D183" t="s">
        <v>499</v>
      </c>
      <c r="E183" t="s">
        <v>498</v>
      </c>
      <c r="G183">
        <v>66</v>
      </c>
      <c r="H183">
        <v>6</v>
      </c>
    </row>
    <row r="184" spans="1:8">
      <c r="A184" t="s">
        <v>1600</v>
      </c>
      <c r="B184">
        <v>1111</v>
      </c>
      <c r="C184" t="s">
        <v>555</v>
      </c>
      <c r="D184" t="s">
        <v>349</v>
      </c>
      <c r="E184" t="s">
        <v>348</v>
      </c>
      <c r="G184">
        <v>56</v>
      </c>
      <c r="H184">
        <v>2</v>
      </c>
    </row>
    <row r="185" spans="1:8">
      <c r="A185" t="s">
        <v>1601</v>
      </c>
      <c r="B185">
        <v>1111</v>
      </c>
      <c r="C185" t="s">
        <v>555</v>
      </c>
      <c r="D185" t="s">
        <v>377</v>
      </c>
      <c r="E185" t="s">
        <v>376</v>
      </c>
      <c r="G185">
        <v>76</v>
      </c>
      <c r="H185">
        <v>4</v>
      </c>
    </row>
    <row r="186" spans="1:8">
      <c r="A186" t="s">
        <v>1379</v>
      </c>
      <c r="B186">
        <v>1131</v>
      </c>
      <c r="C186" t="s">
        <v>561</v>
      </c>
      <c r="D186" t="s">
        <v>244</v>
      </c>
      <c r="E186" t="s">
        <v>243</v>
      </c>
      <c r="G186">
        <v>46</v>
      </c>
      <c r="H186">
        <v>1</v>
      </c>
    </row>
    <row r="187" spans="1:8">
      <c r="A187" t="s">
        <v>1381</v>
      </c>
      <c r="B187">
        <v>1131</v>
      </c>
      <c r="C187" t="s">
        <v>561</v>
      </c>
      <c r="D187" t="s">
        <v>249</v>
      </c>
      <c r="E187" t="s">
        <v>248</v>
      </c>
      <c r="G187">
        <v>88</v>
      </c>
      <c r="H187">
        <v>2</v>
      </c>
    </row>
    <row r="188" spans="1:8">
      <c r="A188" t="s">
        <v>1383</v>
      </c>
      <c r="B188">
        <v>1131</v>
      </c>
      <c r="C188" t="s">
        <v>561</v>
      </c>
      <c r="D188" t="s">
        <v>252</v>
      </c>
      <c r="E188" t="s">
        <v>251</v>
      </c>
      <c r="G188">
        <v>120</v>
      </c>
      <c r="H188">
        <v>3</v>
      </c>
    </row>
    <row r="189" spans="1:12">
      <c r="A189" t="s">
        <v>1385</v>
      </c>
      <c r="B189">
        <v>1131</v>
      </c>
      <c r="C189" t="s">
        <v>561</v>
      </c>
      <c r="D189" t="s">
        <v>284</v>
      </c>
      <c r="E189" t="s">
        <v>283</v>
      </c>
      <c r="G189">
        <v>32</v>
      </c>
      <c r="H189">
        <v>1</v>
      </c>
      <c r="L189" t="s">
        <v>1764</v>
      </c>
    </row>
    <row r="190" spans="1:12">
      <c r="A190" t="s">
        <v>1387</v>
      </c>
      <c r="B190">
        <v>1131</v>
      </c>
      <c r="C190" t="s">
        <v>561</v>
      </c>
      <c r="D190" t="s">
        <v>293</v>
      </c>
      <c r="E190" t="s">
        <v>292</v>
      </c>
      <c r="G190">
        <v>68</v>
      </c>
      <c r="H190">
        <v>3</v>
      </c>
      <c r="L190" t="s">
        <v>1764</v>
      </c>
    </row>
    <row r="191" spans="1:12">
      <c r="A191" t="s">
        <v>1389</v>
      </c>
      <c r="B191">
        <v>1131</v>
      </c>
      <c r="C191" t="s">
        <v>561</v>
      </c>
      <c r="D191" t="s">
        <v>300</v>
      </c>
      <c r="E191" t="s">
        <v>299</v>
      </c>
      <c r="G191">
        <v>138</v>
      </c>
      <c r="H191">
        <v>5</v>
      </c>
      <c r="L191" t="s">
        <v>1764</v>
      </c>
    </row>
    <row r="192" spans="1:8">
      <c r="A192" t="s">
        <v>1391</v>
      </c>
      <c r="B192">
        <v>1131</v>
      </c>
      <c r="C192" t="s">
        <v>561</v>
      </c>
      <c r="D192" t="s">
        <v>359</v>
      </c>
      <c r="E192" t="s">
        <v>358</v>
      </c>
      <c r="G192">
        <v>76</v>
      </c>
      <c r="H192">
        <v>3</v>
      </c>
    </row>
    <row r="193" spans="1:8">
      <c r="A193" t="s">
        <v>1393</v>
      </c>
      <c r="B193">
        <v>1131</v>
      </c>
      <c r="C193" t="s">
        <v>561</v>
      </c>
      <c r="D193" t="s">
        <v>361</v>
      </c>
      <c r="E193" t="s">
        <v>360</v>
      </c>
      <c r="G193">
        <v>58</v>
      </c>
      <c r="H193">
        <v>2</v>
      </c>
    </row>
    <row r="194" spans="1:12">
      <c r="A194" t="s">
        <v>1395</v>
      </c>
      <c r="B194">
        <v>1131</v>
      </c>
      <c r="C194" t="s">
        <v>561</v>
      </c>
      <c r="D194" t="s">
        <v>365</v>
      </c>
      <c r="E194" t="s">
        <v>364</v>
      </c>
      <c r="G194">
        <v>160</v>
      </c>
      <c r="H194">
        <v>8</v>
      </c>
      <c r="L194" t="s">
        <v>1765</v>
      </c>
    </row>
    <row r="195" spans="1:12">
      <c r="A195" t="s">
        <v>1397</v>
      </c>
      <c r="B195">
        <v>1131</v>
      </c>
      <c r="C195" t="s">
        <v>561</v>
      </c>
      <c r="D195" t="s">
        <v>369</v>
      </c>
      <c r="E195" t="s">
        <v>368</v>
      </c>
      <c r="L195" t="s">
        <v>1766</v>
      </c>
    </row>
    <row r="196" ht="18.95" customHeight="1" spans="1:12">
      <c r="A196" t="s">
        <v>1399</v>
      </c>
      <c r="B196">
        <v>1131</v>
      </c>
      <c r="C196" t="s">
        <v>561</v>
      </c>
      <c r="D196" t="s">
        <v>373</v>
      </c>
      <c r="E196" t="s">
        <v>372</v>
      </c>
      <c r="G196">
        <v>148</v>
      </c>
      <c r="H196">
        <v>11</v>
      </c>
      <c r="L196" t="s">
        <v>1767</v>
      </c>
    </row>
    <row r="197" spans="1:7">
      <c r="A197" t="s">
        <v>1768</v>
      </c>
      <c r="B197">
        <v>1131</v>
      </c>
      <c r="C197" t="s">
        <v>561</v>
      </c>
      <c r="D197" t="s">
        <v>357</v>
      </c>
      <c r="E197" t="s">
        <v>356</v>
      </c>
      <c r="G197">
        <v>133</v>
      </c>
    </row>
    <row r="198" spans="1:12">
      <c r="A198" t="s">
        <v>1401</v>
      </c>
      <c r="B198">
        <v>1131</v>
      </c>
      <c r="C198" t="s">
        <v>561</v>
      </c>
      <c r="D198" t="s">
        <v>387</v>
      </c>
      <c r="E198" t="s">
        <v>386</v>
      </c>
      <c r="G198">
        <v>80</v>
      </c>
      <c r="H198">
        <v>4</v>
      </c>
      <c r="L198" t="s">
        <v>1769</v>
      </c>
    </row>
    <row r="199" spans="1:12">
      <c r="A199" t="s">
        <v>1404</v>
      </c>
      <c r="B199">
        <v>1131</v>
      </c>
      <c r="C199" t="s">
        <v>561</v>
      </c>
      <c r="D199" t="s">
        <v>389</v>
      </c>
      <c r="E199" t="s">
        <v>388</v>
      </c>
      <c r="G199">
        <v>64</v>
      </c>
      <c r="H199">
        <v>4</v>
      </c>
      <c r="L199" t="s">
        <v>1770</v>
      </c>
    </row>
    <row r="200" spans="1:12">
      <c r="A200" t="s">
        <v>1406</v>
      </c>
      <c r="B200">
        <v>1131</v>
      </c>
      <c r="C200" t="s">
        <v>561</v>
      </c>
      <c r="D200" t="s">
        <v>391</v>
      </c>
      <c r="E200" t="s">
        <v>390</v>
      </c>
      <c r="G200">
        <v>56</v>
      </c>
      <c r="H200">
        <v>2</v>
      </c>
      <c r="L200" t="s">
        <v>1771</v>
      </c>
    </row>
    <row r="201" spans="1:8">
      <c r="A201" t="s">
        <v>1417</v>
      </c>
      <c r="B201">
        <v>1131</v>
      </c>
      <c r="C201" t="s">
        <v>561</v>
      </c>
      <c r="D201" t="s">
        <v>481</v>
      </c>
      <c r="E201" t="s">
        <v>480</v>
      </c>
      <c r="G201">
        <v>256</v>
      </c>
      <c r="H201">
        <v>18</v>
      </c>
    </row>
    <row r="202" spans="1:8">
      <c r="A202" t="s">
        <v>1772</v>
      </c>
      <c r="B202">
        <v>1131</v>
      </c>
      <c r="C202" t="s">
        <v>561</v>
      </c>
      <c r="D202" t="s">
        <v>499</v>
      </c>
      <c r="E202" t="s">
        <v>498</v>
      </c>
      <c r="G202">
        <v>67</v>
      </c>
      <c r="H202">
        <v>18</v>
      </c>
    </row>
    <row r="203" spans="1:8">
      <c r="A203" t="s">
        <v>1773</v>
      </c>
      <c r="B203">
        <v>1131</v>
      </c>
      <c r="C203" t="s">
        <v>561</v>
      </c>
      <c r="D203" t="s">
        <v>490</v>
      </c>
      <c r="E203" t="s">
        <v>489</v>
      </c>
      <c r="G203">
        <v>208</v>
      </c>
      <c r="H203">
        <v>18</v>
      </c>
    </row>
    <row r="204" spans="1:8">
      <c r="A204" t="s">
        <v>1411</v>
      </c>
      <c r="B204">
        <v>1131</v>
      </c>
      <c r="C204" t="s">
        <v>561</v>
      </c>
      <c r="D204" t="s">
        <v>420</v>
      </c>
      <c r="E204" t="s">
        <v>419</v>
      </c>
      <c r="G204">
        <v>46</v>
      </c>
      <c r="H204">
        <v>2</v>
      </c>
    </row>
    <row r="205" spans="1:12">
      <c r="A205" t="s">
        <v>1413</v>
      </c>
      <c r="B205">
        <v>1131</v>
      </c>
      <c r="C205" t="s">
        <v>561</v>
      </c>
      <c r="D205" t="s">
        <v>448</v>
      </c>
      <c r="E205" t="s">
        <v>447</v>
      </c>
      <c r="G205">
        <v>60</v>
      </c>
      <c r="H205">
        <v>2</v>
      </c>
      <c r="L205" t="s">
        <v>1764</v>
      </c>
    </row>
    <row r="206" spans="1:8">
      <c r="A206" t="s">
        <v>1415</v>
      </c>
      <c r="B206">
        <v>1131</v>
      </c>
      <c r="C206" t="s">
        <v>561</v>
      </c>
      <c r="D206" t="s">
        <v>470</v>
      </c>
      <c r="E206" t="s">
        <v>469</v>
      </c>
      <c r="G206">
        <v>48</v>
      </c>
      <c r="H206">
        <v>2</v>
      </c>
    </row>
    <row r="207" spans="1:8">
      <c r="A207" t="s">
        <v>1553</v>
      </c>
      <c r="B207">
        <v>1211</v>
      </c>
      <c r="C207" t="s">
        <v>570</v>
      </c>
      <c r="D207" t="s">
        <v>244</v>
      </c>
      <c r="E207" t="s">
        <v>243</v>
      </c>
      <c r="G207">
        <v>38</v>
      </c>
      <c r="H207">
        <v>6</v>
      </c>
    </row>
    <row r="208" spans="1:8">
      <c r="A208" t="s">
        <v>1554</v>
      </c>
      <c r="B208">
        <v>1211</v>
      </c>
      <c r="C208" t="s">
        <v>570</v>
      </c>
      <c r="D208" t="s">
        <v>249</v>
      </c>
      <c r="E208" t="s">
        <v>248</v>
      </c>
      <c r="G208">
        <v>39</v>
      </c>
      <c r="H208">
        <v>4</v>
      </c>
    </row>
    <row r="209" spans="1:8">
      <c r="A209" t="s">
        <v>1555</v>
      </c>
      <c r="B209">
        <v>1211</v>
      </c>
      <c r="C209" t="s">
        <v>570</v>
      </c>
      <c r="D209" t="s">
        <v>252</v>
      </c>
      <c r="E209" t="s">
        <v>251</v>
      </c>
      <c r="G209">
        <v>47</v>
      </c>
      <c r="H209">
        <v>3</v>
      </c>
    </row>
    <row r="210" spans="1:8">
      <c r="A210" t="s">
        <v>1556</v>
      </c>
      <c r="B210">
        <v>1211</v>
      </c>
      <c r="C210" t="s">
        <v>570</v>
      </c>
      <c r="D210" t="s">
        <v>259</v>
      </c>
      <c r="E210" t="s">
        <v>258</v>
      </c>
      <c r="G210">
        <v>136</v>
      </c>
      <c r="H210">
        <v>24</v>
      </c>
    </row>
    <row r="211" spans="1:12">
      <c r="A211" t="s">
        <v>1557</v>
      </c>
      <c r="B211">
        <v>1211</v>
      </c>
      <c r="C211" t="s">
        <v>570</v>
      </c>
      <c r="D211" t="s">
        <v>284</v>
      </c>
      <c r="E211" t="s">
        <v>283</v>
      </c>
      <c r="G211">
        <v>136</v>
      </c>
      <c r="H211">
        <v>20</v>
      </c>
      <c r="L211" t="s">
        <v>1774</v>
      </c>
    </row>
    <row r="212" spans="1:8">
      <c r="A212" t="s">
        <v>1558</v>
      </c>
      <c r="B212">
        <v>1211</v>
      </c>
      <c r="C212" t="s">
        <v>570</v>
      </c>
      <c r="D212" t="s">
        <v>349</v>
      </c>
      <c r="E212" t="s">
        <v>348</v>
      </c>
      <c r="G212">
        <v>90</v>
      </c>
      <c r="H212">
        <v>6</v>
      </c>
    </row>
    <row r="213" spans="1:8">
      <c r="A213" t="s">
        <v>1559</v>
      </c>
      <c r="B213">
        <v>1211</v>
      </c>
      <c r="C213" t="s">
        <v>570</v>
      </c>
      <c r="D213" t="s">
        <v>377</v>
      </c>
      <c r="E213" t="s">
        <v>376</v>
      </c>
      <c r="G213">
        <v>81</v>
      </c>
      <c r="H213">
        <v>15</v>
      </c>
    </row>
    <row r="214" spans="1:7">
      <c r="A214" t="s">
        <v>1775</v>
      </c>
      <c r="B214">
        <v>1211</v>
      </c>
      <c r="C214" t="s">
        <v>570</v>
      </c>
      <c r="D214" t="s">
        <v>381</v>
      </c>
      <c r="E214" t="s">
        <v>380</v>
      </c>
      <c r="G214">
        <v>53</v>
      </c>
    </row>
    <row r="215" spans="1:8">
      <c r="A215" t="s">
        <v>1560</v>
      </c>
      <c r="B215">
        <v>1211</v>
      </c>
      <c r="C215" t="s">
        <v>570</v>
      </c>
      <c r="D215" t="s">
        <v>481</v>
      </c>
      <c r="E215" t="s">
        <v>480</v>
      </c>
      <c r="G215">
        <v>93</v>
      </c>
      <c r="H215">
        <v>16</v>
      </c>
    </row>
    <row r="216" spans="1:8">
      <c r="A216" t="s">
        <v>1776</v>
      </c>
      <c r="B216">
        <v>1211</v>
      </c>
      <c r="C216" t="s">
        <v>570</v>
      </c>
      <c r="D216" t="s">
        <v>499</v>
      </c>
      <c r="E216" t="s">
        <v>498</v>
      </c>
      <c r="G216">
        <v>67</v>
      </c>
      <c r="H216">
        <v>16</v>
      </c>
    </row>
    <row r="217" spans="1:8">
      <c r="A217" t="s">
        <v>1777</v>
      </c>
      <c r="B217">
        <v>1211</v>
      </c>
      <c r="C217" t="s">
        <v>570</v>
      </c>
      <c r="D217" t="s">
        <v>490</v>
      </c>
      <c r="E217" t="s">
        <v>489</v>
      </c>
      <c r="G217">
        <v>93</v>
      </c>
      <c r="H217">
        <v>16</v>
      </c>
    </row>
    <row r="218" spans="1:8">
      <c r="A218" t="s">
        <v>1562</v>
      </c>
      <c r="B218">
        <v>1211</v>
      </c>
      <c r="C218" t="s">
        <v>570</v>
      </c>
      <c r="D218" t="s">
        <v>420</v>
      </c>
      <c r="E218" t="s">
        <v>419</v>
      </c>
      <c r="G218">
        <v>65</v>
      </c>
      <c r="H218">
        <v>6</v>
      </c>
    </row>
    <row r="219" spans="1:8">
      <c r="A219" t="s">
        <v>1563</v>
      </c>
      <c r="B219">
        <v>1211</v>
      </c>
      <c r="C219" t="s">
        <v>570</v>
      </c>
      <c r="D219" t="s">
        <v>470</v>
      </c>
      <c r="E219" t="s">
        <v>469</v>
      </c>
      <c r="G219">
        <v>72</v>
      </c>
      <c r="H219">
        <v>6</v>
      </c>
    </row>
    <row r="220" spans="1:8">
      <c r="A220" t="s">
        <v>1566</v>
      </c>
      <c r="B220">
        <v>1181</v>
      </c>
      <c r="C220" t="s">
        <v>566</v>
      </c>
      <c r="D220" t="s">
        <v>244</v>
      </c>
      <c r="E220" t="s">
        <v>243</v>
      </c>
      <c r="G220">
        <v>25</v>
      </c>
      <c r="H220">
        <v>3</v>
      </c>
    </row>
    <row r="221" spans="1:8">
      <c r="A221" t="s">
        <v>1567</v>
      </c>
      <c r="B221">
        <v>1181</v>
      </c>
      <c r="C221" t="s">
        <v>566</v>
      </c>
      <c r="D221" t="s">
        <v>249</v>
      </c>
      <c r="E221" t="s">
        <v>248</v>
      </c>
      <c r="G221">
        <v>24</v>
      </c>
      <c r="H221">
        <v>3</v>
      </c>
    </row>
    <row r="222" spans="1:8">
      <c r="A222" t="s">
        <v>1568</v>
      </c>
      <c r="B222">
        <v>1181</v>
      </c>
      <c r="C222" t="s">
        <v>566</v>
      </c>
      <c r="D222" t="s">
        <v>252</v>
      </c>
      <c r="E222" t="s">
        <v>251</v>
      </c>
      <c r="G222">
        <v>37</v>
      </c>
      <c r="H222">
        <v>5</v>
      </c>
    </row>
    <row r="223" spans="1:8">
      <c r="A223" t="s">
        <v>1569</v>
      </c>
      <c r="B223">
        <v>1181</v>
      </c>
      <c r="C223" t="s">
        <v>566</v>
      </c>
      <c r="D223" t="s">
        <v>259</v>
      </c>
      <c r="E223" t="s">
        <v>258</v>
      </c>
      <c r="G223">
        <v>59</v>
      </c>
      <c r="H223">
        <v>5</v>
      </c>
    </row>
    <row r="224" spans="1:12">
      <c r="A224" t="s">
        <v>1570</v>
      </c>
      <c r="B224">
        <v>1181</v>
      </c>
      <c r="C224" t="s">
        <v>566</v>
      </c>
      <c r="D224" t="s">
        <v>284</v>
      </c>
      <c r="E224" t="s">
        <v>283</v>
      </c>
      <c r="G224">
        <v>23</v>
      </c>
      <c r="H224">
        <v>5</v>
      </c>
      <c r="L224" t="s">
        <v>1778</v>
      </c>
    </row>
    <row r="225" spans="1:8">
      <c r="A225" t="s">
        <v>1571</v>
      </c>
      <c r="B225">
        <v>1181</v>
      </c>
      <c r="C225" t="s">
        <v>566</v>
      </c>
      <c r="D225" t="s">
        <v>349</v>
      </c>
      <c r="E225" t="s">
        <v>348</v>
      </c>
      <c r="G225">
        <v>35</v>
      </c>
      <c r="H225">
        <v>2</v>
      </c>
    </row>
    <row r="226" spans="1:8">
      <c r="A226" t="s">
        <v>1572</v>
      </c>
      <c r="B226">
        <v>1181</v>
      </c>
      <c r="C226" t="s">
        <v>566</v>
      </c>
      <c r="D226" t="s">
        <v>377</v>
      </c>
      <c r="E226" t="s">
        <v>376</v>
      </c>
      <c r="G226">
        <v>49</v>
      </c>
      <c r="H226">
        <v>4</v>
      </c>
    </row>
    <row r="227" spans="1:8">
      <c r="A227" t="s">
        <v>1574</v>
      </c>
      <c r="B227">
        <v>1181</v>
      </c>
      <c r="C227" t="s">
        <v>566</v>
      </c>
      <c r="D227" t="s">
        <v>413</v>
      </c>
      <c r="E227" t="s">
        <v>412</v>
      </c>
      <c r="G227">
        <v>14</v>
      </c>
      <c r="H227">
        <v>2</v>
      </c>
    </row>
    <row r="228" spans="1:8">
      <c r="A228" t="s">
        <v>1779</v>
      </c>
      <c r="B228">
        <v>1181</v>
      </c>
      <c r="C228" t="s">
        <v>566</v>
      </c>
      <c r="D228" t="s">
        <v>499</v>
      </c>
      <c r="E228" t="s">
        <v>498</v>
      </c>
      <c r="G228">
        <v>67</v>
      </c>
      <c r="H228">
        <v>9</v>
      </c>
    </row>
    <row r="229" spans="1:8">
      <c r="A229" t="s">
        <v>1576</v>
      </c>
      <c r="B229">
        <v>1181</v>
      </c>
      <c r="C229" t="s">
        <v>566</v>
      </c>
      <c r="D229" t="s">
        <v>481</v>
      </c>
      <c r="E229" t="s">
        <v>480</v>
      </c>
      <c r="G229">
        <v>83</v>
      </c>
      <c r="H229">
        <v>9</v>
      </c>
    </row>
    <row r="230" spans="1:8">
      <c r="A230" t="s">
        <v>1577</v>
      </c>
      <c r="B230">
        <v>1181</v>
      </c>
      <c r="C230" t="s">
        <v>566</v>
      </c>
      <c r="D230" t="s">
        <v>420</v>
      </c>
      <c r="E230" t="s">
        <v>419</v>
      </c>
      <c r="G230">
        <v>18</v>
      </c>
      <c r="H230">
        <v>3</v>
      </c>
    </row>
    <row r="231" spans="1:8">
      <c r="A231" t="s">
        <v>1578</v>
      </c>
      <c r="B231">
        <v>1181</v>
      </c>
      <c r="C231" t="s">
        <v>566</v>
      </c>
      <c r="D231" t="s">
        <v>470</v>
      </c>
      <c r="E231" t="s">
        <v>469</v>
      </c>
      <c r="G231">
        <v>33</v>
      </c>
      <c r="H231">
        <v>2</v>
      </c>
    </row>
    <row r="232" spans="1:8">
      <c r="A232" t="s">
        <v>1529</v>
      </c>
      <c r="B232">
        <v>1121</v>
      </c>
      <c r="C232" t="s">
        <v>558</v>
      </c>
      <c r="D232" t="s">
        <v>244</v>
      </c>
      <c r="E232" t="s">
        <v>243</v>
      </c>
      <c r="G232">
        <v>60</v>
      </c>
      <c r="H232">
        <v>2</v>
      </c>
    </row>
    <row r="233" spans="1:8">
      <c r="A233" t="s">
        <v>1530</v>
      </c>
      <c r="B233">
        <v>1121</v>
      </c>
      <c r="C233" t="s">
        <v>558</v>
      </c>
      <c r="D233" t="s">
        <v>249</v>
      </c>
      <c r="E233" t="s">
        <v>248</v>
      </c>
      <c r="G233">
        <v>84</v>
      </c>
      <c r="H233">
        <v>4</v>
      </c>
    </row>
    <row r="234" spans="1:8">
      <c r="A234" t="s">
        <v>1531</v>
      </c>
      <c r="B234">
        <v>1121</v>
      </c>
      <c r="C234" t="s">
        <v>558</v>
      </c>
      <c r="D234" t="s">
        <v>252</v>
      </c>
      <c r="E234" t="s">
        <v>251</v>
      </c>
      <c r="G234">
        <v>105</v>
      </c>
      <c r="H234">
        <v>3</v>
      </c>
    </row>
    <row r="235" spans="1:12">
      <c r="A235" t="s">
        <v>1532</v>
      </c>
      <c r="B235">
        <v>1121</v>
      </c>
      <c r="C235" t="s">
        <v>558</v>
      </c>
      <c r="D235" t="s">
        <v>359</v>
      </c>
      <c r="E235" t="s">
        <v>358</v>
      </c>
      <c r="G235">
        <v>25</v>
      </c>
      <c r="H235">
        <v>1</v>
      </c>
      <c r="L235" t="s">
        <v>1533</v>
      </c>
    </row>
    <row r="236" spans="1:12">
      <c r="A236" t="s">
        <v>1534</v>
      </c>
      <c r="B236">
        <v>1121</v>
      </c>
      <c r="C236" t="s">
        <v>558</v>
      </c>
      <c r="D236" t="s">
        <v>361</v>
      </c>
      <c r="E236" t="s">
        <v>360</v>
      </c>
      <c r="G236">
        <v>51</v>
      </c>
      <c r="H236">
        <v>2</v>
      </c>
      <c r="L236" t="s">
        <v>1535</v>
      </c>
    </row>
    <row r="237" spans="1:12">
      <c r="A237" t="s">
        <v>1536</v>
      </c>
      <c r="B237">
        <v>1121</v>
      </c>
      <c r="C237" t="s">
        <v>558</v>
      </c>
      <c r="D237" t="s">
        <v>387</v>
      </c>
      <c r="E237" t="s">
        <v>386</v>
      </c>
      <c r="G237">
        <v>90</v>
      </c>
      <c r="H237">
        <v>3</v>
      </c>
      <c r="L237" t="s">
        <v>1537</v>
      </c>
    </row>
    <row r="238" spans="1:12">
      <c r="A238" t="s">
        <v>1538</v>
      </c>
      <c r="B238">
        <v>1121</v>
      </c>
      <c r="C238" t="s">
        <v>558</v>
      </c>
      <c r="D238" t="s">
        <v>389</v>
      </c>
      <c r="E238" t="s">
        <v>388</v>
      </c>
      <c r="G238">
        <v>72</v>
      </c>
      <c r="H238">
        <v>3</v>
      </c>
      <c r="L238" t="s">
        <v>1539</v>
      </c>
    </row>
    <row r="239" spans="1:12">
      <c r="A239" t="s">
        <v>1540</v>
      </c>
      <c r="B239">
        <v>1121</v>
      </c>
      <c r="C239" t="s">
        <v>558</v>
      </c>
      <c r="D239" t="s">
        <v>397</v>
      </c>
      <c r="E239" t="s">
        <v>396</v>
      </c>
      <c r="G239">
        <v>77</v>
      </c>
      <c r="H239">
        <v>2</v>
      </c>
      <c r="L239" t="s">
        <v>1541</v>
      </c>
    </row>
    <row r="240" spans="1:12">
      <c r="A240" t="s">
        <v>1542</v>
      </c>
      <c r="B240">
        <v>1121</v>
      </c>
      <c r="C240" t="s">
        <v>558</v>
      </c>
      <c r="D240" t="s">
        <v>399</v>
      </c>
      <c r="E240" t="s">
        <v>398</v>
      </c>
      <c r="G240">
        <v>117</v>
      </c>
      <c r="H240">
        <v>6</v>
      </c>
      <c r="L240" t="s">
        <v>1543</v>
      </c>
    </row>
    <row r="241" spans="1:8">
      <c r="A241" t="s">
        <v>1546</v>
      </c>
      <c r="B241">
        <v>1121</v>
      </c>
      <c r="C241" t="s">
        <v>558</v>
      </c>
      <c r="D241" t="s">
        <v>481</v>
      </c>
      <c r="E241" t="s">
        <v>480</v>
      </c>
      <c r="G241">
        <v>128</v>
      </c>
      <c r="H241">
        <v>10</v>
      </c>
    </row>
    <row r="242" spans="1:8">
      <c r="A242" t="s">
        <v>1780</v>
      </c>
      <c r="B242">
        <v>1121</v>
      </c>
      <c r="C242" t="s">
        <v>558</v>
      </c>
      <c r="D242" t="s">
        <v>499</v>
      </c>
      <c r="E242" t="s">
        <v>498</v>
      </c>
      <c r="G242">
        <v>59</v>
      </c>
      <c r="H242">
        <v>10</v>
      </c>
    </row>
    <row r="243" spans="1:8">
      <c r="A243" t="s">
        <v>1544</v>
      </c>
      <c r="B243">
        <v>1121</v>
      </c>
      <c r="C243" t="s">
        <v>558</v>
      </c>
      <c r="D243" t="s">
        <v>420</v>
      </c>
      <c r="E243" t="s">
        <v>419</v>
      </c>
      <c r="G243">
        <v>72</v>
      </c>
      <c r="H243">
        <v>5</v>
      </c>
    </row>
    <row r="244" spans="1:8">
      <c r="A244" t="s">
        <v>1545</v>
      </c>
      <c r="B244">
        <v>1121</v>
      </c>
      <c r="C244" t="s">
        <v>558</v>
      </c>
      <c r="D244" t="s">
        <v>470</v>
      </c>
      <c r="E244" t="s">
        <v>469</v>
      </c>
      <c r="G244">
        <v>59</v>
      </c>
      <c r="H244">
        <v>2</v>
      </c>
    </row>
    <row r="245" spans="1:12">
      <c r="A245" t="s">
        <v>1607</v>
      </c>
      <c r="B245">
        <v>1081</v>
      </c>
      <c r="C245" t="s">
        <v>549</v>
      </c>
      <c r="D245" t="s">
        <v>244</v>
      </c>
      <c r="E245" t="s">
        <v>243</v>
      </c>
      <c r="G245">
        <v>42</v>
      </c>
      <c r="H245">
        <v>2</v>
      </c>
      <c r="L245" t="s">
        <v>1781</v>
      </c>
    </row>
    <row r="246" spans="1:12">
      <c r="A246" t="s">
        <v>1608</v>
      </c>
      <c r="B246">
        <v>1081</v>
      </c>
      <c r="C246" t="s">
        <v>549</v>
      </c>
      <c r="D246" t="s">
        <v>249</v>
      </c>
      <c r="E246" t="s">
        <v>248</v>
      </c>
      <c r="G246">
        <v>21</v>
      </c>
      <c r="H246">
        <v>3</v>
      </c>
      <c r="L246" t="s">
        <v>1782</v>
      </c>
    </row>
    <row r="247" spans="1:12">
      <c r="A247" t="s">
        <v>1609</v>
      </c>
      <c r="B247">
        <v>1081</v>
      </c>
      <c r="C247" t="s">
        <v>549</v>
      </c>
      <c r="D247" t="s">
        <v>252</v>
      </c>
      <c r="E247" t="s">
        <v>251</v>
      </c>
      <c r="G247">
        <v>53</v>
      </c>
      <c r="H247">
        <v>2</v>
      </c>
      <c r="L247" t="s">
        <v>1783</v>
      </c>
    </row>
    <row r="248" spans="1:12">
      <c r="A248" t="s">
        <v>1610</v>
      </c>
      <c r="B248">
        <v>1081</v>
      </c>
      <c r="C248" t="s">
        <v>549</v>
      </c>
      <c r="D248" t="s">
        <v>259</v>
      </c>
      <c r="E248" t="s">
        <v>258</v>
      </c>
      <c r="G248">
        <v>11</v>
      </c>
      <c r="H248">
        <v>3</v>
      </c>
      <c r="L248" t="s">
        <v>1784</v>
      </c>
    </row>
    <row r="249" spans="1:12">
      <c r="A249" t="s">
        <v>1611</v>
      </c>
      <c r="B249">
        <v>1081</v>
      </c>
      <c r="C249" t="s">
        <v>549</v>
      </c>
      <c r="D249" t="s">
        <v>262</v>
      </c>
      <c r="E249" t="s">
        <v>261</v>
      </c>
      <c r="G249">
        <v>26</v>
      </c>
      <c r="H249">
        <v>4</v>
      </c>
      <c r="L249" t="s">
        <v>1785</v>
      </c>
    </row>
    <row r="250" spans="1:8">
      <c r="A250" t="s">
        <v>1612</v>
      </c>
      <c r="B250">
        <v>1081</v>
      </c>
      <c r="C250" t="s">
        <v>549</v>
      </c>
      <c r="D250" t="s">
        <v>359</v>
      </c>
      <c r="E250" t="s">
        <v>358</v>
      </c>
      <c r="G250">
        <v>30</v>
      </c>
      <c r="H250">
        <v>1</v>
      </c>
    </row>
    <row r="251" spans="1:8">
      <c r="A251" t="s">
        <v>1613</v>
      </c>
      <c r="B251">
        <v>1081</v>
      </c>
      <c r="C251" t="s">
        <v>549</v>
      </c>
      <c r="D251" t="s">
        <v>361</v>
      </c>
      <c r="E251" t="s">
        <v>360</v>
      </c>
      <c r="G251">
        <v>32</v>
      </c>
      <c r="H251">
        <v>1</v>
      </c>
    </row>
    <row r="252" spans="1:8">
      <c r="A252" t="s">
        <v>1614</v>
      </c>
      <c r="B252">
        <v>1081</v>
      </c>
      <c r="C252" t="s">
        <v>549</v>
      </c>
      <c r="D252" t="s">
        <v>363</v>
      </c>
      <c r="E252" t="s">
        <v>362</v>
      </c>
      <c r="G252">
        <v>30</v>
      </c>
      <c r="H252">
        <v>1</v>
      </c>
    </row>
    <row r="253" spans="1:8">
      <c r="A253" t="s">
        <v>1615</v>
      </c>
      <c r="B253">
        <v>1081</v>
      </c>
      <c r="C253" t="s">
        <v>549</v>
      </c>
      <c r="D253" t="s">
        <v>377</v>
      </c>
      <c r="E253" t="s">
        <v>376</v>
      </c>
      <c r="G253">
        <v>69</v>
      </c>
      <c r="H253">
        <v>4</v>
      </c>
    </row>
    <row r="254" spans="1:8">
      <c r="A254" t="s">
        <v>1616</v>
      </c>
      <c r="B254">
        <v>1081</v>
      </c>
      <c r="C254" t="s">
        <v>549</v>
      </c>
      <c r="D254" t="s">
        <v>481</v>
      </c>
      <c r="E254" t="s">
        <v>480</v>
      </c>
      <c r="G254">
        <v>128</v>
      </c>
      <c r="H254">
        <v>9</v>
      </c>
    </row>
    <row r="255" spans="1:8">
      <c r="A255" t="s">
        <v>1617</v>
      </c>
      <c r="B255">
        <v>1081</v>
      </c>
      <c r="C255" t="s">
        <v>549</v>
      </c>
      <c r="D255" t="s">
        <v>499</v>
      </c>
      <c r="E255" t="s">
        <v>498</v>
      </c>
      <c r="G255">
        <v>67</v>
      </c>
      <c r="H255">
        <v>9</v>
      </c>
    </row>
    <row r="256" spans="1:8">
      <c r="A256" t="s">
        <v>1618</v>
      </c>
      <c r="B256">
        <v>1081</v>
      </c>
      <c r="C256" t="s">
        <v>549</v>
      </c>
      <c r="D256" t="s">
        <v>439</v>
      </c>
      <c r="E256" t="s">
        <v>438</v>
      </c>
      <c r="G256">
        <v>42</v>
      </c>
      <c r="H256">
        <v>7</v>
      </c>
    </row>
    <row r="257" spans="1:8">
      <c r="A257" t="s">
        <v>1619</v>
      </c>
      <c r="B257">
        <v>1081</v>
      </c>
      <c r="C257" t="s">
        <v>549</v>
      </c>
      <c r="D257" t="s">
        <v>445</v>
      </c>
      <c r="E257" t="s">
        <v>444</v>
      </c>
      <c r="G257">
        <v>26</v>
      </c>
      <c r="H257">
        <v>1</v>
      </c>
    </row>
    <row r="258" spans="1:8">
      <c r="A258" t="s">
        <v>1620</v>
      </c>
      <c r="B258">
        <v>1081</v>
      </c>
      <c r="C258" t="s">
        <v>549</v>
      </c>
      <c r="D258" t="s">
        <v>470</v>
      </c>
      <c r="E258" t="s">
        <v>469</v>
      </c>
      <c r="G258">
        <v>62</v>
      </c>
      <c r="H258">
        <v>3</v>
      </c>
    </row>
    <row r="259" spans="1:12">
      <c r="A259" t="s">
        <v>1626</v>
      </c>
      <c r="B259">
        <v>1031</v>
      </c>
      <c r="C259" t="s">
        <v>539</v>
      </c>
      <c r="D259" t="s">
        <v>244</v>
      </c>
      <c r="E259" t="s">
        <v>243</v>
      </c>
      <c r="G259">
        <v>46</v>
      </c>
      <c r="H259">
        <v>4</v>
      </c>
      <c r="L259" t="s">
        <v>1786</v>
      </c>
    </row>
    <row r="260" spans="1:12">
      <c r="A260" t="s">
        <v>1627</v>
      </c>
      <c r="B260">
        <v>1031</v>
      </c>
      <c r="C260" t="s">
        <v>539</v>
      </c>
      <c r="D260" t="s">
        <v>249</v>
      </c>
      <c r="E260" t="s">
        <v>248</v>
      </c>
      <c r="G260">
        <v>37</v>
      </c>
      <c r="H260">
        <v>5</v>
      </c>
      <c r="L260" t="s">
        <v>1787</v>
      </c>
    </row>
    <row r="261" spans="1:12">
      <c r="A261" t="s">
        <v>1628</v>
      </c>
      <c r="B261">
        <v>1031</v>
      </c>
      <c r="C261" t="s">
        <v>539</v>
      </c>
      <c r="D261" t="s">
        <v>252</v>
      </c>
      <c r="E261" t="s">
        <v>251</v>
      </c>
      <c r="G261">
        <v>105</v>
      </c>
      <c r="H261">
        <v>16</v>
      </c>
      <c r="L261" t="s">
        <v>1788</v>
      </c>
    </row>
    <row r="262" spans="1:8">
      <c r="A262" t="s">
        <v>1629</v>
      </c>
      <c r="B262">
        <v>1031</v>
      </c>
      <c r="C262" t="s">
        <v>539</v>
      </c>
      <c r="D262" t="s">
        <v>349</v>
      </c>
      <c r="E262" t="s">
        <v>348</v>
      </c>
      <c r="G262">
        <v>74</v>
      </c>
      <c r="H262">
        <v>2</v>
      </c>
    </row>
    <row r="263" spans="1:12">
      <c r="A263" t="s">
        <v>1789</v>
      </c>
      <c r="B263">
        <v>1031</v>
      </c>
      <c r="C263" t="s">
        <v>539</v>
      </c>
      <c r="D263" t="s">
        <v>377</v>
      </c>
      <c r="E263" t="s">
        <v>376</v>
      </c>
      <c r="G263">
        <v>115</v>
      </c>
      <c r="H263">
        <v>3</v>
      </c>
      <c r="L263" t="s">
        <v>1790</v>
      </c>
    </row>
    <row r="264" spans="1:12">
      <c r="A264" t="s">
        <v>1637</v>
      </c>
      <c r="B264">
        <v>1031</v>
      </c>
      <c r="C264" t="s">
        <v>539</v>
      </c>
      <c r="D264" t="s">
        <v>393</v>
      </c>
      <c r="E264" t="s">
        <v>392</v>
      </c>
      <c r="G264">
        <v>112</v>
      </c>
      <c r="H264">
        <v>18</v>
      </c>
      <c r="L264" t="s">
        <v>1791</v>
      </c>
    </row>
    <row r="265" spans="1:12">
      <c r="A265" t="s">
        <v>1639</v>
      </c>
      <c r="B265">
        <v>1031</v>
      </c>
      <c r="C265" t="s">
        <v>539</v>
      </c>
      <c r="D265" t="s">
        <v>385</v>
      </c>
      <c r="E265" t="s">
        <v>384</v>
      </c>
      <c r="G265">
        <v>179</v>
      </c>
      <c r="H265">
        <v>4</v>
      </c>
      <c r="L265" t="s">
        <v>1792</v>
      </c>
    </row>
    <row r="266" spans="1:12">
      <c r="A266" t="s">
        <v>1640</v>
      </c>
      <c r="B266">
        <v>1031</v>
      </c>
      <c r="C266" t="s">
        <v>539</v>
      </c>
      <c r="D266" t="s">
        <v>397</v>
      </c>
      <c r="E266" t="s">
        <v>396</v>
      </c>
      <c r="G266">
        <v>70</v>
      </c>
      <c r="H266">
        <v>12</v>
      </c>
      <c r="L266" t="s">
        <v>1793</v>
      </c>
    </row>
    <row r="267" spans="1:12">
      <c r="A267" t="s">
        <v>1641</v>
      </c>
      <c r="B267">
        <v>1031</v>
      </c>
      <c r="C267" t="s">
        <v>539</v>
      </c>
      <c r="D267" t="s">
        <v>405</v>
      </c>
      <c r="E267" t="s">
        <v>404</v>
      </c>
      <c r="G267">
        <v>56</v>
      </c>
      <c r="H267">
        <v>1</v>
      </c>
      <c r="L267" t="s">
        <v>1794</v>
      </c>
    </row>
    <row r="268" spans="1:12">
      <c r="A268" t="s">
        <v>1642</v>
      </c>
      <c r="B268">
        <v>1031</v>
      </c>
      <c r="C268" t="s">
        <v>539</v>
      </c>
      <c r="D268" t="s">
        <v>407</v>
      </c>
      <c r="E268" t="s">
        <v>406</v>
      </c>
      <c r="G268">
        <v>181</v>
      </c>
      <c r="H268">
        <v>4</v>
      </c>
      <c r="L268" t="s">
        <v>1795</v>
      </c>
    </row>
    <row r="269" spans="1:5">
      <c r="A269" t="s">
        <v>1643</v>
      </c>
      <c r="B269">
        <v>1031</v>
      </c>
      <c r="C269" t="s">
        <v>539</v>
      </c>
      <c r="D269" t="s">
        <v>420</v>
      </c>
      <c r="E269" t="s">
        <v>419</v>
      </c>
    </row>
    <row r="270" spans="1:5">
      <c r="A270" t="s">
        <v>1644</v>
      </c>
      <c r="B270">
        <v>1031</v>
      </c>
      <c r="C270" t="s">
        <v>539</v>
      </c>
      <c r="D270" t="s">
        <v>470</v>
      </c>
      <c r="E270" t="s">
        <v>469</v>
      </c>
    </row>
    <row r="271" spans="1:5">
      <c r="A271" t="s">
        <v>1649</v>
      </c>
      <c r="B271">
        <v>1031</v>
      </c>
      <c r="C271" t="s">
        <v>539</v>
      </c>
      <c r="D271" t="s">
        <v>481</v>
      </c>
      <c r="E271" t="s">
        <v>480</v>
      </c>
    </row>
    <row r="272" spans="1:5">
      <c r="A272" t="s">
        <v>1796</v>
      </c>
      <c r="B272">
        <v>1031</v>
      </c>
      <c r="C272" t="s">
        <v>539</v>
      </c>
      <c r="D272" t="s">
        <v>499</v>
      </c>
      <c r="E272" t="s">
        <v>498</v>
      </c>
    </row>
    <row r="273" spans="1:8">
      <c r="A273" t="s">
        <v>526</v>
      </c>
      <c r="C273" t="s">
        <v>1656</v>
      </c>
      <c r="D273" t="s">
        <v>526</v>
      </c>
      <c r="E273" t="s">
        <v>525</v>
      </c>
      <c r="G273">
        <v>20</v>
      </c>
      <c r="H273">
        <v>0</v>
      </c>
    </row>
    <row r="274" spans="1:5">
      <c r="A274" t="s">
        <v>1797</v>
      </c>
      <c r="C274" t="e">
        <v>#N/A</v>
      </c>
      <c r="E274" t="e">
        <v>#N/A</v>
      </c>
    </row>
    <row r="275" spans="1:5">
      <c r="A275" t="s">
        <v>1797</v>
      </c>
      <c r="C275" t="e">
        <v>#N/A</v>
      </c>
      <c r="E275" t="e">
        <v>#N/A</v>
      </c>
    </row>
    <row r="276" spans="1:5">
      <c r="A276" s="134" t="str">
        <f t="shared" ref="A276:A312" si="0">B276&amp;"_"&amp;D276</f>
        <v>_</v>
      </c>
      <c r="E276" s="134" t="e">
        <f>INDEX(翻译表!$B:$F,MATCH($D276,翻译表!$D:$D,0),2)</f>
        <v>#N/A</v>
      </c>
    </row>
    <row r="277" spans="1:5">
      <c r="A277" s="134" t="str">
        <f t="shared" si="0"/>
        <v>_</v>
      </c>
      <c r="E277" s="134" t="e">
        <f>INDEX(翻译表!$B:$F,MATCH($D277,翻译表!$D:$D,0),2)</f>
        <v>#N/A</v>
      </c>
    </row>
    <row r="278" spans="1:1">
      <c r="A278" s="134" t="str">
        <f t="shared" si="0"/>
        <v>_</v>
      </c>
    </row>
    <row r="279" spans="1:1">
      <c r="A279" s="134" t="str">
        <f t="shared" si="0"/>
        <v>_</v>
      </c>
    </row>
    <row r="280" spans="1:1">
      <c r="A280" s="134" t="str">
        <f t="shared" si="0"/>
        <v>_</v>
      </c>
    </row>
    <row r="281" spans="1:1">
      <c r="A281" s="134" t="str">
        <f t="shared" si="0"/>
        <v>_</v>
      </c>
    </row>
    <row r="282" spans="1:1">
      <c r="A282" s="134" t="str">
        <f t="shared" si="0"/>
        <v>_</v>
      </c>
    </row>
    <row r="283" spans="1:1">
      <c r="A283" s="134" t="str">
        <f t="shared" si="0"/>
        <v>_</v>
      </c>
    </row>
    <row r="284" spans="1:1">
      <c r="A284" s="134" t="str">
        <f t="shared" si="0"/>
        <v>_</v>
      </c>
    </row>
    <row r="285" spans="1:1">
      <c r="A285" s="134" t="str">
        <f t="shared" si="0"/>
        <v>_</v>
      </c>
    </row>
    <row r="286" spans="1:1">
      <c r="A286" s="134" t="str">
        <f t="shared" si="0"/>
        <v>_</v>
      </c>
    </row>
    <row r="287" spans="1:1">
      <c r="A287" s="134" t="str">
        <f t="shared" si="0"/>
        <v>_</v>
      </c>
    </row>
    <row r="288" spans="1:1">
      <c r="A288" s="134" t="str">
        <f t="shared" si="0"/>
        <v>_</v>
      </c>
    </row>
    <row r="289" spans="1:1">
      <c r="A289" s="134" t="str">
        <f t="shared" si="0"/>
        <v>_</v>
      </c>
    </row>
    <row r="290" spans="1:1">
      <c r="A290" s="134" t="str">
        <f t="shared" si="0"/>
        <v>_</v>
      </c>
    </row>
    <row r="291" spans="1:1">
      <c r="A291" s="134" t="str">
        <f t="shared" si="0"/>
        <v>_</v>
      </c>
    </row>
    <row r="292" spans="1:1">
      <c r="A292" s="134" t="str">
        <f t="shared" si="0"/>
        <v>_</v>
      </c>
    </row>
    <row r="293" spans="1:1">
      <c r="A293" s="134" t="str">
        <f t="shared" si="0"/>
        <v>_</v>
      </c>
    </row>
    <row r="294" spans="1:1">
      <c r="A294" s="134" t="str">
        <f t="shared" si="0"/>
        <v>_</v>
      </c>
    </row>
    <row r="295" spans="1:1">
      <c r="A295" s="134" t="str">
        <f t="shared" si="0"/>
        <v>_</v>
      </c>
    </row>
    <row r="296" spans="1:1">
      <c r="A296" s="134" t="str">
        <f t="shared" si="0"/>
        <v>_</v>
      </c>
    </row>
    <row r="297" spans="1:1">
      <c r="A297" s="134" t="str">
        <f t="shared" si="0"/>
        <v>_</v>
      </c>
    </row>
    <row r="298" spans="1:1">
      <c r="A298" s="134" t="str">
        <f t="shared" si="0"/>
        <v>_</v>
      </c>
    </row>
    <row r="299" spans="1:1">
      <c r="A299" s="134" t="str">
        <f t="shared" si="0"/>
        <v>_</v>
      </c>
    </row>
    <row r="300" spans="1:1">
      <c r="A300" s="134" t="str">
        <f t="shared" si="0"/>
        <v>_</v>
      </c>
    </row>
    <row r="301" spans="1:1">
      <c r="A301" s="134" t="str">
        <f t="shared" si="0"/>
        <v>_</v>
      </c>
    </row>
    <row r="302" spans="1:1">
      <c r="A302" s="134" t="str">
        <f t="shared" si="0"/>
        <v>_</v>
      </c>
    </row>
    <row r="303" spans="1:1">
      <c r="A303" s="134" t="str">
        <f t="shared" si="0"/>
        <v>_</v>
      </c>
    </row>
    <row r="304" spans="1:1">
      <c r="A304" s="134" t="str">
        <f t="shared" si="0"/>
        <v>_</v>
      </c>
    </row>
    <row r="305" spans="1:1">
      <c r="A305" s="134" t="str">
        <f t="shared" si="0"/>
        <v>_</v>
      </c>
    </row>
    <row r="306" spans="1:1">
      <c r="A306" s="134" t="str">
        <f t="shared" si="0"/>
        <v>_</v>
      </c>
    </row>
    <row r="307" spans="1:1">
      <c r="A307" s="134" t="str">
        <f t="shared" si="0"/>
        <v>_</v>
      </c>
    </row>
    <row r="308" spans="1:1">
      <c r="A308" s="134" t="str">
        <f t="shared" si="0"/>
        <v>_</v>
      </c>
    </row>
    <row r="309" spans="1:1">
      <c r="A309" s="134" t="str">
        <f t="shared" si="0"/>
        <v>_</v>
      </c>
    </row>
    <row r="310" spans="1:1">
      <c r="A310" s="134" t="str">
        <f t="shared" si="0"/>
        <v>_</v>
      </c>
    </row>
    <row r="311" spans="1:1">
      <c r="A311" s="134" t="str">
        <f t="shared" si="0"/>
        <v>_</v>
      </c>
    </row>
    <row r="312" spans="1:1">
      <c r="A312" s="134" t="str">
        <f t="shared" si="0"/>
        <v>_</v>
      </c>
    </row>
    <row r="313" spans="1:1">
      <c r="A313" s="134"/>
    </row>
    <row r="314" spans="1:1">
      <c r="A314" s="134"/>
    </row>
    <row r="315" spans="1:1">
      <c r="A315" s="134"/>
    </row>
    <row r="316" spans="1:1">
      <c r="A316" s="134"/>
    </row>
    <row r="317" spans="1:1">
      <c r="A317" s="134"/>
    </row>
    <row r="318" spans="1:1">
      <c r="A318" s="134"/>
    </row>
    <row r="319" spans="1:1">
      <c r="A319" s="134"/>
    </row>
    <row r="320" spans="1:1">
      <c r="A320" s="134"/>
    </row>
    <row r="321" spans="1:1">
      <c r="A321" s="134"/>
    </row>
    <row r="322" spans="1:1">
      <c r="A322" s="134"/>
    </row>
    <row r="323" spans="1:1">
      <c r="A323" s="134"/>
    </row>
    <row r="324" spans="1:1">
      <c r="A324" s="134"/>
    </row>
    <row r="325" spans="1:1">
      <c r="A325" s="134"/>
    </row>
    <row r="326" spans="1:1">
      <c r="A326" s="134"/>
    </row>
    <row r="327" spans="1:1">
      <c r="A327" s="134"/>
    </row>
    <row r="328" spans="1:1">
      <c r="A328" s="134"/>
    </row>
    <row r="329" spans="1:1">
      <c r="A329" s="134"/>
    </row>
    <row r="330" spans="1:1">
      <c r="A330" s="134"/>
    </row>
    <row r="331" spans="1:1">
      <c r="A331" s="134"/>
    </row>
    <row r="332" spans="1:1">
      <c r="A332" s="134"/>
    </row>
    <row r="333" spans="1:1">
      <c r="A333" s="134"/>
    </row>
    <row r="334" spans="1:1">
      <c r="A334" s="134"/>
    </row>
    <row r="335" spans="1:1">
      <c r="A335" s="134"/>
    </row>
    <row r="336" spans="1:1">
      <c r="A336" s="134"/>
    </row>
    <row r="337" spans="1:1">
      <c r="A337" s="134"/>
    </row>
    <row r="338" spans="1:1">
      <c r="A338" s="134"/>
    </row>
    <row r="339" spans="1:1">
      <c r="A339" s="134"/>
    </row>
    <row r="340" spans="1:1">
      <c r="A340" s="134"/>
    </row>
    <row r="341" spans="1:1">
      <c r="A341" s="134"/>
    </row>
    <row r="342" spans="1:1">
      <c r="A342" s="134"/>
    </row>
    <row r="343" spans="1:1">
      <c r="A343" s="134"/>
    </row>
    <row r="344" spans="1:1">
      <c r="A344" s="134"/>
    </row>
    <row r="345" spans="1:1">
      <c r="A345" s="134"/>
    </row>
    <row r="346" spans="1:1">
      <c r="A346" s="134"/>
    </row>
    <row r="347" spans="1:1">
      <c r="A347" s="134"/>
    </row>
    <row r="348" spans="1:1">
      <c r="A348" s="134"/>
    </row>
    <row r="349" spans="1:1">
      <c r="A349" s="134"/>
    </row>
    <row r="350" spans="1:1">
      <c r="A350" s="134"/>
    </row>
    <row r="351" spans="1:1">
      <c r="A351" s="134"/>
    </row>
    <row r="352" spans="1:1">
      <c r="A352" s="134"/>
    </row>
    <row r="353" spans="1:1">
      <c r="A353" s="134"/>
    </row>
    <row r="354" spans="1:1">
      <c r="A354" s="134"/>
    </row>
    <row r="355" spans="1:1">
      <c r="A355" s="134"/>
    </row>
    <row r="356" spans="1:1">
      <c r="A356" s="134"/>
    </row>
    <row r="357" spans="1:1">
      <c r="A357" s="134"/>
    </row>
    <row r="358" spans="1:1">
      <c r="A358" s="134"/>
    </row>
    <row r="359" spans="1:1">
      <c r="A359" s="134"/>
    </row>
    <row r="360" spans="1:1">
      <c r="A360" s="134"/>
    </row>
    <row r="361" spans="1:1">
      <c r="A361" s="134"/>
    </row>
    <row r="362" spans="1:1">
      <c r="A362" s="134"/>
    </row>
    <row r="363" spans="1:1">
      <c r="A363" s="134"/>
    </row>
    <row r="364" spans="1:1">
      <c r="A364" s="134"/>
    </row>
    <row r="365" spans="1:1">
      <c r="A365" s="134"/>
    </row>
    <row r="366" spans="1:1">
      <c r="A366" s="134"/>
    </row>
    <row r="367" spans="1:1">
      <c r="A367" s="134"/>
    </row>
    <row r="368" spans="1:1">
      <c r="A368" s="134"/>
    </row>
    <row r="369" spans="1:1">
      <c r="A369" s="134"/>
    </row>
    <row r="370" spans="1:1">
      <c r="A370" s="134"/>
    </row>
    <row r="371" spans="1:1">
      <c r="A371" s="134"/>
    </row>
    <row r="372" spans="1:1">
      <c r="A372" s="134"/>
    </row>
    <row r="373" spans="1:1">
      <c r="A373" s="134"/>
    </row>
    <row r="374" spans="1:1">
      <c r="A374" s="134"/>
    </row>
    <row r="375" spans="1:1">
      <c r="A375" s="134"/>
    </row>
    <row r="376" spans="1:1">
      <c r="A376" s="134"/>
    </row>
    <row r="377" spans="1:1">
      <c r="A377" s="134"/>
    </row>
    <row r="378" spans="1:1">
      <c r="A378" s="134"/>
    </row>
    <row r="379" spans="1:1">
      <c r="A379" s="134"/>
    </row>
    <row r="380" spans="1:1">
      <c r="A380" s="134"/>
    </row>
    <row r="381" spans="1:1">
      <c r="A381" s="134"/>
    </row>
    <row r="382" spans="1:1">
      <c r="A382" s="134"/>
    </row>
    <row r="383" spans="1:1">
      <c r="A383" s="134"/>
    </row>
    <row r="384" spans="1:1">
      <c r="A384" s="134"/>
    </row>
    <row r="385" spans="1:1">
      <c r="A385" s="134"/>
    </row>
    <row r="386" spans="1:1">
      <c r="A386" s="134"/>
    </row>
    <row r="387" spans="1:1">
      <c r="A387" s="134"/>
    </row>
    <row r="388" spans="1:1">
      <c r="A388" s="134"/>
    </row>
    <row r="389" spans="1:1">
      <c r="A389" s="134"/>
    </row>
    <row r="390" spans="1:1">
      <c r="A390" s="134"/>
    </row>
    <row r="391" spans="1:1">
      <c r="A391" s="134"/>
    </row>
    <row r="392" spans="1:1">
      <c r="A392" s="134"/>
    </row>
    <row r="393" spans="1:1">
      <c r="A393" s="134"/>
    </row>
    <row r="394" spans="1:1">
      <c r="A394" s="134"/>
    </row>
    <row r="395" spans="1:1">
      <c r="A395" s="134"/>
    </row>
    <row r="396" spans="1:1">
      <c r="A396" s="134"/>
    </row>
    <row r="397" spans="1:1">
      <c r="A397" s="134"/>
    </row>
    <row r="398" spans="1:1">
      <c r="A398" s="134"/>
    </row>
    <row r="399" spans="1:1">
      <c r="A399" s="134"/>
    </row>
    <row r="400" spans="1:1">
      <c r="A400" s="134"/>
    </row>
    <row r="401" spans="1:1">
      <c r="A401" s="134"/>
    </row>
    <row r="402" spans="1:1">
      <c r="A402" s="134"/>
    </row>
    <row r="403" spans="1:1">
      <c r="A403" s="134"/>
    </row>
    <row r="404" spans="1:1">
      <c r="A404" s="134"/>
    </row>
    <row r="405" spans="1:1">
      <c r="A405" s="134"/>
    </row>
    <row r="406" spans="1:1">
      <c r="A406" s="134"/>
    </row>
    <row r="407" spans="1:1">
      <c r="A407" s="134"/>
    </row>
    <row r="408" spans="1:1">
      <c r="A408" s="134"/>
    </row>
    <row r="409" spans="1:1">
      <c r="A409" s="134"/>
    </row>
    <row r="410" spans="1:1">
      <c r="A410" s="134"/>
    </row>
    <row r="411" spans="1:1">
      <c r="A411" s="134"/>
    </row>
    <row r="412" spans="1:1">
      <c r="A412" s="134"/>
    </row>
    <row r="413" spans="1:1">
      <c r="A413" s="134"/>
    </row>
    <row r="414" spans="1:1">
      <c r="A414" s="134"/>
    </row>
    <row r="415" spans="1:1">
      <c r="A415" s="134"/>
    </row>
    <row r="416" spans="1:1">
      <c r="A416" s="134"/>
    </row>
    <row r="417" spans="1:1">
      <c r="A417" s="134"/>
    </row>
    <row r="418" spans="1:1">
      <c r="A418" s="134"/>
    </row>
    <row r="419" spans="1:1">
      <c r="A419" s="134"/>
    </row>
    <row r="420" spans="1:1">
      <c r="A420" s="134"/>
    </row>
    <row r="421" spans="1:1">
      <c r="A421" s="134"/>
    </row>
    <row r="422" spans="1:1">
      <c r="A422" s="134"/>
    </row>
    <row r="423" spans="1:1">
      <c r="A423" s="134"/>
    </row>
    <row r="424" spans="1:1">
      <c r="A424" s="134"/>
    </row>
    <row r="425" spans="1:1">
      <c r="A425" s="134"/>
    </row>
    <row r="426" spans="1:1">
      <c r="A426" s="134"/>
    </row>
    <row r="427" spans="1:1">
      <c r="A427" s="134"/>
    </row>
    <row r="428" spans="1:1">
      <c r="A428" s="134"/>
    </row>
    <row r="429" spans="1:1">
      <c r="A429" s="134"/>
    </row>
    <row r="430" spans="1:1">
      <c r="A430" s="134"/>
    </row>
    <row r="431" spans="1:1">
      <c r="A431" s="134"/>
    </row>
    <row r="432" spans="1:1">
      <c r="A432" s="134"/>
    </row>
    <row r="433" spans="1:1">
      <c r="A433" s="134"/>
    </row>
    <row r="434" spans="1:1">
      <c r="A434" s="134"/>
    </row>
    <row r="435" spans="1:1">
      <c r="A435" s="134"/>
    </row>
    <row r="436" spans="1:1">
      <c r="A436" s="134"/>
    </row>
    <row r="437" spans="1:1">
      <c r="A437" s="134"/>
    </row>
    <row r="438" spans="1:1">
      <c r="A438" s="134"/>
    </row>
    <row r="439" spans="1:1">
      <c r="A439" s="134"/>
    </row>
    <row r="440" spans="1:1">
      <c r="A440" s="134"/>
    </row>
    <row r="441" spans="1:1">
      <c r="A441" s="134"/>
    </row>
    <row r="442" spans="1:1">
      <c r="A442" s="134"/>
    </row>
    <row r="443" spans="1:1">
      <c r="A443" s="134"/>
    </row>
    <row r="444" spans="1:1">
      <c r="A444" s="134"/>
    </row>
    <row r="445" spans="1:1">
      <c r="A445" s="134"/>
    </row>
    <row r="446" spans="1:1">
      <c r="A446" s="134"/>
    </row>
    <row r="447" spans="1:1">
      <c r="A447" s="134"/>
    </row>
    <row r="448" spans="1:1">
      <c r="A448" s="134"/>
    </row>
    <row r="449" spans="1:1">
      <c r="A449" s="134"/>
    </row>
    <row r="450" spans="1:1">
      <c r="A450" s="134"/>
    </row>
    <row r="451" spans="1:1">
      <c r="A451" s="134"/>
    </row>
    <row r="452" spans="1:1">
      <c r="A452" s="134"/>
    </row>
    <row r="453" spans="1:1">
      <c r="A453" s="134"/>
    </row>
    <row r="454" spans="1:1">
      <c r="A454" s="134"/>
    </row>
    <row r="455" spans="1:1">
      <c r="A455" s="134"/>
    </row>
    <row r="456" spans="1:1">
      <c r="A456" s="134"/>
    </row>
    <row r="457" spans="1:1">
      <c r="A457" s="134"/>
    </row>
    <row r="458" spans="1:1">
      <c r="A458" s="134"/>
    </row>
    <row r="459" spans="1:1">
      <c r="A459" s="134"/>
    </row>
    <row r="460" spans="1:1">
      <c r="A460" s="134"/>
    </row>
    <row r="461" spans="1:1">
      <c r="A461" s="134"/>
    </row>
    <row r="462" spans="1:1">
      <c r="A462" s="134"/>
    </row>
    <row r="463" spans="1:1">
      <c r="A463" s="134"/>
    </row>
    <row r="464" spans="1:1">
      <c r="A464" s="134"/>
    </row>
    <row r="465" spans="1:1">
      <c r="A465" s="134"/>
    </row>
    <row r="466" spans="1:1">
      <c r="A466" s="134"/>
    </row>
    <row r="467" spans="1:1">
      <c r="A467" s="134"/>
    </row>
    <row r="468" spans="1:1">
      <c r="A468" s="134"/>
    </row>
    <row r="469" spans="1:1">
      <c r="A469" s="134"/>
    </row>
    <row r="470" spans="1:1">
      <c r="A470" s="134"/>
    </row>
  </sheetData>
  <mergeCells count="7">
    <mergeCell ref="E2:J2"/>
    <mergeCell ref="E3:K3"/>
    <mergeCell ref="E4:K4"/>
    <mergeCell ref="E5:K5"/>
    <mergeCell ref="E6:K6"/>
    <mergeCell ref="E7:K7"/>
    <mergeCell ref="A10:K10"/>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2"/>
  <sheetViews>
    <sheetView workbookViewId="0">
      <selection activeCell="L62" sqref="L62"/>
    </sheetView>
  </sheetViews>
  <sheetFormatPr defaultColWidth="14" defaultRowHeight="12.75" outlineLevelCol="4"/>
  <cols>
    <col min="1" max="1" width="12" customWidth="1"/>
    <col min="4" max="4" width="90" customWidth="1"/>
  </cols>
  <sheetData>
    <row r="1" spans="1:4">
      <c r="A1" s="134" t="s">
        <v>1798</v>
      </c>
      <c r="B1" s="134" t="s">
        <v>152</v>
      </c>
      <c r="C1" s="134" t="s">
        <v>1799</v>
      </c>
      <c r="D1" s="134" t="s">
        <v>1800</v>
      </c>
    </row>
    <row r="2" spans="2:4">
      <c r="B2" s="134">
        <v>1241</v>
      </c>
      <c r="C2" t="str">
        <f>VLOOKUP($B2,角色名与编号!$A:$C,2,FALSE)</f>
        <v>朱鸢</v>
      </c>
      <c r="D2" s="134" t="s">
        <v>1801</v>
      </c>
    </row>
    <row r="3" spans="2:4">
      <c r="B3" s="134">
        <v>1241</v>
      </c>
      <c r="C3" t="str">
        <f>VLOOKUP($B3,角色名与编号!$A:$C,2,FALSE)</f>
        <v>朱鸢</v>
      </c>
      <c r="D3" s="134" t="s">
        <v>1802</v>
      </c>
    </row>
    <row r="4" spans="2:4">
      <c r="B4" s="134">
        <v>1241</v>
      </c>
      <c r="C4" t="str">
        <f>VLOOKUP($B4,角色名与编号!$A:$C,2,FALSE)</f>
        <v>朱鸢</v>
      </c>
      <c r="D4" s="134" t="s">
        <v>1803</v>
      </c>
    </row>
    <row r="5" spans="2:5">
      <c r="B5" s="134">
        <v>1241</v>
      </c>
      <c r="C5" t="str">
        <f>VLOOKUP($B5,角色名与编号!$A:$C,2,FALSE)</f>
        <v>朱鸢</v>
      </c>
      <c r="D5" s="134" t="s">
        <v>1804</v>
      </c>
      <c r="E5" s="134">
        <v>1</v>
      </c>
    </row>
    <row r="6" spans="2:5">
      <c r="B6" s="134">
        <v>1241</v>
      </c>
      <c r="C6" t="str">
        <f>VLOOKUP($B6,角色名与编号!$A:$C,2,FALSE)</f>
        <v>朱鸢</v>
      </c>
      <c r="D6" s="134" t="s">
        <v>1805</v>
      </c>
      <c r="E6" s="134">
        <v>1</v>
      </c>
    </row>
    <row r="7" spans="2:5">
      <c r="B7" s="134">
        <v>1241</v>
      </c>
      <c r="C7" t="str">
        <f>VLOOKUP($B7,角色名与编号!$A:$C,2,FALSE)</f>
        <v>朱鸢</v>
      </c>
      <c r="D7" s="134" t="s">
        <v>1806</v>
      </c>
      <c r="E7" s="134">
        <v>1</v>
      </c>
    </row>
    <row r="8" spans="2:5">
      <c r="B8" s="134">
        <v>1241</v>
      </c>
      <c r="C8" t="str">
        <f>VLOOKUP($B8,角色名与编号!$A:$C,2,FALSE)</f>
        <v>朱鸢</v>
      </c>
      <c r="D8" s="134" t="s">
        <v>1807</v>
      </c>
      <c r="E8" s="134">
        <v>1</v>
      </c>
    </row>
    <row r="9" spans="3:3">
      <c r="C9" t="e">
        <f>VLOOKUP($B9,角色名与编号!$A:$C,2,FALSE)</f>
        <v>#N/A</v>
      </c>
    </row>
    <row r="10" spans="3:3">
      <c r="C10" t="e">
        <f>VLOOKUP($B10,角色名与编号!$A:$C,2,FALSE)</f>
        <v>#N/A</v>
      </c>
    </row>
    <row r="11" spans="3:3">
      <c r="C11" t="e">
        <f>VLOOKUP($B11,角色名与编号!$A:$C,2,FALSE)</f>
        <v>#N/A</v>
      </c>
    </row>
    <row r="12" spans="3:3">
      <c r="C12" t="e">
        <f>VLOOKUP($B12,角色名与编号!$A:$C,2,FALSE)</f>
        <v>#N/A</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A1:BE227"/>
  <sheetViews>
    <sheetView zoomScale="130" zoomScaleNormal="130" workbookViewId="0">
      <selection activeCell="E9" sqref="E9"/>
    </sheetView>
  </sheetViews>
  <sheetFormatPr defaultColWidth="14" defaultRowHeight="12.75"/>
  <cols>
    <col min="1" max="1" width="17" customWidth="1"/>
    <col min="2" max="2" width="17" style="2" customWidth="1"/>
    <col min="3" max="3" width="17.1428571428571" customWidth="1"/>
    <col min="4" max="4" width="13.7142857142857" customWidth="1"/>
    <col min="5" max="5" width="16.2857142857143" customWidth="1"/>
    <col min="6" max="7" width="14" customWidth="1"/>
    <col min="8" max="9" width="17" customWidth="1"/>
    <col min="10" max="10" width="14" customWidth="1"/>
    <col min="11" max="11" width="14.8571428571429" customWidth="1"/>
    <col min="15" max="15" width="13.1428571428571" customWidth="1"/>
    <col min="23" max="29" width="14" customWidth="1"/>
  </cols>
  <sheetData>
    <row r="1" ht="20.1" customHeight="1" spans="8:57">
      <c r="H1" s="42" t="s">
        <v>1808</v>
      </c>
      <c r="I1" s="103" t="s">
        <v>1809</v>
      </c>
      <c r="J1" s="104">
        <v>15</v>
      </c>
      <c r="K1" s="5" t="s">
        <v>1810</v>
      </c>
      <c r="L1" s="7" t="s">
        <v>1811</v>
      </c>
      <c r="M1" s="105" t="s">
        <v>1812</v>
      </c>
      <c r="N1" s="7" t="s">
        <v>1813</v>
      </c>
      <c r="O1" s="105" t="s">
        <v>1814</v>
      </c>
      <c r="P1" s="7" t="s">
        <v>1815</v>
      </c>
      <c r="R1" s="136"/>
      <c r="Z1" s="35" t="s">
        <v>1816</v>
      </c>
      <c r="AA1" s="36" t="s">
        <v>527</v>
      </c>
      <c r="AB1" s="36" t="s">
        <v>156</v>
      </c>
      <c r="AC1" s="36" t="s">
        <v>1817</v>
      </c>
      <c r="AD1" s="36" t="s">
        <v>1818</v>
      </c>
      <c r="AE1" s="36" t="s">
        <v>1027</v>
      </c>
      <c r="AF1" s="36" t="s">
        <v>1819</v>
      </c>
      <c r="AG1" s="36" t="s">
        <v>1820</v>
      </c>
      <c r="AH1" s="36" t="s">
        <v>1821</v>
      </c>
      <c r="AI1" s="36" t="s">
        <v>1822</v>
      </c>
      <c r="AJ1" s="36" t="s">
        <v>1823</v>
      </c>
      <c r="AK1" s="36" t="s">
        <v>604</v>
      </c>
      <c r="AL1" s="36" t="s">
        <v>1824</v>
      </c>
      <c r="AM1" s="36" t="s">
        <v>827</v>
      </c>
      <c r="AN1" s="36" t="s">
        <v>1825</v>
      </c>
      <c r="AO1" s="36" t="s">
        <v>1826</v>
      </c>
      <c r="AP1" s="36" t="s">
        <v>1827</v>
      </c>
      <c r="AQ1" s="36" t="s">
        <v>1828</v>
      </c>
      <c r="AR1" s="36" t="s">
        <v>1829</v>
      </c>
      <c r="AS1" s="36" t="s">
        <v>1830</v>
      </c>
      <c r="AT1" s="36" t="s">
        <v>1831</v>
      </c>
      <c r="AU1" s="36" t="s">
        <v>1832</v>
      </c>
      <c r="AV1" t="s">
        <v>172</v>
      </c>
      <c r="AW1" t="s">
        <v>181</v>
      </c>
      <c r="AX1" t="s">
        <v>187</v>
      </c>
      <c r="AY1" t="s">
        <v>676</v>
      </c>
      <c r="AZ1" t="s">
        <v>628</v>
      </c>
      <c r="BA1" t="s">
        <v>642</v>
      </c>
      <c r="BB1" t="s">
        <v>202</v>
      </c>
      <c r="BC1" t="s">
        <v>204</v>
      </c>
      <c r="BD1" t="s">
        <v>209</v>
      </c>
      <c r="BE1" t="s">
        <v>215</v>
      </c>
    </row>
    <row r="2" ht="20.1" customHeight="1" spans="1:57">
      <c r="A2" s="40"/>
      <c r="B2" s="43"/>
      <c r="C2" s="44" t="s">
        <v>1833</v>
      </c>
      <c r="D2" s="45" t="s">
        <v>561</v>
      </c>
      <c r="E2" s="46" t="s">
        <v>1834</v>
      </c>
      <c r="F2" s="45" t="s">
        <v>646</v>
      </c>
      <c r="H2" s="47"/>
      <c r="I2" s="106" t="s">
        <v>1835</v>
      </c>
      <c r="J2" s="107">
        <v>0</v>
      </c>
      <c r="K2" s="108" t="s">
        <v>172</v>
      </c>
      <c r="L2" s="12">
        <v>112</v>
      </c>
      <c r="M2" s="109">
        <v>0</v>
      </c>
      <c r="N2" s="110">
        <f>L2*M2</f>
        <v>0</v>
      </c>
      <c r="O2" s="111" t="s">
        <v>172</v>
      </c>
      <c r="P2" s="112" t="str">
        <f>N2&amp;"|"&amp;N5</f>
        <v>0|0.15</v>
      </c>
      <c r="R2" s="133"/>
      <c r="S2" s="133"/>
      <c r="T2" s="133"/>
      <c r="U2" s="133"/>
      <c r="V2" s="133"/>
      <c r="W2" s="133"/>
      <c r="X2" s="40"/>
      <c r="Y2" s="40"/>
      <c r="Z2" s="35"/>
      <c r="AA2" s="40">
        <f>D3</f>
        <v>1131</v>
      </c>
      <c r="AB2" s="40" t="str">
        <f>D2</f>
        <v>苍角</v>
      </c>
      <c r="AC2" s="40">
        <f>D4</f>
        <v>60</v>
      </c>
      <c r="AD2">
        <f>H38</f>
        <v>6</v>
      </c>
      <c r="AE2">
        <f>D6</f>
        <v>6</v>
      </c>
      <c r="AF2">
        <f>C38</f>
        <v>12</v>
      </c>
      <c r="AG2">
        <f t="shared" ref="AG2:AJ2" si="0">D38</f>
        <v>12</v>
      </c>
      <c r="AH2">
        <f t="shared" si="0"/>
        <v>12</v>
      </c>
      <c r="AI2">
        <f t="shared" si="0"/>
        <v>12</v>
      </c>
      <c r="AJ2">
        <f t="shared" si="0"/>
        <v>12</v>
      </c>
      <c r="AK2" t="str">
        <f>F2</f>
        <v>含羞恶面</v>
      </c>
      <c r="AL2">
        <f>F3</f>
        <v>60</v>
      </c>
      <c r="AM2">
        <f>F4</f>
        <v>5</v>
      </c>
      <c r="AN2" t="str">
        <f>D9</f>
        <v>自由蓝调</v>
      </c>
      <c r="AO2" t="str">
        <f t="shared" ref="AO2:AQ2" si="1">E9</f>
        <v>摇摆爵士</v>
      </c>
      <c r="AP2">
        <f t="shared" si="1"/>
        <v>0</v>
      </c>
      <c r="AQ2">
        <f t="shared" si="1"/>
        <v>0</v>
      </c>
      <c r="AR2" t="str">
        <f>G11</f>
        <v>异常精通</v>
      </c>
      <c r="AS2" t="str">
        <f t="shared" ref="AS2:AT2" si="2">H11</f>
        <v>冰属性伤害加成</v>
      </c>
      <c r="AT2" t="str">
        <f t="shared" si="2"/>
        <v>能量自动回复%</v>
      </c>
      <c r="AU2">
        <f>J1</f>
        <v>15</v>
      </c>
      <c r="AV2">
        <f>VLOOKUP(AV1,$K$2:$M$11,3,FALSE)</f>
        <v>0</v>
      </c>
      <c r="AW2">
        <f t="shared" ref="AW2:BE2" si="3">VLOOKUP(AW1,$K$2:$M$11,3,FALSE)</f>
        <v>0</v>
      </c>
      <c r="AX2">
        <f t="shared" si="3"/>
        <v>0</v>
      </c>
      <c r="AY2">
        <f t="shared" si="3"/>
        <v>5</v>
      </c>
      <c r="AZ2">
        <f t="shared" si="3"/>
        <v>5</v>
      </c>
      <c r="BA2">
        <f t="shared" si="3"/>
        <v>0</v>
      </c>
      <c r="BB2">
        <f t="shared" si="3"/>
        <v>0</v>
      </c>
      <c r="BC2">
        <f t="shared" si="3"/>
        <v>0</v>
      </c>
      <c r="BD2">
        <f t="shared" si="3"/>
        <v>5</v>
      </c>
      <c r="BE2">
        <f t="shared" si="3"/>
        <v>0</v>
      </c>
    </row>
    <row r="3" ht="20.1" customHeight="1" spans="1:57">
      <c r="A3" s="40"/>
      <c r="B3" s="43"/>
      <c r="C3" s="48" t="s">
        <v>152</v>
      </c>
      <c r="D3" s="49">
        <v>1131</v>
      </c>
      <c r="E3" s="50" t="s">
        <v>1836</v>
      </c>
      <c r="F3" s="51">
        <v>60</v>
      </c>
      <c r="G3" s="40"/>
      <c r="H3" s="47"/>
      <c r="I3" s="113"/>
      <c r="J3" s="107"/>
      <c r="K3" s="114" t="s">
        <v>181</v>
      </c>
      <c r="L3" s="16">
        <v>19</v>
      </c>
      <c r="M3" s="13">
        <v>0</v>
      </c>
      <c r="N3" s="110">
        <f t="shared" ref="N3:N11" si="4">L3*M3</f>
        <v>0</v>
      </c>
      <c r="O3" s="56" t="s">
        <v>181</v>
      </c>
      <c r="P3" s="51" t="str">
        <f>N3&amp;"|"&amp;N6</f>
        <v>0|0.15</v>
      </c>
      <c r="R3" s="40"/>
      <c r="S3" s="40"/>
      <c r="T3" s="40"/>
      <c r="U3" s="40"/>
      <c r="W3" s="40"/>
      <c r="X3" s="40"/>
      <c r="Y3" s="40"/>
      <c r="Z3" s="35"/>
      <c r="AA3" s="40" t="str">
        <f>"'"&amp;AA2&amp;"'"</f>
        <v>'1131'</v>
      </c>
      <c r="AB3" s="40" t="str">
        <f t="shared" ref="AB3:BE3" si="5">"'"&amp;AB2&amp;"'"</f>
        <v>'苍角'</v>
      </c>
      <c r="AC3" s="40" t="str">
        <f t="shared" si="5"/>
        <v>'60'</v>
      </c>
      <c r="AD3" s="40" t="str">
        <f t="shared" si="5"/>
        <v>'6'</v>
      </c>
      <c r="AE3" s="40" t="str">
        <f t="shared" si="5"/>
        <v>'6'</v>
      </c>
      <c r="AF3" s="40" t="str">
        <f t="shared" si="5"/>
        <v>'12'</v>
      </c>
      <c r="AG3" s="40" t="str">
        <f t="shared" si="5"/>
        <v>'12'</v>
      </c>
      <c r="AH3" s="40" t="str">
        <f t="shared" si="5"/>
        <v>'12'</v>
      </c>
      <c r="AI3" s="40" t="str">
        <f t="shared" si="5"/>
        <v>'12'</v>
      </c>
      <c r="AJ3" s="40" t="str">
        <f t="shared" si="5"/>
        <v>'12'</v>
      </c>
      <c r="AK3" s="40" t="str">
        <f t="shared" si="5"/>
        <v>'含羞恶面'</v>
      </c>
      <c r="AL3" s="40" t="str">
        <f t="shared" si="5"/>
        <v>'60'</v>
      </c>
      <c r="AM3" s="40" t="str">
        <f t="shared" si="5"/>
        <v>'5'</v>
      </c>
      <c r="AN3" s="40" t="str">
        <f t="shared" si="5"/>
        <v>'自由蓝调'</v>
      </c>
      <c r="AO3" s="40" t="str">
        <f t="shared" si="5"/>
        <v>'摇摆爵士'</v>
      </c>
      <c r="AP3" s="40" t="str">
        <f t="shared" si="5"/>
        <v>'0'</v>
      </c>
      <c r="AQ3" s="40" t="str">
        <f t="shared" si="5"/>
        <v>'0'</v>
      </c>
      <c r="AR3" s="40" t="str">
        <f t="shared" si="5"/>
        <v>'异常精通'</v>
      </c>
      <c r="AS3" s="40" t="str">
        <f t="shared" si="5"/>
        <v>'冰属性伤害加成'</v>
      </c>
      <c r="AT3" s="40" t="str">
        <f t="shared" si="5"/>
        <v>'能量自动回复%'</v>
      </c>
      <c r="AU3" s="40" t="str">
        <f t="shared" si="5"/>
        <v>'15'</v>
      </c>
      <c r="AV3" s="40" t="str">
        <f t="shared" si="5"/>
        <v>'0'</v>
      </c>
      <c r="AW3" s="40" t="str">
        <f t="shared" si="5"/>
        <v>'0'</v>
      </c>
      <c r="AX3" s="40" t="str">
        <f t="shared" si="5"/>
        <v>'0'</v>
      </c>
      <c r="AY3" s="40" t="str">
        <f t="shared" si="5"/>
        <v>'5'</v>
      </c>
      <c r="AZ3" s="40" t="str">
        <f t="shared" si="5"/>
        <v>'5'</v>
      </c>
      <c r="BA3" s="40" t="str">
        <f t="shared" si="5"/>
        <v>'0'</v>
      </c>
      <c r="BB3" s="40" t="str">
        <f t="shared" si="5"/>
        <v>'0'</v>
      </c>
      <c r="BC3" s="40" t="str">
        <f t="shared" si="5"/>
        <v>'0'</v>
      </c>
      <c r="BD3" s="40" t="str">
        <f t="shared" si="5"/>
        <v>'5'</v>
      </c>
      <c r="BE3" s="40" t="str">
        <f t="shared" si="5"/>
        <v>'0'</v>
      </c>
    </row>
    <row r="4" ht="20.1" customHeight="1" spans="1:29">
      <c r="A4" s="52"/>
      <c r="B4" s="53"/>
      <c r="C4" s="54" t="s">
        <v>1837</v>
      </c>
      <c r="D4" s="51">
        <v>60</v>
      </c>
      <c r="E4" s="50" t="s">
        <v>827</v>
      </c>
      <c r="F4" s="51">
        <v>5</v>
      </c>
      <c r="G4" s="55"/>
      <c r="H4" s="47"/>
      <c r="I4" s="106" t="s">
        <v>1838</v>
      </c>
      <c r="J4" s="115">
        <f>J1-J2</f>
        <v>15</v>
      </c>
      <c r="K4" s="114" t="s">
        <v>187</v>
      </c>
      <c r="L4" s="16">
        <v>15</v>
      </c>
      <c r="M4" s="13">
        <v>0</v>
      </c>
      <c r="N4" s="110">
        <f t="shared" si="4"/>
        <v>0</v>
      </c>
      <c r="O4" s="56" t="s">
        <v>187</v>
      </c>
      <c r="P4" s="51" t="str">
        <f>N4&amp;"|"&amp;N7</f>
        <v>0|0</v>
      </c>
      <c r="R4" s="55"/>
      <c r="S4" s="55"/>
      <c r="T4" s="55"/>
      <c r="Y4" s="134"/>
      <c r="Z4" s="52" t="s">
        <v>1839</v>
      </c>
      <c r="AA4" t="str">
        <f>"["&amp;_xlfn.TEXTJOIN(",",,AA3:BE3)&amp;"]"</f>
        <v>['1131','苍角','60','6','6','12','12','12','12','12','含羞恶面','60','5','自由蓝调','摇摆爵士','0','0','异常精通','冰属性伤害加成','能量自动回复%','15','0','0','0','5','5','0','0','0','5','0']</v>
      </c>
      <c r="AB4" s="134"/>
      <c r="AC4" s="134"/>
    </row>
    <row r="5" ht="20.1" customHeight="1" spans="1:29">
      <c r="A5" s="52"/>
      <c r="B5" s="53"/>
      <c r="C5" s="48" t="s">
        <v>1840</v>
      </c>
      <c r="D5" s="49">
        <f>_xlfn.IFS(D4&lt;10,0,D4=60,5,D4&gt;60,"填写错误",AND(D4&gt;10,D4&lt;60),FLOOR(D4/10,1))</f>
        <v>5</v>
      </c>
      <c r="E5" s="56"/>
      <c r="F5" s="51"/>
      <c r="G5" s="55"/>
      <c r="H5" s="47"/>
      <c r="I5" s="116" t="s">
        <v>202</v>
      </c>
      <c r="J5" s="107" t="s">
        <v>204</v>
      </c>
      <c r="K5" s="114" t="s">
        <v>676</v>
      </c>
      <c r="L5" s="117">
        <v>0.03</v>
      </c>
      <c r="M5" s="13">
        <v>5</v>
      </c>
      <c r="N5" s="110">
        <f t="shared" si="4"/>
        <v>0.15</v>
      </c>
      <c r="O5" s="56" t="s">
        <v>202</v>
      </c>
      <c r="P5" s="51" t="str">
        <f>N8&amp;"|"&amp;0</f>
        <v>0|0</v>
      </c>
      <c r="R5" s="40"/>
      <c r="S5" s="55"/>
      <c r="T5" s="55"/>
      <c r="Y5" s="134"/>
      <c r="Z5" s="134"/>
      <c r="AA5" s="40"/>
      <c r="AB5" s="134"/>
      <c r="AC5" s="134"/>
    </row>
    <row r="6" ht="20.1" customHeight="1" spans="1:29">
      <c r="A6" s="52"/>
      <c r="B6" s="53"/>
      <c r="C6" s="57" t="s">
        <v>1841</v>
      </c>
      <c r="D6" s="58">
        <v>6</v>
      </c>
      <c r="E6" s="59"/>
      <c r="F6" s="60"/>
      <c r="G6" s="55"/>
      <c r="H6" s="61" t="s">
        <v>1842</v>
      </c>
      <c r="I6" s="118" cm="1">
        <f ca="1" t="array" ref="I6">SUM(VALUE(LEFT(G$21:G$29,FIND("|",$G$21:$G$29)-1)))+G20</f>
        <v>0.05</v>
      </c>
      <c r="J6" s="119" cm="1">
        <f ca="1" t="array" ref="J6">SUM(VALUE(LEFT(H$21:H$29,FIND("|",$H$21:$H$29)-1)))+H20</f>
        <v>0.5</v>
      </c>
      <c r="K6" s="114" t="s">
        <v>628</v>
      </c>
      <c r="L6" s="117">
        <v>0.03</v>
      </c>
      <c r="M6" s="13">
        <v>5</v>
      </c>
      <c r="N6" s="110">
        <f t="shared" si="4"/>
        <v>0.15</v>
      </c>
      <c r="O6" s="56" t="s">
        <v>204</v>
      </c>
      <c r="P6" s="51" t="str">
        <f>N9&amp;"|"&amp;0</f>
        <v>0|0</v>
      </c>
      <c r="R6" s="55"/>
      <c r="S6" s="55"/>
      <c r="T6" s="55"/>
      <c r="Y6" s="134"/>
      <c r="Z6" s="134"/>
      <c r="AA6" s="40"/>
      <c r="AB6" s="134"/>
      <c r="AC6" s="134"/>
    </row>
    <row r="7" ht="20.1" customHeight="1" spans="1:29">
      <c r="A7" s="52"/>
      <c r="B7" s="53"/>
      <c r="C7" s="55"/>
      <c r="D7" s="55"/>
      <c r="E7" s="52"/>
      <c r="F7" s="55"/>
      <c r="G7" s="55"/>
      <c r="H7" s="61" t="s">
        <v>1843</v>
      </c>
      <c r="I7" s="120">
        <f ca="1">IF(J2&gt;0,IF((J6+4.8%*J2-2*I6)/9.6%&lt;0,0,(J6+4.8%*J2-2*I6)/9.6%),0)</f>
        <v>0</v>
      </c>
      <c r="J7" s="121">
        <f ca="1">IF(J2-I7&lt;0,0,J2-I7)</f>
        <v>0</v>
      </c>
      <c r="K7" s="114" t="s">
        <v>642</v>
      </c>
      <c r="L7" s="117">
        <v>0.048</v>
      </c>
      <c r="M7" s="13">
        <v>0</v>
      </c>
      <c r="N7" s="110">
        <f t="shared" si="4"/>
        <v>0</v>
      </c>
      <c r="O7" s="56" t="s">
        <v>209</v>
      </c>
      <c r="P7" s="51" t="str">
        <f>N10&amp;"|"&amp;0</f>
        <v>45|0</v>
      </c>
      <c r="R7" s="55"/>
      <c r="S7" s="55"/>
      <c r="T7" s="55"/>
      <c r="Y7" s="134"/>
      <c r="Z7" s="134"/>
      <c r="AA7" s="40"/>
      <c r="AB7" s="134"/>
      <c r="AC7" s="134"/>
    </row>
    <row r="8" ht="20.1" customHeight="1" spans="1:29">
      <c r="A8" s="52"/>
      <c r="B8" s="53"/>
      <c r="C8" s="52" t="s">
        <v>1844</v>
      </c>
      <c r="D8" s="52" t="s">
        <v>1845</v>
      </c>
      <c r="E8" s="52" t="s">
        <v>1846</v>
      </c>
      <c r="F8" s="52" t="s">
        <v>1847</v>
      </c>
      <c r="G8" s="52" t="s">
        <v>1848</v>
      </c>
      <c r="H8" s="62" t="s">
        <v>1849</v>
      </c>
      <c r="I8" s="122">
        <f ca="1">I6+I7*L8</f>
        <v>0.05</v>
      </c>
      <c r="J8" s="123">
        <f ca="1">J6+J7*L9</f>
        <v>0.5</v>
      </c>
      <c r="K8" s="124" t="s">
        <v>202</v>
      </c>
      <c r="L8" s="117">
        <v>0.024</v>
      </c>
      <c r="M8" s="125">
        <v>0</v>
      </c>
      <c r="N8" s="110">
        <f t="shared" si="4"/>
        <v>0</v>
      </c>
      <c r="O8" s="59" t="s">
        <v>215</v>
      </c>
      <c r="P8" s="60" t="str">
        <f>N11&amp;"|"&amp;0</f>
        <v>0|0</v>
      </c>
      <c r="Q8" s="137"/>
      <c r="R8" s="55"/>
      <c r="S8" s="55"/>
      <c r="T8" s="55"/>
      <c r="Y8" s="134"/>
      <c r="Z8" s="134"/>
      <c r="AA8" s="40"/>
      <c r="AB8" s="134"/>
      <c r="AC8" s="134"/>
    </row>
    <row r="9" ht="20.1" customHeight="1" spans="1:29">
      <c r="A9" s="52"/>
      <c r="B9" s="53"/>
      <c r="C9" s="52"/>
      <c r="D9" s="55" t="s">
        <v>1850</v>
      </c>
      <c r="E9" s="55" t="s">
        <v>1851</v>
      </c>
      <c r="F9" s="55">
        <v>0</v>
      </c>
      <c r="G9" s="55">
        <v>0</v>
      </c>
      <c r="H9" s="55"/>
      <c r="I9" s="55"/>
      <c r="J9" s="126"/>
      <c r="K9" s="124" t="s">
        <v>204</v>
      </c>
      <c r="L9" s="117">
        <v>0.048</v>
      </c>
      <c r="M9" s="125">
        <v>0</v>
      </c>
      <c r="N9" s="110">
        <f t="shared" si="4"/>
        <v>0</v>
      </c>
      <c r="O9" s="52"/>
      <c r="P9" s="55"/>
      <c r="Q9" s="137"/>
      <c r="R9" s="55"/>
      <c r="S9" s="55"/>
      <c r="T9" s="55"/>
      <c r="Y9" s="134"/>
      <c r="Z9" s="134"/>
      <c r="AA9" s="40"/>
      <c r="AB9" s="134"/>
      <c r="AC9" s="134"/>
    </row>
    <row r="10" ht="20.1" customHeight="1" spans="1:29">
      <c r="A10" s="52"/>
      <c r="B10" s="53"/>
      <c r="C10" s="52" t="s">
        <v>1852</v>
      </c>
      <c r="D10" s="52" t="s">
        <v>1853</v>
      </c>
      <c r="E10" s="52" t="s">
        <v>1854</v>
      </c>
      <c r="F10" s="52" t="s">
        <v>1855</v>
      </c>
      <c r="G10" s="52" t="s">
        <v>1829</v>
      </c>
      <c r="H10" s="52" t="s">
        <v>1830</v>
      </c>
      <c r="I10" s="52" t="s">
        <v>1831</v>
      </c>
      <c r="J10" s="126"/>
      <c r="K10" s="124" t="s">
        <v>209</v>
      </c>
      <c r="L10" s="16">
        <v>9</v>
      </c>
      <c r="M10" s="13">
        <v>5</v>
      </c>
      <c r="N10" s="110">
        <f t="shared" si="4"/>
        <v>45</v>
      </c>
      <c r="O10" s="52"/>
      <c r="P10" s="55"/>
      <c r="Q10" s="137"/>
      <c r="R10" s="55"/>
      <c r="S10" s="55"/>
      <c r="T10" s="55"/>
      <c r="Y10" s="134"/>
      <c r="Z10" s="134"/>
      <c r="AA10" s="40"/>
      <c r="AB10" s="134"/>
      <c r="AC10" s="134"/>
    </row>
    <row r="11" ht="20.1" customHeight="1" spans="1:29">
      <c r="A11" s="52"/>
      <c r="B11" s="53"/>
      <c r="C11" s="52"/>
      <c r="D11" s="55" t="s">
        <v>172</v>
      </c>
      <c r="E11" s="55" t="s">
        <v>181</v>
      </c>
      <c r="F11" s="55" t="s">
        <v>187</v>
      </c>
      <c r="G11" s="55" t="s">
        <v>209</v>
      </c>
      <c r="H11" s="55" t="s">
        <v>233</v>
      </c>
      <c r="I11" s="55" t="s">
        <v>221</v>
      </c>
      <c r="J11" s="126"/>
      <c r="K11" s="127" t="s">
        <v>215</v>
      </c>
      <c r="L11" s="128">
        <v>9</v>
      </c>
      <c r="M11" s="129">
        <v>0</v>
      </c>
      <c r="N11" s="110">
        <f t="shared" si="4"/>
        <v>0</v>
      </c>
      <c r="O11" s="52"/>
      <c r="P11" s="55"/>
      <c r="Q11" s="137"/>
      <c r="R11" s="55"/>
      <c r="S11" s="55"/>
      <c r="T11" s="55"/>
      <c r="Y11" s="134"/>
      <c r="Z11" s="134"/>
      <c r="AA11" s="40"/>
      <c r="AB11" s="134"/>
      <c r="AC11" s="134"/>
    </row>
    <row r="12" ht="20.1" customHeight="1" spans="1:29">
      <c r="A12" s="52"/>
      <c r="B12" s="53"/>
      <c r="C12" s="55"/>
      <c r="D12" s="55"/>
      <c r="E12" s="55"/>
      <c r="F12" s="55"/>
      <c r="G12" s="55"/>
      <c r="H12" s="55"/>
      <c r="I12" s="55"/>
      <c r="J12" s="55"/>
      <c r="K12" s="130" t="s">
        <v>1856</v>
      </c>
      <c r="L12" s="131"/>
      <c r="M12" s="132">
        <f>IF(SUM(M2:M11)&gt;J1,"词条超过规定数值",SUM(M2:M11))</f>
        <v>15</v>
      </c>
      <c r="N12" s="131"/>
      <c r="O12" s="133"/>
      <c r="P12" s="55"/>
      <c r="Q12" s="137"/>
      <c r="R12" s="55"/>
      <c r="S12" s="55"/>
      <c r="T12" s="55"/>
      <c r="Y12" s="134"/>
      <c r="Z12" s="134"/>
      <c r="AA12" s="40" t="s">
        <v>1857</v>
      </c>
      <c r="AB12" s="134"/>
      <c r="AC12" s="134"/>
    </row>
    <row r="13" ht="20.1" customHeight="1" spans="1:29">
      <c r="A13" s="63"/>
      <c r="B13" s="64" t="s">
        <v>1858</v>
      </c>
      <c r="C13" s="65" t="str">
        <f>VLOOKUP(C14,翻译表!$C:$E,2,FALSE)</f>
        <v>HP</v>
      </c>
      <c r="D13" s="66" t="str">
        <f>VLOOKUP(D14,翻译表!$C:$E,2,FALSE)</f>
        <v>ATK</v>
      </c>
      <c r="E13" s="66" t="str">
        <f>VLOOKUP(E14,翻译表!$C:$E,2,FALSE)</f>
        <v>DEF</v>
      </c>
      <c r="F13" s="66" t="str">
        <f>VLOOKUP(F14,翻译表!$C:$E,2,FALSE)</f>
        <v>BS</v>
      </c>
      <c r="G13" s="66" t="str">
        <f>VLOOKUP(G14,翻译表!$C:$E,2,FALSE)</f>
        <v>CritR</v>
      </c>
      <c r="H13" s="66" t="str">
        <f>VLOOKUP(H14,翻译表!$C:$E,2,FALSE)</f>
        <v>CritD</v>
      </c>
      <c r="I13" s="66" t="str">
        <f>VLOOKUP(I14,翻译表!$C:$E,2,FALSE)</f>
        <v>EAP</v>
      </c>
      <c r="J13" s="66" t="str">
        <f>VLOOKUP(J14,翻译表!$C:$E,2,FALSE)</f>
        <v>EM</v>
      </c>
      <c r="K13" s="66" t="str">
        <f>VLOOKUP(K14,翻译表!$C:$E,2,FALSE)</f>
        <v>PR</v>
      </c>
      <c r="L13" s="66" t="str">
        <f>VLOOKUP(L14,翻译表!$C:$E,2,FALSE)</f>
        <v>PD</v>
      </c>
      <c r="M13" s="66" t="str">
        <f>VLOOKUP(M14,翻译表!$C:$E,2,FALSE)</f>
        <v>SpR</v>
      </c>
      <c r="N13" s="66" t="str">
        <f>VLOOKUP(N14,翻译表!$C:$E,2,FALSE)</f>
        <v>SpGR</v>
      </c>
      <c r="O13" s="66" t="str">
        <f>VLOOKUP(O14,翻译表!$C:$E,2,FALSE)</f>
        <v>SpM</v>
      </c>
      <c r="P13" s="66" t="str">
        <f>VLOOKUP(P14,翻译表!$C:$E,2,FALSE)</f>
        <v>PHY%</v>
      </c>
      <c r="Q13" s="66" t="str">
        <f>VLOOKUP(Q14,翻译表!$C:$E,2,FALSE)</f>
        <v>FIR%</v>
      </c>
      <c r="R13" s="66" t="str">
        <f>VLOOKUP(R14,翻译表!$C:$E,2,FALSE)</f>
        <v>ICE%</v>
      </c>
      <c r="S13" s="66" t="str">
        <f>VLOOKUP(S14,翻译表!$C:$E,2,FALSE)</f>
        <v>ELE%</v>
      </c>
      <c r="T13" s="138" t="str">
        <f>VLOOKUP(T14,翻译表!$C:$E,2,FALSE)</f>
        <v>ETH%</v>
      </c>
      <c r="U13" s="52"/>
      <c r="Y13" s="134"/>
      <c r="Z13" s="134"/>
      <c r="AA13" s="134" t="s">
        <v>1859</v>
      </c>
      <c r="AB13" s="134" t="s">
        <v>1860</v>
      </c>
      <c r="AC13" s="134"/>
    </row>
    <row r="14" ht="20.1" customHeight="1" spans="1:29">
      <c r="A14" s="67"/>
      <c r="B14" s="68"/>
      <c r="C14" s="69" t="s">
        <v>172</v>
      </c>
      <c r="D14" s="70" t="s">
        <v>181</v>
      </c>
      <c r="E14" s="70" t="s">
        <v>187</v>
      </c>
      <c r="F14" s="70" t="s">
        <v>196</v>
      </c>
      <c r="G14" s="70" t="s">
        <v>202</v>
      </c>
      <c r="H14" s="70" t="s">
        <v>204</v>
      </c>
      <c r="I14" s="70" t="s">
        <v>206</v>
      </c>
      <c r="J14" s="70" t="s">
        <v>209</v>
      </c>
      <c r="K14" s="70" t="s">
        <v>212</v>
      </c>
      <c r="L14" s="70" t="s">
        <v>215</v>
      </c>
      <c r="M14" s="70" t="s">
        <v>218</v>
      </c>
      <c r="N14" s="70" t="s">
        <v>223</v>
      </c>
      <c r="O14" s="70" t="s">
        <v>226</v>
      </c>
      <c r="P14" s="70" t="s">
        <v>229</v>
      </c>
      <c r="Q14" s="70" t="s">
        <v>231</v>
      </c>
      <c r="R14" s="70" t="s">
        <v>233</v>
      </c>
      <c r="S14" s="70" t="s">
        <v>235</v>
      </c>
      <c r="T14" s="139" t="s">
        <v>237</v>
      </c>
      <c r="U14" s="52"/>
      <c r="Y14" s="134"/>
      <c r="Z14" s="134"/>
      <c r="AB14" s="134" t="s">
        <v>1861</v>
      </c>
      <c r="AC14" s="134"/>
    </row>
    <row r="15" ht="20.1" customHeight="1" spans="1:29">
      <c r="A15" s="71" t="s">
        <v>1862</v>
      </c>
      <c r="B15" s="72" t="s">
        <v>1863</v>
      </c>
      <c r="C15" s="73">
        <f>_xlfn.IFNA(VLOOKUP($D$3,'角色基础属性表（公测）'!$A$2:$S$19,MATCH(C14,'角色基础属性表（公测）'!$A$1:$S$1,0),FALSE),0)</f>
        <v>645</v>
      </c>
      <c r="D15" s="74">
        <f>_xlfn.IFNA(VLOOKUP($D$3,'角色基础属性表（公测）'!$A$2:$S$19,MATCH(D14,'角色基础属性表（公测）'!$A$1:$S$1,0),FALSE),0)</f>
        <v>96</v>
      </c>
      <c r="E15" s="74">
        <f>_xlfn.IFNA(VLOOKUP($D$3,'角色基础属性表（公测）'!$A$2:$S$19,MATCH(E14,'角色基础属性表（公测）'!$A$1:$S$1,0),FALSE),0)</f>
        <v>48</v>
      </c>
      <c r="F15" s="74">
        <f>_xlfn.IFNA(VLOOKUP($D$3,'角色基础属性表（公测）'!$A$2:$S$19,MATCH(F14,'角色基础属性表（公测）'!$A$1:$S$1,0),FALSE),0)</f>
        <v>86</v>
      </c>
      <c r="G15" s="74">
        <f>_xlfn.IFNA(VLOOKUP($D$3,'角色基础属性表（公测）'!$A$2:$S$19,MATCH(G14,'角色基础属性表（公测）'!$A$1:$S$1,0),FALSE),0)</f>
        <v>0.05</v>
      </c>
      <c r="H15" s="74">
        <f>_xlfn.IFNA(VLOOKUP($D$3,'角色基础属性表（公测）'!$A$2:$S$19,MATCH(H14,'角色基础属性表（公测）'!$A$1:$S$1,0),FALSE),0)</f>
        <v>0.5</v>
      </c>
      <c r="I15" s="74">
        <f>_xlfn.IFNA(VLOOKUP($D$3,'角色基础属性表（公测）'!$A$2:$S$19,MATCH(I14,'角色基础属性表（公测）'!$A$1:$S$1,0),FALSE),0)</f>
        <v>100</v>
      </c>
      <c r="J15" s="74">
        <f>_xlfn.IFNA(VLOOKUP($D$3,'角色基础属性表（公测）'!$A$2:$S$19,MATCH(J14,'角色基础属性表（公测）'!$A$1:$S$1,0),FALSE),0)</f>
        <v>105</v>
      </c>
      <c r="K15" s="74">
        <f>_xlfn.IFNA(VLOOKUP($D$3,'角色基础属性表（公测）'!$A$2:$S$19,MATCH(K14,'角色基础属性表（公测）'!$A$1:$S$1,0),FALSE),0)</f>
        <v>0</v>
      </c>
      <c r="L15" s="74">
        <f>_xlfn.IFNA(VLOOKUP($D$3,'角色基础属性表（公测）'!$A$2:$S$19,MATCH(L14,'角色基础属性表（公测）'!$A$1:$S$1,0),FALSE),0)</f>
        <v>0</v>
      </c>
      <c r="M15" s="74">
        <f>_xlfn.IFNA(VLOOKUP($D$3,'角色基础属性表（公测）'!$A$2:$S$19,MATCH(M14,'角色基础属性表（公测）'!$A$1:$S$1,0),FALSE),0)</f>
        <v>1.2</v>
      </c>
      <c r="N15" s="74">
        <f>_xlfn.IFNA(VLOOKUP($D$3,'角色基础属性表（公测）'!$A$2:$S$19,MATCH(N14,'角色基础属性表（公测）'!$A$1:$S$1,0),FALSE),0)</f>
        <v>0</v>
      </c>
      <c r="O15" s="74">
        <f>_xlfn.IFNA(VLOOKUP($D$3,'角色基础属性表（公测）'!$A$2:$S$19,MATCH(O14,'角色基础属性表（公测）'!$A$1:$S$1,0),FALSE),0)</f>
        <v>120</v>
      </c>
      <c r="P15" s="74">
        <f>_xlfn.IFNA(VLOOKUP($D$3,'角色基础属性表（公测）'!$A$2:$S$19,MATCH(P14,'角色基础属性表（公测）'!$A$1:$S$1,0),FALSE),0)</f>
        <v>0</v>
      </c>
      <c r="Q15" s="74">
        <f>_xlfn.IFNA(VLOOKUP($D$3,'角色基础属性表（公测）'!$A$2:$S$19,MATCH(Q14,'角色基础属性表（公测）'!$A$1:$S$1,0),FALSE),0)</f>
        <v>0</v>
      </c>
      <c r="R15" s="74">
        <f>_xlfn.IFNA(VLOOKUP($D$3,'角色基础属性表（公测）'!$A$2:$S$19,MATCH(R14,'角色基础属性表（公测）'!$A$1:$S$1,0),FALSE),0)</f>
        <v>0</v>
      </c>
      <c r="S15" s="74">
        <f>_xlfn.IFNA(VLOOKUP($D$3,'角色基础属性表（公测）'!$A$2:$S$19,MATCH(S14,'角色基础属性表（公测）'!$A$1:$S$1,0),FALSE),0)</f>
        <v>0</v>
      </c>
      <c r="T15" s="140">
        <f>_xlfn.IFNA(VLOOKUP($D$3,'角色基础属性表（公测）'!$A$2:$S$19,MATCH(T14,'角色基础属性表（公测）'!$A$1:$S$1,0),FALSE),0)</f>
        <v>0</v>
      </c>
      <c r="U15" s="93"/>
      <c r="Y15" s="134"/>
      <c r="Z15" s="134"/>
      <c r="AB15" s="134" t="s">
        <v>1864</v>
      </c>
      <c r="AC15" s="134"/>
    </row>
    <row r="16" ht="20.1" customHeight="1" spans="1:29">
      <c r="A16" s="75"/>
      <c r="B16" s="76" t="s">
        <v>1865</v>
      </c>
      <c r="C16" s="77">
        <f>_xlfn.IFNA(VLOOKUP($D$3,'角色基础属性表（公测）'!$A$1:$S$19,MATCH(SUBSTITUTE(C14,"基础","")&amp;"成长",'角色基础属性表（公测）'!$A$1:$S$1,0),FALSE)/10000*($D$4-1),0)</f>
        <v>5168.4</v>
      </c>
      <c r="D16" s="78">
        <f>_xlfn.IFNA(VLOOKUP($D$3,'角色基础属性表（公测）'!$A$1:$S$19,MATCH(SUBSTITUTE(D14,"基础","")&amp;"成长",'角色基础属性表（公测）'!$A$1:$S$1,0),FALSE)/10000*($D$4-1),0)</f>
        <v>322.9719</v>
      </c>
      <c r="E16" s="78">
        <f>_xlfn.IFNA(VLOOKUP($D$3,'角色基础属性表（公测）'!$A$1:$S$19,MATCH(SUBSTITUTE(E14,"基础","")&amp;"成长",'角色基础属性表（公测）'!$A$1:$S$1,0),FALSE)/10000*($D$4-1),0)</f>
        <v>383.5</v>
      </c>
      <c r="F16" s="78">
        <f>_xlfn.IFNA(VLOOKUP($D$3,'角色基础属性表（公测）'!$A$1:$S$19,MATCH(SUBSTITUTE(F14,"基础","")&amp;"成长",'角色基础属性表（公测）'!$A$1:$S$1,0),FALSE)/10000*($D$4-1),0)</f>
        <v>0</v>
      </c>
      <c r="G16" s="78">
        <f>_xlfn.IFNA(VLOOKUP($D$3,'角色基础属性表（公测）'!$A$1:$S$19,MATCH(SUBSTITUTE(G14,"基础","")&amp;"成长",'角色基础属性表（公测）'!$A$1:$S$1,0),FALSE)/10000*($D$4-1),0)</f>
        <v>0</v>
      </c>
      <c r="H16" s="78">
        <f>_xlfn.IFNA(VLOOKUP($D$3,'角色基础属性表（公测）'!$A$1:$S$19,MATCH(SUBSTITUTE(H14,"基础","")&amp;"成长",'角色基础属性表（公测）'!$A$1:$S$1,0),FALSE)/10000*($D$4-1),0)</f>
        <v>0</v>
      </c>
      <c r="I16" s="78">
        <f>_xlfn.IFNA(VLOOKUP($D$3,'角色基础属性表（公测）'!$A$1:$S$19,MATCH(SUBSTITUTE(I14,"基础","")&amp;"成长",'角色基础属性表（公测）'!$A$1:$S$1,0),FALSE)/10000*($D$4-1),0)</f>
        <v>0</v>
      </c>
      <c r="J16" s="78">
        <f>_xlfn.IFNA(VLOOKUP($D$3,'角色基础属性表（公测）'!$A$1:$S$19,MATCH(SUBSTITUTE(J14,"基础","")&amp;"成长",'角色基础属性表（公测）'!$A$1:$S$1,0),FALSE)/10000*($D$4-1),0)</f>
        <v>0</v>
      </c>
      <c r="K16" s="78">
        <f>_xlfn.IFNA(VLOOKUP($D$3,'角色基础属性表（公测）'!$A$1:$S$19,MATCH(SUBSTITUTE(K14,"基础","")&amp;"成长",'角色基础属性表（公测）'!$A$1:$S$1,0),FALSE)/10000*($D$4-1),0)</f>
        <v>0</v>
      </c>
      <c r="L16" s="78">
        <f>_xlfn.IFNA(VLOOKUP($D$3,'角色基础属性表（公测）'!$A$1:$S$19,MATCH(SUBSTITUTE(L14,"基础","")&amp;"成长",'角色基础属性表（公测）'!$A$1:$S$1,0),FALSE)/10000*($D$4-1),0)</f>
        <v>0</v>
      </c>
      <c r="M16" s="78">
        <f>_xlfn.IFNA(VLOOKUP($D$3,'角色基础属性表（公测）'!$A$1:$S$19,MATCH(SUBSTITUTE(M14,"基础","")&amp;"成长",'角色基础属性表（公测）'!$A$1:$S$1,0),FALSE)/10000*($D$4-1),0)</f>
        <v>0</v>
      </c>
      <c r="N16" s="78">
        <f>_xlfn.IFNA(VLOOKUP($D$3,'角色基础属性表（公测）'!$A$1:$S$19,MATCH(SUBSTITUTE(N14,"基础","")&amp;"成长",'角色基础属性表（公测）'!$A$1:$S$1,0),FALSE)/10000*($D$4-1),0)</f>
        <v>0</v>
      </c>
      <c r="O16" s="78">
        <f>_xlfn.IFNA(VLOOKUP($D$3,'角色基础属性表（公测）'!$A$1:$S$19,MATCH(SUBSTITUTE(O14,"基础","")&amp;"成长",'角色基础属性表（公测）'!$A$1:$S$1,0),FALSE)/10000*($D$4-1),0)</f>
        <v>0</v>
      </c>
      <c r="P16" s="78">
        <f>_xlfn.IFNA(VLOOKUP($D$3,'角色基础属性表（公测）'!$A$1:$S$19,MATCH(SUBSTITUTE(P14,"基础","")&amp;"成长",'角色基础属性表（公测）'!$A$1:$S$1,0),FALSE)/10000*($D$4-1),0)</f>
        <v>0</v>
      </c>
      <c r="Q16" s="78">
        <f>_xlfn.IFNA(VLOOKUP($D$3,'角色基础属性表（公测）'!$A$1:$S$19,MATCH(SUBSTITUTE(Q14,"基础","")&amp;"成长",'角色基础属性表（公测）'!$A$1:$S$1,0),FALSE)/10000*($D$4-1),0)</f>
        <v>0</v>
      </c>
      <c r="R16" s="78">
        <f>_xlfn.IFNA(VLOOKUP($D$3,'角色基础属性表（公测）'!$A$1:$S$19,MATCH(SUBSTITUTE(R14,"基础","")&amp;"成长",'角色基础属性表（公测）'!$A$1:$S$1,0),FALSE)/10000*($D$4-1),0)</f>
        <v>0</v>
      </c>
      <c r="S16" s="78">
        <f>_xlfn.IFNA(VLOOKUP($D$3,'角色基础属性表（公测）'!$A$1:$S$19,MATCH(SUBSTITUTE(S14,"基础","")&amp;"成长",'角色基础属性表（公测）'!$A$1:$S$1,0),FALSE)/10000*($D$4-1),0)</f>
        <v>0</v>
      </c>
      <c r="T16" s="141">
        <f>_xlfn.IFNA(VLOOKUP($D$3,'角色基础属性表（公测）'!$A$1:$S$19,MATCH(SUBSTITUTE(T14,"基础","")&amp;"成长",'角色基础属性表（公测）'!$A$1:$S$1,0),FALSE)/10000*($D$4-1),0)</f>
        <v>0</v>
      </c>
      <c r="U16" s="93"/>
      <c r="Y16" s="134"/>
      <c r="Z16" s="134"/>
      <c r="AB16" s="134" t="s">
        <v>1866</v>
      </c>
      <c r="AC16" s="134"/>
    </row>
    <row r="17" ht="20.1" customHeight="1" spans="1:29">
      <c r="A17" s="75"/>
      <c r="B17" s="76" t="s">
        <v>1867</v>
      </c>
      <c r="C17" s="77">
        <f ca="1">_xlfn.IFNA(INDEX(OFFSET(INDIRECT("'角色突破属性（公测）'!B"&amp;MATCH($D$3,'角色突破属性（公测）'!$B:$B,0)),0,9,11,4),MATCH($D$5,'角色突破属性（公测）'!$O$3:$O$13,0),MATCH(SUBSTITUTE(C14,"基础","")&amp;"增加",'角色突破属性（公测）'!$K$2:$N$2,0)),0)</f>
        <v>2214</v>
      </c>
      <c r="D17" s="78">
        <f ca="1">_xlfn.IFNA(INDEX(OFFSET(INDIRECT("'角色突破属性（公测）'!B"&amp;MATCH($D$3,'角色突破属性（公测）'!$B:$B,0)),0,9,11,4),MATCH($D$5,'角色突破属性（公测）'!$O$3:$O$13,0),MATCH(SUBSTITUTE(D14,"基础","")&amp;"增加",'角色突破属性（公测）'!$K$2:$N$2,0)),0)</f>
        <v>171</v>
      </c>
      <c r="E17" s="78">
        <f ca="1">_xlfn.IFNA(INDEX(OFFSET(INDIRECT("'角色突破属性（公测）'!B"&amp;MATCH($D$3,'角色突破属性（公测）'!$B:$B,0)),0,9,11,4),MATCH($D$5,'角色突破属性（公测）'!$O$3:$O$13,0),MATCH(SUBSTITUTE(E14,"基础","")&amp;"增加",'角色突破属性（公测）'!$K$2:$N$2,0)),0)</f>
        <v>165</v>
      </c>
      <c r="F17" s="78">
        <f ca="1">_xlfn.IFNA(INDEX(OFFSET(INDIRECT("'角色突破属性（公测）'!B"&amp;MATCH($D$3,'角色突破属性（公测）'!$B:$B,0)),0,9,11,4),MATCH($D$5,'角色突破属性（公测）'!$O$3:$O$13,0),MATCH(SUBSTITUTE(F14,"基础","")&amp;"增加",'角色突破属性（公测）'!$K$2:$N$2,0)),0)</f>
        <v>0</v>
      </c>
      <c r="G17" s="78">
        <f ca="1">_xlfn.IFNA(INDEX(OFFSET(INDIRECT("'角色突破属性（公测）'!B"&amp;MATCH($D$3,'角色突破属性（公测）'!$B:$B,0)),0,9,11,4),MATCH($D$5,'角色突破属性（公测）'!$O$3:$O$13,0),MATCH(SUBSTITUTE(G14,"基础","")&amp;"增加",'角色突破属性（公测）'!$K$2:$N$2,0)),0)</f>
        <v>0</v>
      </c>
      <c r="H17" s="78">
        <f ca="1">_xlfn.IFNA(INDEX(OFFSET(INDIRECT("'角色突破属性（公测）'!B"&amp;MATCH($D$3,'角色突破属性（公测）'!$B:$B,0)),0,9,11,4),MATCH($D$5,'角色突破属性（公测）'!$O$3:$O$13,0),MATCH(SUBSTITUTE(H14,"基础","")&amp;"增加",'角色突破属性（公测）'!$K$2:$N$2,0)),0)</f>
        <v>0</v>
      </c>
      <c r="I17" s="78">
        <f ca="1">_xlfn.IFNA(INDEX(OFFSET(INDIRECT("'角色突破属性（公测）'!B"&amp;MATCH($D$3,'角色突破属性（公测）'!$B:$B,0)),0,9,11,4),MATCH($D$5,'角色突破属性（公测）'!$O$3:$O$13,0),MATCH(SUBSTITUTE(I14,"基础","")&amp;"增加",'角色突破属性（公测）'!$K$2:$N$2,0)),0)</f>
        <v>0</v>
      </c>
      <c r="J17" s="78">
        <f ca="1">_xlfn.IFNA(INDEX(OFFSET(INDIRECT("'角色突破属性（公测）'!B"&amp;MATCH($D$3,'角色突破属性（公测）'!$B:$B,0)),0,9,11,4),MATCH($D$5,'角色突破属性（公测）'!$O$3:$O$13,0),MATCH(SUBSTITUTE(J14,"基础","")&amp;"增加",'角色突破属性（公测）'!$K$2:$N$2,0)),0)</f>
        <v>0</v>
      </c>
      <c r="K17" s="78">
        <f ca="1">_xlfn.IFNA(INDEX(OFFSET(INDIRECT("'角色突破属性（公测）'!B"&amp;MATCH($D$3,'角色突破属性（公测）'!$B:$B,0)),0,9,11,4),MATCH($D$5,'角色突破属性（公测）'!$O$3:$O$13,0),MATCH(SUBSTITUTE(K14,"基础","")&amp;"增加",'角色突破属性（公测）'!$K$2:$N$2,0)),0)</f>
        <v>0</v>
      </c>
      <c r="L17" s="78">
        <f ca="1">_xlfn.IFNA(INDEX(OFFSET(INDIRECT("'角色突破属性（公测）'!B"&amp;MATCH($D$3,'角色突破属性（公测）'!$B:$B,0)),0,9,11,4),MATCH($D$5,'角色突破属性（公测）'!$O$3:$O$13,0),MATCH(SUBSTITUTE(L14,"基础","")&amp;"增加",'角色突破属性（公测）'!$K$2:$N$2,0)),0)</f>
        <v>0</v>
      </c>
      <c r="M17" s="78">
        <f ca="1">_xlfn.IFNA(INDEX(OFFSET(INDIRECT("'角色突破属性（公测）'!B"&amp;MATCH($D$3,'角色突破属性（公测）'!$B:$B,0)),0,9,11,4),MATCH($D$5,'角色突破属性（公测）'!$O$3:$O$13,0),MATCH(SUBSTITUTE(M14,"基础","")&amp;"增加",'角色突破属性（公测）'!$K$2:$N$2,0)),0)</f>
        <v>0</v>
      </c>
      <c r="N17" s="78">
        <f ca="1">_xlfn.IFNA(INDEX(OFFSET(INDIRECT("'角色突破属性（公测）'!B"&amp;MATCH($D$3,'角色突破属性（公测）'!$B:$B,0)),0,9,11,4),MATCH($D$5,'角色突破属性（公测）'!$O$3:$O$13,0),MATCH(SUBSTITUTE(N14,"基础","")&amp;"增加",'角色突破属性（公测）'!$K$2:$N$2,0)),0)</f>
        <v>0</v>
      </c>
      <c r="O17" s="78">
        <f ca="1">_xlfn.IFNA(INDEX(OFFSET(INDIRECT("'角色突破属性（公测）'!B"&amp;MATCH($D$3,'角色突破属性（公测）'!$B:$B,0)),0,9,11,4),MATCH($D$5,'角色突破属性（公测）'!$O$3:$O$13,0),MATCH(SUBSTITUTE(O14,"基础","")&amp;"增加",'角色突破属性（公测）'!$K$2:$N$2,0)),0)</f>
        <v>0</v>
      </c>
      <c r="P17" s="78">
        <f ca="1">_xlfn.IFNA(INDEX(OFFSET(INDIRECT("'角色突破属性（公测）'!B"&amp;MATCH($D$3,'角色突破属性（公测）'!$B:$B,0)),0,9,11,4),MATCH($D$5,'角色突破属性（公测）'!$O$3:$O$13,0),MATCH(SUBSTITUTE(P14,"基础","")&amp;"增加",'角色突破属性（公测）'!$K$2:$N$2,0)),0)</f>
        <v>0</v>
      </c>
      <c r="Q17" s="78">
        <f ca="1">_xlfn.IFNA(INDEX(OFFSET(INDIRECT("'角色突破属性（公测）'!B"&amp;MATCH($D$3,'角色突破属性（公测）'!$B:$B,0)),0,9,11,4),MATCH($D$5,'角色突破属性（公测）'!$O$3:$O$13,0),MATCH(SUBSTITUTE(Q14,"基础","")&amp;"增加",'角色突破属性（公测）'!$K$2:$N$2,0)),0)</f>
        <v>0</v>
      </c>
      <c r="R17" s="78">
        <f ca="1">_xlfn.IFNA(INDEX(OFFSET(INDIRECT("'角色突破属性（公测）'!B"&amp;MATCH($D$3,'角色突破属性（公测）'!$B:$B,0)),0,9,11,4),MATCH($D$5,'角色突破属性（公测）'!$O$3:$O$13,0),MATCH(SUBSTITUTE(R14,"基础","")&amp;"增加",'角色突破属性（公测）'!$K$2:$N$2,0)),0)</f>
        <v>0</v>
      </c>
      <c r="S17" s="78">
        <f ca="1">_xlfn.IFNA(INDEX(OFFSET(INDIRECT("'角色突破属性（公测）'!B"&amp;MATCH($D$3,'角色突破属性（公测）'!$B:$B,0)),0,9,11,4),MATCH($D$5,'角色突破属性（公测）'!$O$3:$O$13,0),MATCH(SUBSTITUTE(S14,"基础","")&amp;"增加",'角色突破属性（公测）'!$K$2:$N$2,0)),0)</f>
        <v>0</v>
      </c>
      <c r="T17" s="141">
        <f ca="1">_xlfn.IFNA(INDEX(OFFSET(INDIRECT("'角色突破属性（公测）'!B"&amp;MATCH($D$3,'角色突破属性（公测）'!$B:$B,0)),0,9,11,4),MATCH($D$5,'角色突破属性（公测）'!$O$3:$O$13,0),MATCH(SUBSTITUTE(T14,"基础","")&amp;"增加",'角色突破属性（公测）'!$K$2:$N$2,0)),0)</f>
        <v>0</v>
      </c>
      <c r="U17" s="93"/>
      <c r="Y17" s="134"/>
      <c r="Z17" s="134"/>
      <c r="AB17" s="134" t="s">
        <v>1868</v>
      </c>
      <c r="AC17" s="134"/>
    </row>
    <row r="18" ht="20.1" customHeight="1" spans="1:29">
      <c r="A18" s="75"/>
      <c r="B18" s="76" t="s">
        <v>1869</v>
      </c>
      <c r="C18" s="77">
        <f ca="1">IF($D$6=0,0,SUMIF(OFFSET(INDIRECT("'角色核心被动提供的基础属性'!A"&amp;MATCH($D$3,角色核心被动提供的基础属性!$A:$A,0)),0,3,$D$6,1),C14,OFFSET(INDIRECT("'角色核心被动提供的基础属性'!A"&amp;MATCH($D$3,角色核心被动提供的基础属性!$A:$A,0)),0,4,$D$6,1)))</f>
        <v>0</v>
      </c>
      <c r="D18" s="78">
        <f ca="1">IF($D$6=0,0,SUMIF(OFFSET(INDIRECT("'角色核心被动提供的基础属性'!A"&amp;MATCH($D$3,角色核心被动提供的基础属性!$A:$A,0)),0,3,$D$6,1),D14,OFFSET(INDIRECT("'角色核心被动提供的基础属性'!A"&amp;MATCH($D$3,角色核心被动提供的基础属性!$A:$A,0)),0,4,$D$6,1)))</f>
        <v>75</v>
      </c>
      <c r="E18" s="78">
        <f ca="1">IF($D$6=0,0,SUMIF(OFFSET(INDIRECT("'角色核心被动提供的基础属性'!A"&amp;MATCH($D$3,角色核心被动提供的基础属性!$A:$A,0)),0,3,$D$6,1),E14,OFFSET(INDIRECT("'角色核心被动提供的基础属性'!A"&amp;MATCH($D$3,角色核心被动提供的基础属性!$A:$A,0)),0,4,$D$6,1)))</f>
        <v>0</v>
      </c>
      <c r="F18" s="78">
        <f ca="1">IF($D$6=0,0,SUMIF(OFFSET(INDIRECT("'角色核心被动提供的基础属性'!A"&amp;MATCH($D$3,角色核心被动提供的基础属性!$A:$A,0)),0,3,$D$6,1),F14,OFFSET(INDIRECT("'角色核心被动提供的基础属性'!A"&amp;MATCH($D$3,角色核心被动提供的基础属性!$A:$A,0)),0,4,$D$6,1)))</f>
        <v>0</v>
      </c>
      <c r="G18" s="78">
        <f ca="1">IF($D$6=0,0,SUMIF(OFFSET(INDIRECT("'角色核心被动提供的基础属性'!A"&amp;MATCH($D$3,角色核心被动提供的基础属性!$A:$A,0)),0,3,$D$6,1),G14,OFFSET(INDIRECT("'角色核心被动提供的基础属性'!A"&amp;MATCH($D$3,角色核心被动提供的基础属性!$A:$A,0)),0,4,$D$6,1)))</f>
        <v>0</v>
      </c>
      <c r="H18" s="78">
        <f ca="1">IF($D$6=0,0,SUMIF(OFFSET(INDIRECT("'角色核心被动提供的基础属性'!A"&amp;MATCH($D$3,角色核心被动提供的基础属性!$A:$A,0)),0,3,$D$6,1),H14,OFFSET(INDIRECT("'角色核心被动提供的基础属性'!A"&amp;MATCH($D$3,角色核心被动提供的基础属性!$A:$A,0)),0,4,$D$6,1)))</f>
        <v>0</v>
      </c>
      <c r="I18" s="78">
        <f ca="1">IF($D$6=0,0,SUMIF(OFFSET(INDIRECT("'角色核心被动提供的基础属性'!A"&amp;MATCH($D$3,角色核心被动提供的基础属性!$A:$A,0)),0,3,$D$6,1),I14,OFFSET(INDIRECT("'角色核心被动提供的基础属性'!A"&amp;MATCH($D$3,角色核心被动提供的基础属性!$A:$A,0)),0,4,$D$6,1)))</f>
        <v>0</v>
      </c>
      <c r="J18" s="78">
        <f ca="1">IF($D$6=0,0,SUMIF(OFFSET(INDIRECT("'角色核心被动提供的基础属性'!A"&amp;MATCH($D$3,角色核心被动提供的基础属性!$A:$A,0)),0,3,$D$6,1),J14,OFFSET(INDIRECT("'角色核心被动提供的基础属性'!A"&amp;MATCH($D$3,角色核心被动提供的基础属性!$A:$A,0)),0,4,$D$6,1)))</f>
        <v>0</v>
      </c>
      <c r="K18" s="78">
        <f ca="1">IF($D$6=0,0,SUMIF(OFFSET(INDIRECT("'角色核心被动提供的基础属性'!A"&amp;MATCH($D$3,角色核心被动提供的基础属性!$A:$A,0)),0,3,$D$6,1),K14,OFFSET(INDIRECT("'角色核心被动提供的基础属性'!A"&amp;MATCH($D$3,角色核心被动提供的基础属性!$A:$A,0)),0,4,$D$6,1)))</f>
        <v>0</v>
      </c>
      <c r="L18" s="78">
        <f ca="1">IF($D$6=0,0,SUMIF(OFFSET(INDIRECT("'角色核心被动提供的基础属性'!A"&amp;MATCH($D$3,角色核心被动提供的基础属性!$A:$A,0)),0,3,$D$6,1),L14,OFFSET(INDIRECT("'角色核心被动提供的基础属性'!A"&amp;MATCH($D$3,角色核心被动提供的基础属性!$A:$A,0)),0,4,$D$6,1)))</f>
        <v>0</v>
      </c>
      <c r="M18" s="78">
        <f ca="1">IF($D$6=0,0,SUMIF(OFFSET(INDIRECT("'角色核心被动提供的基础属性'!A"&amp;MATCH($D$3,角色核心被动提供的基础属性!$A:$A,0)),0,3,$D$6,1),M14,OFFSET(INDIRECT("'角色核心被动提供的基础属性'!A"&amp;MATCH($D$3,角色核心被动提供的基础属性!$A:$A,0)),0,4,$D$6,1)))</f>
        <v>0</v>
      </c>
      <c r="N18" s="78">
        <f ca="1">IF($D$6=0,0,SUMIF(OFFSET(INDIRECT("'角色核心被动提供的基础属性'!A"&amp;MATCH($D$3,角色核心被动提供的基础属性!$A:$A,0)),0,3,$D$6,1),N14,OFFSET(INDIRECT("'角色核心被动提供的基础属性'!A"&amp;MATCH($D$3,角色核心被动提供的基础属性!$A:$A,0)),0,4,$D$6,1)))</f>
        <v>0</v>
      </c>
      <c r="O18" s="78">
        <f ca="1">IF($D$6=0,0,SUMIF(OFFSET(INDIRECT("'角色核心被动提供的基础属性'!A"&amp;MATCH($D$3,角色核心被动提供的基础属性!$A:$A,0)),0,3,$D$6,1),O14,OFFSET(INDIRECT("'角色核心被动提供的基础属性'!A"&amp;MATCH($D$3,角色核心被动提供的基础属性!$A:$A,0)),0,4,$D$6,1)))</f>
        <v>0</v>
      </c>
      <c r="P18" s="78">
        <f ca="1">IF($D$6=0,0,SUMIF(OFFSET(INDIRECT("'角色核心被动提供的基础属性'!A"&amp;MATCH($D$3,角色核心被动提供的基础属性!$A:$A,0)),0,3,$D$6,1),P14,OFFSET(INDIRECT("'角色核心被动提供的基础属性'!A"&amp;MATCH($D$3,角色核心被动提供的基础属性!$A:$A,0)),0,4,$D$6,1)))</f>
        <v>0</v>
      </c>
      <c r="Q18" s="78">
        <f ca="1">IF($D$6=0,0,SUMIF(OFFSET(INDIRECT("'角色核心被动提供的基础属性'!A"&amp;MATCH($D$3,角色核心被动提供的基础属性!$A:$A,0)),0,3,$D$6,1),Q14,OFFSET(INDIRECT("'角色核心被动提供的基础属性'!A"&amp;MATCH($D$3,角色核心被动提供的基础属性!$A:$A,0)),0,4,$D$6,1)))</f>
        <v>0</v>
      </c>
      <c r="R18" s="78">
        <f ca="1">IF($D$6=0,0,SUMIF(OFFSET(INDIRECT("'角色核心被动提供的基础属性'!A"&amp;MATCH($D$3,角色核心被动提供的基础属性!$A:$A,0)),0,3,$D$6,1),R14,OFFSET(INDIRECT("'角色核心被动提供的基础属性'!A"&amp;MATCH($D$3,角色核心被动提供的基础属性!$A:$A,0)),0,4,$D$6,1)))</f>
        <v>0</v>
      </c>
      <c r="S18" s="78">
        <f ca="1">IF($D$6=0,0,SUMIF(OFFSET(INDIRECT("'角色核心被动提供的基础属性'!A"&amp;MATCH($D$3,角色核心被动提供的基础属性!$A:$A,0)),0,3,$D$6,1),S14,OFFSET(INDIRECT("'角色核心被动提供的基础属性'!A"&amp;MATCH($D$3,角色核心被动提供的基础属性!$A:$A,0)),0,4,$D$6,1)))</f>
        <v>0</v>
      </c>
      <c r="T18" s="141">
        <f ca="1">IF($D$6=0,0,SUMIF(OFFSET(INDIRECT("'角色核心被动提供的基础属性'!A"&amp;MATCH($D$3,角色核心被动提供的基础属性!$A:$A,0)),0,3,$D$6,1),T14,OFFSET(INDIRECT("'角色核心被动提供的基础属性'!A"&amp;MATCH($D$3,角色核心被动提供的基础属性!$A:$A,0)),0,4,$D$6,1)))</f>
        <v>0</v>
      </c>
      <c r="U18" s="93"/>
      <c r="Y18" s="134"/>
      <c r="Z18" s="134"/>
      <c r="AB18" s="134" t="s">
        <v>1870</v>
      </c>
      <c r="AC18" s="134"/>
    </row>
    <row r="19" ht="39.95" customHeight="1" spans="1:46">
      <c r="A19" s="75"/>
      <c r="B19" s="76" t="s">
        <v>1871</v>
      </c>
      <c r="C19" s="77">
        <f ca="1" t="array" ref="C19">_xlfn.IFNA(VLOOKUP($F$2,音擎基础数据库!$D$10:$J$100,MATCH(C$13,音擎基础数据库!$D$8:$J$8,0),FALSE)*(武器升级攻击力+武器突破攻击力+1),0)</f>
        <v>0</v>
      </c>
      <c r="D19" s="78">
        <f ca="1" t="array" ref="D19">_xlfn.IFNA(VLOOKUP($F$2,音擎基础数据库!$D$10:$J$100,MATCH(D$13,音擎基础数据库!$D$8:$J$8,0),FALSE)*(武器升级攻击力+武器突破攻击力+1),0)</f>
        <v>624.54</v>
      </c>
      <c r="E19" s="78">
        <f ca="1" t="array" ref="E19">_xlfn.IFNA(VLOOKUP($F$2,音擎基础数据库!$D$10:$J$100,MATCH(E$13,音擎基础数据库!$D$8:$J$8,0),FALSE)*(武器升级攻击力+武器突破攻击力+1),0)</f>
        <v>0</v>
      </c>
      <c r="F19" s="78">
        <f ca="1" t="array" ref="F19">_xlfn.IFNA(VLOOKUP($F$2,音擎基础数据库!$D$10:$J$100,MATCH(F$13,音擎基础数据库!$D$8:$J$8,0),FALSE)*(武器升级攻击力+武器突破攻击力+1),0)</f>
        <v>0</v>
      </c>
      <c r="G19" s="78">
        <f ca="1" t="array" ref="G19">_xlfn.IFNA(VLOOKUP($F$2,音擎基础数据库!$D$10:$J$100,MATCH(G$13,音擎基础数据库!$D$8:$J$8,0),FALSE)*(武器升级攻击力+武器突破攻击力+1),0)</f>
        <v>0</v>
      </c>
      <c r="H19" s="78">
        <f ca="1" t="array" ref="H19">_xlfn.IFNA(VLOOKUP($F$2,音擎基础数据库!$D$10:$J$100,MATCH(H$13,音擎基础数据库!$D$8:$J$8,0),FALSE)*(武器升级攻击力+武器突破攻击力+1),0)</f>
        <v>0</v>
      </c>
      <c r="I19" s="78">
        <f ca="1" t="array" ref="I19">_xlfn.IFNA(VLOOKUP($F$2,音擎基础数据库!$D$10:$J$100,MATCH(I$13,音擎基础数据库!$D$8:$J$8,0),FALSE)*(武器升级攻击力+武器突破攻击力+1),0)</f>
        <v>0</v>
      </c>
      <c r="J19" s="78">
        <f ca="1" t="array" ref="J19">_xlfn.IFNA(VLOOKUP($F$2,音擎基础数据库!$D$10:$J$100,MATCH(J$13,音擎基础数据库!$D$8:$J$8,0),FALSE)*(武器升级攻击力+武器突破攻击力+1),0)</f>
        <v>0</v>
      </c>
      <c r="K19" s="78">
        <f ca="1" t="array" ref="K19">_xlfn.IFNA(VLOOKUP($F$2,音擎基础数据库!$D$10:$J$100,MATCH(K$13,音擎基础数据库!$D$8:$J$8,0),FALSE)*(武器升级攻击力+武器突破攻击力+1),0)</f>
        <v>0</v>
      </c>
      <c r="L19" s="78">
        <f ca="1" t="array" ref="L19">_xlfn.IFNA(VLOOKUP($F$2,音擎基础数据库!$D$10:$J$100,MATCH(L$13,音擎基础数据库!$D$8:$J$8,0),FALSE)*(武器升级攻击力+武器突破攻击力+1),0)</f>
        <v>0</v>
      </c>
      <c r="M19" s="78">
        <f ca="1" t="array" ref="M19">_xlfn.IFNA(VLOOKUP($F$2,音擎基础数据库!$D$10:$J$100,MATCH(M$13,音擎基础数据库!$D$8:$J$8,0),FALSE)*(武器升级攻击力+武器突破攻击力+1),0)</f>
        <v>0</v>
      </c>
      <c r="N19" s="78">
        <f ca="1" t="array" ref="N19">_xlfn.IFNA(VLOOKUP($F$2,音擎基础数据库!$D$10:$J$100,MATCH(N$13,音擎基础数据库!$D$8:$J$8,0),FALSE)*(武器升级攻击力+武器突破攻击力+1),0)</f>
        <v>0</v>
      </c>
      <c r="O19" s="78">
        <f ca="1" t="array" ref="O19">_xlfn.IFNA(VLOOKUP($F$2,音擎基础数据库!$D$10:$J$100,MATCH(O$13,音擎基础数据库!$D$8:$J$8,0),FALSE)*(武器升级攻击力+武器突破攻击力+1),0)</f>
        <v>0</v>
      </c>
      <c r="P19" s="78">
        <f ca="1" t="array" ref="P19">_xlfn.IFNA(VLOOKUP($F$2,音擎基础数据库!$D$10:$J$100,MATCH(P$13,音擎基础数据库!$D$8:$J$8,0),FALSE)*(武器升级攻击力+武器突破攻击力+1),0)</f>
        <v>0</v>
      </c>
      <c r="Q19" s="78">
        <f ca="1" t="array" ref="Q19">_xlfn.IFNA(VLOOKUP($F$2,音擎基础数据库!$D$10:$J$100,MATCH(Q$13,音擎基础数据库!$D$8:$J$8,0),FALSE)*(武器升级攻击力+武器突破攻击力+1),0)</f>
        <v>0</v>
      </c>
      <c r="R19" s="78">
        <f ca="1" t="array" ref="R19">_xlfn.IFNA(VLOOKUP($F$2,音擎基础数据库!$D$10:$J$100,MATCH(R$13,音擎基础数据库!$D$8:$J$8,0),FALSE)*(武器升级攻击力+武器突破攻击力+1),0)</f>
        <v>0</v>
      </c>
      <c r="S19" s="78">
        <f ca="1" t="array" ref="S19">_xlfn.IFNA(VLOOKUP($F$2,音擎基础数据库!$D$10:$J$100,MATCH(S$13,音擎基础数据库!$D$8:$J$8,0),FALSE)*(武器升级攻击力+武器突破攻击力+1),0)</f>
        <v>0</v>
      </c>
      <c r="T19" s="141">
        <f ca="1" t="array" ref="T19">_xlfn.IFNA(VLOOKUP($F$2,音擎基础数据库!$D$10:$J$100,MATCH(T$13,音擎基础数据库!$D$8:$J$8,0),FALSE)*(武器升级攻击力+武器突破攻击力+1),0)</f>
        <v>0</v>
      </c>
      <c r="U19" s="93"/>
      <c r="Y19" s="55"/>
      <c r="Z19" s="55"/>
      <c r="AA19" s="134" t="s">
        <v>1872</v>
      </c>
      <c r="AB19" s="134" t="s">
        <v>1873</v>
      </c>
      <c r="AC19" s="55"/>
      <c r="AD19" s="55"/>
      <c r="AE19" s="55"/>
      <c r="AF19" s="55"/>
      <c r="AG19" s="55"/>
      <c r="AH19" s="55"/>
      <c r="AI19" s="55"/>
      <c r="AJ19" s="55"/>
      <c r="AK19" s="55"/>
      <c r="AO19" s="134"/>
      <c r="AP19" s="134"/>
      <c r="AQ19" s="134"/>
      <c r="AR19" s="134"/>
      <c r="AS19" s="134"/>
      <c r="AT19" s="134"/>
    </row>
    <row r="20" ht="20.1" customHeight="1" spans="1:29">
      <c r="A20" s="67"/>
      <c r="B20" s="79" t="s">
        <v>1874</v>
      </c>
      <c r="C20" s="80">
        <f ca="1">SUM(C15:C19)</f>
        <v>8027.4</v>
      </c>
      <c r="D20" s="81">
        <f ca="1">SUM(D15:D19)</f>
        <v>1289.5119</v>
      </c>
      <c r="E20" s="81">
        <f ca="1">SUM(E15:E19)</f>
        <v>596.5</v>
      </c>
      <c r="F20" s="81">
        <f ca="1" t="shared" ref="F20:M20" si="6">SUM(F15:F19)</f>
        <v>86</v>
      </c>
      <c r="G20" s="81">
        <f ca="1" t="shared" si="6"/>
        <v>0.05</v>
      </c>
      <c r="H20" s="81">
        <f ca="1" t="shared" si="6"/>
        <v>0.5</v>
      </c>
      <c r="I20" s="81">
        <f ca="1" t="shared" si="6"/>
        <v>100</v>
      </c>
      <c r="J20" s="81">
        <f ca="1" t="shared" si="6"/>
        <v>105</v>
      </c>
      <c r="K20" s="81">
        <f ca="1" t="shared" si="6"/>
        <v>0</v>
      </c>
      <c r="L20" s="81">
        <f ca="1" t="shared" si="6"/>
        <v>0</v>
      </c>
      <c r="M20" s="81">
        <f ca="1" t="shared" si="6"/>
        <v>1.2</v>
      </c>
      <c r="N20" s="81">
        <f ca="1" t="shared" ref="N20:T20" si="7">SUM(N15:N19)</f>
        <v>0</v>
      </c>
      <c r="O20" s="81">
        <f ca="1" t="shared" si="7"/>
        <v>120</v>
      </c>
      <c r="P20" s="81">
        <f ca="1" t="shared" si="7"/>
        <v>0</v>
      </c>
      <c r="Q20" s="81">
        <f ca="1" t="shared" si="7"/>
        <v>0</v>
      </c>
      <c r="R20" s="81">
        <f ca="1" t="shared" si="7"/>
        <v>0</v>
      </c>
      <c r="S20" s="81">
        <f ca="1" t="shared" si="7"/>
        <v>0</v>
      </c>
      <c r="T20" s="142">
        <f ca="1" t="shared" si="7"/>
        <v>0</v>
      </c>
      <c r="U20" s="93"/>
      <c r="Y20" s="134"/>
      <c r="Z20" s="134"/>
      <c r="AA20" s="40" t="s">
        <v>1875</v>
      </c>
      <c r="AB20" s="40" t="s">
        <v>1876</v>
      </c>
      <c r="AC20" s="134"/>
    </row>
    <row r="21" ht="20.1" customHeight="1" spans="1:29">
      <c r="A21" s="71" t="s">
        <v>1877</v>
      </c>
      <c r="B21" s="72" t="s">
        <v>1878</v>
      </c>
      <c r="C21" s="82" t="str" cm="1">
        <f ca="1" t="array" ref="C21">IF(VLOOKUP(C$14,属性类型和计算方式表!$B$5:$C$99,2,FALSE)="A",IF(SUBSTITUTE(武器进阶属性种类,"%","")=C$14,武器进阶属性基础数值*(武器突破进阶属性加成+1),0),0)&amp;"|"&amp;IF(VLOOKUP(C$14,属性类型和计算方式表!$B$5:$C$99,2,FALSE)="B",IF(SUBSTITUTE(武器进阶属性种类,"%","")=C$14,武器进阶属性基础数值*(武器突破进阶属性加成+1),0),0)</f>
        <v>0|0</v>
      </c>
      <c r="D21" s="82" t="str" cm="1">
        <f ca="1" t="array" ref="D21">IF(VLOOKUP(D$14,属性类型和计算方式表!$B$5:$C$99,2,FALSE)="A",IF(SUBSTITUTE(武器进阶属性种类,"%","")=D$14,武器进阶属性基础数值*(武器突破进阶属性加成+1),0),0)&amp;"|"&amp;IF(VLOOKUP(D$14,属性类型和计算方式表!$B$5:$C$99,2,FALSE)="B",IF(SUBSTITUTE(武器进阶属性种类,"%","")=D$14,武器进阶属性基础数值*(武器突破进阶属性加成+1),0),0)</f>
        <v>0.25|0</v>
      </c>
      <c r="E21" s="82" t="str" cm="1">
        <f ca="1" t="array" ref="E21">IF(VLOOKUP(E$14,属性类型和计算方式表!$B$5:$C$99,2,FALSE)="A",IF(SUBSTITUTE(武器进阶属性种类,"%","")=E$14,武器进阶属性基础数值*(武器突破进阶属性加成+1),0),0)&amp;"|"&amp;IF(VLOOKUP(E$14,属性类型和计算方式表!$B$5:$C$99,2,FALSE)="B",IF(SUBSTITUTE(武器进阶属性种类,"%","")=E$14,武器进阶属性基础数值*(武器突破进阶属性加成+1),0),0)</f>
        <v>0|0</v>
      </c>
      <c r="F21" s="82" t="str" cm="1">
        <f ca="1" t="array" ref="F21">IF(VLOOKUP(F$14,属性类型和计算方式表!$B$5:$C$99,2,FALSE)="A",IF(SUBSTITUTE(武器进阶属性种类,"%","")=F$14,武器进阶属性基础数值*(武器突破进阶属性加成+1),0),0)&amp;"|"&amp;IF(VLOOKUP(F$14,属性类型和计算方式表!$B$5:$C$99,2,FALSE)="B",IF(SUBSTITUTE(武器进阶属性种类,"%","")=F$14,武器进阶属性基础数值*(武器突破进阶属性加成+1),0),0)</f>
        <v>0|0</v>
      </c>
      <c r="G21" s="82" t="str" cm="1">
        <f ca="1" t="array" ref="G21">IF(VLOOKUP(G$14,属性类型和计算方式表!$B$5:$C$99,2,FALSE)="A",IF(SUBSTITUTE(武器进阶属性种类,"%","")=G$14,武器进阶属性基础数值*(武器突破进阶属性加成+1),0),0)&amp;"|"&amp;IF(VLOOKUP(G$14,属性类型和计算方式表!$B$5:$C$99,2,FALSE)="B",IF(SUBSTITUTE(武器进阶属性种类,"%","")=G$14,武器进阶属性基础数值*(武器突破进阶属性加成+1),0),0)</f>
        <v>0|0</v>
      </c>
      <c r="H21" s="82" t="str" cm="1">
        <f ca="1" t="array" ref="H21">IF(VLOOKUP(H$14,属性类型和计算方式表!$B$5:$C$99,2,FALSE)="A",IF(SUBSTITUTE(武器进阶属性种类,"%","")=H$14,武器进阶属性基础数值*(武器突破进阶属性加成+1),0),0)&amp;"|"&amp;IF(VLOOKUP(H$14,属性类型和计算方式表!$B$5:$C$99,2,FALSE)="B",IF(SUBSTITUTE(武器进阶属性种类,"%","")=H$14,武器进阶属性基础数值*(武器突破进阶属性加成+1),0),0)</f>
        <v>0|0</v>
      </c>
      <c r="I21" s="82" t="str" cm="1">
        <f ca="1" t="array" ref="I21">IF(VLOOKUP(I$14,属性类型和计算方式表!$B$5:$C$99,2,FALSE)="A",IF(SUBSTITUTE(武器进阶属性种类,"%","")=I$14,武器进阶属性基础数值*(武器突破进阶属性加成+1),0),0)&amp;"|"&amp;IF(VLOOKUP(I$14,属性类型和计算方式表!$B$5:$C$99,2,FALSE)="B",IF(SUBSTITUTE(武器进阶属性种类,"%","")=I$14,武器进阶属性基础数值*(武器突破进阶属性加成+1),0),0)</f>
        <v>0|0</v>
      </c>
      <c r="J21" s="82" t="str" cm="1">
        <f ca="1" t="array" ref="J21">IF(VLOOKUP(J$14,属性类型和计算方式表!$B$5:$C$99,2,FALSE)="A",IF(SUBSTITUTE(武器进阶属性种类,"%","")=J$14,武器进阶属性基础数值*(武器突破进阶属性加成+1),0),0)&amp;"|"&amp;IF(VLOOKUP(J$14,属性类型和计算方式表!$B$5:$C$99,2,FALSE)="B",IF(SUBSTITUTE(武器进阶属性种类,"%","")=J$14,武器进阶属性基础数值*(武器突破进阶属性加成+1),0),0)</f>
        <v>0|0</v>
      </c>
      <c r="K21" s="82" t="str" cm="1">
        <f ca="1" t="array" ref="K21">IF(VLOOKUP(K$14,属性类型和计算方式表!$B$5:$C$99,2,FALSE)="A",IF(SUBSTITUTE(武器进阶属性种类,"%","")=K$14,武器进阶属性基础数值*(武器突破进阶属性加成+1),0),0)&amp;"|"&amp;IF(VLOOKUP(K$14,属性类型和计算方式表!$B$5:$C$99,2,FALSE)="B",IF(SUBSTITUTE(武器进阶属性种类,"%","")=K$14,武器进阶属性基础数值*(武器突破进阶属性加成+1),0),0)</f>
        <v>0|0</v>
      </c>
      <c r="L21" s="82" t="str" cm="1">
        <f ca="1" t="array" ref="L21">IF(VLOOKUP(L$14,属性类型和计算方式表!$B$5:$C$99,2,FALSE)="A",IF(SUBSTITUTE(武器进阶属性种类,"%","")=L$14,武器进阶属性基础数值*(武器突破进阶属性加成+1),0),0)&amp;"|"&amp;IF(VLOOKUP(L$14,属性类型和计算方式表!$B$5:$C$99,2,FALSE)="B",IF(SUBSTITUTE(武器进阶属性种类,"%","")=L$14,武器进阶属性基础数值*(武器突破进阶属性加成+1),0),0)</f>
        <v>0|0</v>
      </c>
      <c r="M21" s="82" t="str" cm="1">
        <f ca="1" t="array" ref="M21">IF(VLOOKUP(M$14,属性类型和计算方式表!$B$5:$C$99,2,FALSE)="A",IF(SUBSTITUTE(武器进阶属性种类,"%","")=M$14,武器进阶属性基础数值*(武器突破进阶属性加成+1),0),0)&amp;"|"&amp;IF(VLOOKUP(M$14,属性类型和计算方式表!$B$5:$C$99,2,FALSE)="B",IF(SUBSTITUTE(武器进阶属性种类,"%","")=M$14,武器进阶属性基础数值*(武器突破进阶属性加成+1),0),0)</f>
        <v>0|0</v>
      </c>
      <c r="N21" s="82" t="str" cm="1">
        <f ca="1" t="array" ref="N21">IF(VLOOKUP(N$14,属性类型和计算方式表!$B$5:$C$99,2,FALSE)="A",IF(SUBSTITUTE(武器进阶属性种类,"%","")=N$14,武器进阶属性基础数值*(武器突破进阶属性加成+1),0),0)&amp;"|"&amp;IF(VLOOKUP(N$14,属性类型和计算方式表!$B$5:$C$99,2,FALSE)="B",IF(SUBSTITUTE(武器进阶属性种类,"%","")=N$14,武器进阶属性基础数值*(武器突破进阶属性加成+1),0),0)</f>
        <v>0|0</v>
      </c>
      <c r="O21" s="82" t="str" cm="1">
        <f ca="1" t="array" ref="O21">IF(VLOOKUP(O$14,属性类型和计算方式表!$B$5:$C$99,2,FALSE)="A",IF(SUBSTITUTE(武器进阶属性种类,"%","")=O$14,武器进阶属性基础数值*(武器突破进阶属性加成+1),0),0)&amp;"|"&amp;IF(VLOOKUP(O$14,属性类型和计算方式表!$B$5:$C$99,2,FALSE)="B",IF(SUBSTITUTE(武器进阶属性种类,"%","")=O$14,武器进阶属性基础数值*(武器突破进阶属性加成+1),0),0)</f>
        <v>0|0</v>
      </c>
      <c r="P21" s="82" t="str" cm="1">
        <f ca="1" t="array" ref="P21">IF(VLOOKUP(P$14,属性类型和计算方式表!$B$5:$C$99,2,FALSE)="A",IF(SUBSTITUTE(武器进阶属性种类,"%","")=P$14,武器进阶属性基础数值*(武器突破进阶属性加成+1),0),0)&amp;"|"&amp;IF(VLOOKUP(P$14,属性类型和计算方式表!$B$5:$C$99,2,FALSE)="B",IF(SUBSTITUTE(武器进阶属性种类,"%","")=P$14,武器进阶属性基础数值*(武器突破进阶属性加成+1),0),0)</f>
        <v>0|0</v>
      </c>
      <c r="Q21" s="82" t="str" cm="1">
        <f ca="1" t="array" ref="Q21">IF(VLOOKUP(Q$14,属性类型和计算方式表!$B$5:$C$99,2,FALSE)="A",IF(SUBSTITUTE(武器进阶属性种类,"%","")=Q$14,武器进阶属性基础数值*(武器突破进阶属性加成+1),0),0)&amp;"|"&amp;IF(VLOOKUP(Q$14,属性类型和计算方式表!$B$5:$C$99,2,FALSE)="B",IF(SUBSTITUTE(武器进阶属性种类,"%","")=Q$14,武器进阶属性基础数值*(武器突破进阶属性加成+1),0),0)</f>
        <v>0|0</v>
      </c>
      <c r="R21" s="82" t="str" cm="1">
        <f ca="1" t="array" ref="R21">IF(VLOOKUP(R$14,属性类型和计算方式表!$B$5:$C$99,2,FALSE)="A",IF(SUBSTITUTE(武器进阶属性种类,"%","")=R$14,武器进阶属性基础数值*(武器突破进阶属性加成+1),0),0)&amp;"|"&amp;IF(VLOOKUP(R$14,属性类型和计算方式表!$B$5:$C$99,2,FALSE)="B",IF(SUBSTITUTE(武器进阶属性种类,"%","")=R$14,武器进阶属性基础数值*(武器突破进阶属性加成+1),0),0)</f>
        <v>0|0</v>
      </c>
      <c r="S21" s="82" t="str" cm="1">
        <f ca="1" t="array" ref="S21">IF(VLOOKUP(S$14,属性类型和计算方式表!$B$5:$C$99,2,FALSE)="A",IF(SUBSTITUTE(武器进阶属性种类,"%","")=S$14,武器进阶属性基础数值*(武器突破进阶属性加成+1),0),0)&amp;"|"&amp;IF(VLOOKUP(S$14,属性类型和计算方式表!$B$5:$C$99,2,FALSE)="B",IF(SUBSTITUTE(武器进阶属性种类,"%","")=S$14,武器进阶属性基础数值*(武器突破进阶属性加成+1),0),0)</f>
        <v>0|0</v>
      </c>
      <c r="T21" s="143" t="str" cm="1">
        <f ca="1" t="array" ref="T21">IF(VLOOKUP(T$14,属性类型和计算方式表!$B$5:$C$99,2,FALSE)="A",IF(SUBSTITUTE(武器进阶属性种类,"%","")=T$14,武器进阶属性基础数值*(武器突破进阶属性加成+1),0),0)&amp;"|"&amp;IF(VLOOKUP(T$14,属性类型和计算方式表!$B$5:$C$99,2,FALSE)="B",IF(SUBSTITUTE(武器进阶属性种类,"%","")=T$14,武器进阶属性基础数值*(武器突破进阶属性加成+1),0),0)</f>
        <v>0|0</v>
      </c>
      <c r="U21" s="144"/>
      <c r="Y21" s="134"/>
      <c r="Z21" s="134"/>
      <c r="AA21" s="134" t="s">
        <v>1879</v>
      </c>
      <c r="AB21" s="134" t="s">
        <v>1880</v>
      </c>
      <c r="AC21" s="134"/>
    </row>
    <row r="22" ht="20.1" customHeight="1" spans="1:29">
      <c r="A22" s="75"/>
      <c r="B22" s="76" t="s">
        <v>1881</v>
      </c>
      <c r="C22" s="83" t="s">
        <v>1882</v>
      </c>
      <c r="D22" s="83" t="s">
        <v>1882</v>
      </c>
      <c r="E22" s="83" t="s">
        <v>1882</v>
      </c>
      <c r="F22" s="83" t="s">
        <v>1882</v>
      </c>
      <c r="G22" s="83" t="s">
        <v>1882</v>
      </c>
      <c r="H22" s="83" t="s">
        <v>1882</v>
      </c>
      <c r="I22" s="83" t="s">
        <v>1882</v>
      </c>
      <c r="J22" s="83" t="s">
        <v>1882</v>
      </c>
      <c r="K22" s="83" t="s">
        <v>1882</v>
      </c>
      <c r="L22" s="83" t="s">
        <v>1882</v>
      </c>
      <c r="M22" s="83" t="s">
        <v>1882</v>
      </c>
      <c r="N22" s="83" t="s">
        <v>1882</v>
      </c>
      <c r="O22" s="83" t="s">
        <v>1882</v>
      </c>
      <c r="P22" s="83" t="s">
        <v>1882</v>
      </c>
      <c r="Q22" s="83" t="s">
        <v>1882</v>
      </c>
      <c r="R22" s="83" t="s">
        <v>1882</v>
      </c>
      <c r="S22" s="83" t="s">
        <v>1882</v>
      </c>
      <c r="T22" s="145" t="s">
        <v>1882</v>
      </c>
      <c r="U22" s="144"/>
      <c r="Y22" s="134"/>
      <c r="Z22" s="134"/>
      <c r="AA22" s="40" t="s">
        <v>1883</v>
      </c>
      <c r="AB22" s="40" t="s">
        <v>1884</v>
      </c>
      <c r="AC22" s="134"/>
    </row>
    <row r="23" ht="20.1" customHeight="1" spans="1:46">
      <c r="A23" s="75"/>
      <c r="B23" s="76" t="s">
        <v>1885</v>
      </c>
      <c r="C23" s="83" t="str" cm="1">
        <f t="array" ref="C23">_xlfn.IFNA(IF(VLOOKUP(四件套属性,属性类型和计算方式表!$B$5:$C$99,2,FALSE)="A",IF(SUBSTITUTE(四件套属性,"%","")=C$14,四件套数值,0),0)&amp;"|"&amp;IF(VLOOKUP(四件套属性,属性类型和计算方式表!$B$5:$C$99,2,FALSE)="B",IF(SUBSTITUTE(四件套属性,"%","")=C$14,四件套数值,0),0),"0|0")</f>
        <v>0|0</v>
      </c>
      <c r="D23" s="84" t="str" cm="1">
        <f t="array" ref="D23">_xlfn.IFNA(IF(VLOOKUP(四件套属性,属性类型和计算方式表!$B$5:$C$99,2,FALSE)="A",IF(SUBSTITUTE(四件套属性,"%","")=D$14,四件套数值,0),0)&amp;"|"&amp;IF(VLOOKUP(四件套属性,属性类型和计算方式表!$B$5:$C$99,2,FALSE)="B",IF(SUBSTITUTE(四件套属性,"%","")=D$14,四件套数值,0),0),"0|0")</f>
        <v>0|0</v>
      </c>
      <c r="E23" s="84" t="str" cm="1">
        <f t="array" ref="E23">_xlfn.IFNA(IF(VLOOKUP(四件套属性,属性类型和计算方式表!$B$5:$C$99,2,FALSE)="A",IF(SUBSTITUTE(四件套属性,"%","")=E$14,四件套数值,0),0)&amp;"|"&amp;IF(VLOOKUP(四件套属性,属性类型和计算方式表!$B$5:$C$99,2,FALSE)="B",IF(SUBSTITUTE(四件套属性,"%","")=E$14,四件套数值,0),0),"0|0")</f>
        <v>0|0</v>
      </c>
      <c r="F23" s="84" t="str" cm="1">
        <f t="array" ref="F23">_xlfn.IFNA(IF(VLOOKUP(四件套属性,属性类型和计算方式表!$B$5:$C$99,2,FALSE)="A",IF(SUBSTITUTE(四件套属性,"%","")=F$14,四件套数值,0),0)&amp;"|"&amp;IF(VLOOKUP(四件套属性,属性类型和计算方式表!$B$5:$C$99,2,FALSE)="B",IF(SUBSTITUTE(四件套属性,"%","")=F$14,四件套数值,0),0),"0|0")</f>
        <v>0|0</v>
      </c>
      <c r="G23" s="84" t="str" cm="1">
        <f t="array" ref="G23">_xlfn.IFNA(IF(VLOOKUP(四件套属性,属性类型和计算方式表!$B$5:$C$99,2,FALSE)="A",IF(SUBSTITUTE(四件套属性,"%","")=G$14,四件套数值,0),0)&amp;"|"&amp;IF(VLOOKUP(四件套属性,属性类型和计算方式表!$B$5:$C$99,2,FALSE)="B",IF(SUBSTITUTE(四件套属性,"%","")=G$14,四件套数值,0),0),"0|0")</f>
        <v>0|0</v>
      </c>
      <c r="H23" s="84" t="str" cm="1">
        <f t="array" ref="H23">_xlfn.IFNA(IF(VLOOKUP(四件套属性,属性类型和计算方式表!$B$5:$C$99,2,FALSE)="A",IF(SUBSTITUTE(四件套属性,"%","")=H$14,四件套数值,0),0)&amp;"|"&amp;IF(VLOOKUP(四件套属性,属性类型和计算方式表!$B$5:$C$99,2,FALSE)="B",IF(SUBSTITUTE(四件套属性,"%","")=H$14,四件套数值,0),0),"0|0")</f>
        <v>0|0</v>
      </c>
      <c r="I23" s="84" t="str" cm="1">
        <f t="array" ref="I23">_xlfn.IFNA(IF(VLOOKUP(四件套属性,属性类型和计算方式表!$B$5:$C$99,2,FALSE)="A",IF(SUBSTITUTE(四件套属性,"%","")=I$14,四件套数值,0),0)&amp;"|"&amp;IF(VLOOKUP(四件套属性,属性类型和计算方式表!$B$5:$C$99,2,FALSE)="B",IF(SUBSTITUTE(四件套属性,"%","")=I$14,四件套数值,0),0),"0|0")</f>
        <v>0|0</v>
      </c>
      <c r="J23" s="84" t="str" cm="1">
        <f t="array" ref="J23">_xlfn.IFNA(IF(VLOOKUP(四件套属性,属性类型和计算方式表!$B$5:$C$99,2,FALSE)="A",IF(SUBSTITUTE(四件套属性,"%","")=J$14,四件套数值,0),0)&amp;"|"&amp;IF(VLOOKUP(四件套属性,属性类型和计算方式表!$B$5:$C$99,2,FALSE)="B",IF(SUBSTITUTE(四件套属性,"%","")=J$14,四件套数值,0),0),"0|0")</f>
        <v>30|0</v>
      </c>
      <c r="K23" s="84" t="str" cm="1">
        <f t="array" ref="K23">_xlfn.IFNA(IF(VLOOKUP(四件套属性,属性类型和计算方式表!$B$5:$C$99,2,FALSE)="A",IF(SUBSTITUTE(四件套属性,"%","")=K$14,四件套数值,0),0)&amp;"|"&amp;IF(VLOOKUP(四件套属性,属性类型和计算方式表!$B$5:$C$99,2,FALSE)="B",IF(SUBSTITUTE(四件套属性,"%","")=K$14,四件套数值,0),0),"0|0")</f>
        <v>0|0</v>
      </c>
      <c r="L23" s="84" t="str" cm="1">
        <f t="array" ref="L23">_xlfn.IFNA(IF(VLOOKUP(四件套属性,属性类型和计算方式表!$B$5:$C$99,2,FALSE)="A",IF(SUBSTITUTE(四件套属性,"%","")=L$14,四件套数值,0),0)&amp;"|"&amp;IF(VLOOKUP(四件套属性,属性类型和计算方式表!$B$5:$C$99,2,FALSE)="B",IF(SUBSTITUTE(四件套属性,"%","")=L$14,四件套数值,0),0),"0|0")</f>
        <v>0|0</v>
      </c>
      <c r="M23" s="84" t="str" cm="1">
        <f t="array" ref="M23">_xlfn.IFNA(IF(VLOOKUP(四件套属性,属性类型和计算方式表!$B$5:$C$99,2,FALSE)="A",IF(SUBSTITUTE(四件套属性,"%","")=M$14,四件套数值,0),0)&amp;"|"&amp;IF(VLOOKUP(四件套属性,属性类型和计算方式表!$B$5:$C$99,2,FALSE)="B",IF(SUBSTITUTE(四件套属性,"%","")=M$14,四件套数值,0),0),"0|0")</f>
        <v>0|0</v>
      </c>
      <c r="N23" s="84" t="str" cm="1">
        <f t="array" ref="N23">_xlfn.IFNA(IF(VLOOKUP(四件套属性,属性类型和计算方式表!$B$5:$C$99,2,FALSE)="A",IF(SUBSTITUTE(四件套属性,"%","")=N$14,四件套数值,0),0)&amp;"|"&amp;IF(VLOOKUP(四件套属性,属性类型和计算方式表!$B$5:$C$99,2,FALSE)="B",IF(SUBSTITUTE(四件套属性,"%","")=N$14,四件套数值,0),0),"0|0")</f>
        <v>0|0</v>
      </c>
      <c r="O23" s="84" t="str" cm="1">
        <f t="array" ref="O23">_xlfn.IFNA(IF(VLOOKUP(四件套属性,属性类型和计算方式表!$B$5:$C$99,2,FALSE)="A",IF(SUBSTITUTE(四件套属性,"%","")=O$14,四件套数值,0),0)&amp;"|"&amp;IF(VLOOKUP(四件套属性,属性类型和计算方式表!$B$5:$C$99,2,FALSE)="B",IF(SUBSTITUTE(四件套属性,"%","")=O$14,四件套数值,0),0),"0|0")</f>
        <v>0|0</v>
      </c>
      <c r="P23" s="84" t="str" cm="1">
        <f t="array" ref="P23">_xlfn.IFNA(IF(VLOOKUP(四件套属性,属性类型和计算方式表!$B$5:$C$99,2,FALSE)="A",IF(SUBSTITUTE(四件套属性,"%","")=P$14,四件套数值,0),0)&amp;"|"&amp;IF(VLOOKUP(四件套属性,属性类型和计算方式表!$B$5:$C$99,2,FALSE)="B",IF(SUBSTITUTE(四件套属性,"%","")=P$14,四件套数值,0),0),"0|0")</f>
        <v>0|0</v>
      </c>
      <c r="Q23" s="84" t="str" cm="1">
        <f t="array" ref="Q23">_xlfn.IFNA(IF(VLOOKUP(四件套属性,属性类型和计算方式表!$B$5:$C$99,2,FALSE)="A",IF(SUBSTITUTE(四件套属性,"%","")=Q$14,四件套数值,0),0)&amp;"|"&amp;IF(VLOOKUP(四件套属性,属性类型和计算方式表!$B$5:$C$99,2,FALSE)="B",IF(SUBSTITUTE(四件套属性,"%","")=Q$14,四件套数值,0),0),"0|0")</f>
        <v>0|0</v>
      </c>
      <c r="R23" s="84" t="str" cm="1">
        <f t="array" ref="R23">_xlfn.IFNA(IF(VLOOKUP(四件套属性,属性类型和计算方式表!$B$5:$C$99,2,FALSE)="A",IF(SUBSTITUTE(四件套属性,"%","")=R$14,四件套数值,0),0)&amp;"|"&amp;IF(VLOOKUP(四件套属性,属性类型和计算方式表!$B$5:$C$99,2,FALSE)="B",IF(SUBSTITUTE(四件套属性,"%","")=R$14,四件套数值,0),0),"0|0")</f>
        <v>0|0</v>
      </c>
      <c r="S23" s="84" t="str" cm="1">
        <f t="array" ref="S23">_xlfn.IFNA(IF(VLOOKUP(四件套属性,属性类型和计算方式表!$B$5:$C$99,2,FALSE)="A",IF(SUBSTITUTE(四件套属性,"%","")=S$14,四件套数值,0),0)&amp;"|"&amp;IF(VLOOKUP(四件套属性,属性类型和计算方式表!$B$5:$C$99,2,FALSE)="B",IF(SUBSTITUTE(四件套属性,"%","")=S$14,四件套数值,0),0),"0|0")</f>
        <v>0|0</v>
      </c>
      <c r="T23" s="146" t="str" cm="1">
        <f t="array" ref="T23">_xlfn.IFNA(IF(VLOOKUP(四件套属性,属性类型和计算方式表!$B$5:$C$99,2,FALSE)="A",IF(SUBSTITUTE(四件套属性,"%","")=T$14,四件套数值,0),0)&amp;"|"&amp;IF(VLOOKUP(四件套属性,属性类型和计算方式表!$B$5:$C$99,2,FALSE)="B",IF(SUBSTITUTE(四件套属性,"%","")=T$14,四件套数值,0),0),"0|0")</f>
        <v>0|0</v>
      </c>
      <c r="U23" s="144"/>
      <c r="V23" s="144"/>
      <c r="W23" s="144"/>
      <c r="X23" s="144"/>
      <c r="Y23" s="144"/>
      <c r="Z23" s="144"/>
      <c r="AA23" s="144"/>
      <c r="AB23" s="144"/>
      <c r="AC23" s="144"/>
      <c r="AD23" s="144"/>
      <c r="AE23" s="144"/>
      <c r="AF23" s="144"/>
      <c r="AG23" s="144"/>
      <c r="AH23" s="144"/>
      <c r="AI23" s="144"/>
      <c r="AJ23" s="144"/>
      <c r="AK23" s="144"/>
      <c r="AP23" s="134"/>
      <c r="AQ23" s="134"/>
      <c r="AT23" s="134"/>
    </row>
    <row r="24" ht="20.1" customHeight="1" spans="1:29">
      <c r="A24" s="75"/>
      <c r="B24" s="76" t="s">
        <v>1886</v>
      </c>
      <c r="C24" s="83" t="str" cm="1">
        <f t="array" ref="C24">_xlfn.IFNA(IF(VLOOKUP(二件套A属性,属性类型和计算方式表!$B$5:$C$99,2,FALSE)="A",IF(SUBSTITUTE(二件套A属性,"%","")=C$14,二件套A数值,0),0)&amp;"|"&amp;IF(VLOOKUP(二件套A属性,属性类型和计算方式表!$B$5:$C$99,2,FALSE)="B",IF(SUBSTITUTE(二件套A属性,"%","")=C$14,二件套A数值,0),0),"0|0")</f>
        <v>0|0</v>
      </c>
      <c r="D24" s="84" t="str" cm="1">
        <f t="array" ref="D24">_xlfn.IFNA(IF(VLOOKUP(二件套A属性,属性类型和计算方式表!$B$5:$C$99,2,FALSE)="A",IF(SUBSTITUTE(二件套A属性,"%","")=D$14,二件套A数值,0),0)&amp;"|"&amp;IF(VLOOKUP(二件套A属性,属性类型和计算方式表!$B$5:$C$99,2,FALSE)="B",IF(SUBSTITUTE(二件套A属性,"%","")=D$14,二件套A数值,0),0),"0|0")</f>
        <v>0|0</v>
      </c>
      <c r="E24" s="84" t="str" cm="1">
        <f t="array" ref="E24">_xlfn.IFNA(IF(VLOOKUP(二件套A属性,属性类型和计算方式表!$B$5:$C$99,2,FALSE)="A",IF(SUBSTITUTE(二件套A属性,"%","")=E$14,二件套A数值,0),0)&amp;"|"&amp;IF(VLOOKUP(二件套A属性,属性类型和计算方式表!$B$5:$C$99,2,FALSE)="B",IF(SUBSTITUTE(二件套A属性,"%","")=E$14,二件套A数值,0),0),"0|0")</f>
        <v>0|0</v>
      </c>
      <c r="F24" s="84" t="str" cm="1">
        <f t="array" ref="F24">_xlfn.IFNA(IF(VLOOKUP(二件套A属性,属性类型和计算方式表!$B$5:$C$99,2,FALSE)="A",IF(SUBSTITUTE(二件套A属性,"%","")=F$14,二件套A数值,0),0)&amp;"|"&amp;IF(VLOOKUP(二件套A属性,属性类型和计算方式表!$B$5:$C$99,2,FALSE)="B",IF(SUBSTITUTE(二件套A属性,"%","")=F$14,二件套A数值,0),0),"0|0")</f>
        <v>0|0</v>
      </c>
      <c r="G24" s="84" t="str" cm="1">
        <f t="array" ref="G24">_xlfn.IFNA(IF(VLOOKUP(二件套A属性,属性类型和计算方式表!$B$5:$C$99,2,FALSE)="A",IF(SUBSTITUTE(二件套A属性,"%","")=G$14,二件套A数值,0),0)&amp;"|"&amp;IF(VLOOKUP(二件套A属性,属性类型和计算方式表!$B$5:$C$99,2,FALSE)="B",IF(SUBSTITUTE(二件套A属性,"%","")=G$14,二件套A数值,0),0),"0|0")</f>
        <v>0|0</v>
      </c>
      <c r="H24" s="84" t="str" cm="1">
        <f t="array" ref="H24">_xlfn.IFNA(IF(VLOOKUP(二件套A属性,属性类型和计算方式表!$B$5:$C$99,2,FALSE)="A",IF(SUBSTITUTE(二件套A属性,"%","")=H$14,二件套A数值,0),0)&amp;"|"&amp;IF(VLOOKUP(二件套A属性,属性类型和计算方式表!$B$5:$C$99,2,FALSE)="B",IF(SUBSTITUTE(二件套A属性,"%","")=H$14,二件套A数值,0),0),"0|0")</f>
        <v>0|0</v>
      </c>
      <c r="I24" s="84" t="str" cm="1">
        <f t="array" ref="I24">_xlfn.IFNA(IF(VLOOKUP(二件套A属性,属性类型和计算方式表!$B$5:$C$99,2,FALSE)="A",IF(SUBSTITUTE(二件套A属性,"%","")=I$14,二件套A数值,0),0)&amp;"|"&amp;IF(VLOOKUP(二件套A属性,属性类型和计算方式表!$B$5:$C$99,2,FALSE)="B",IF(SUBSTITUTE(二件套A属性,"%","")=I$14,二件套A数值,0),0),"0|0")</f>
        <v>0|0</v>
      </c>
      <c r="J24" s="84" t="str" cm="1">
        <f t="array" ref="J24">_xlfn.IFNA(IF(VLOOKUP(二件套A属性,属性类型和计算方式表!$B$5:$C$99,2,FALSE)="A",IF(SUBSTITUTE(二件套A属性,"%","")=J$14,二件套A数值,0),0)&amp;"|"&amp;IF(VLOOKUP(二件套A属性,属性类型和计算方式表!$B$5:$C$99,2,FALSE)="B",IF(SUBSTITUTE(二件套A属性,"%","")=J$14,二件套A数值,0),0),"0|0")</f>
        <v>0|0</v>
      </c>
      <c r="K24" s="84" t="str" cm="1">
        <f t="array" ref="K24">_xlfn.IFNA(IF(VLOOKUP(二件套A属性,属性类型和计算方式表!$B$5:$C$99,2,FALSE)="A",IF(SUBSTITUTE(二件套A属性,"%","")=K$14,二件套A数值,0),0)&amp;"|"&amp;IF(VLOOKUP(二件套A属性,属性类型和计算方式表!$B$5:$C$99,2,FALSE)="B",IF(SUBSTITUTE(二件套A属性,"%","")=K$14,二件套A数值,0),0),"0|0")</f>
        <v>0|0</v>
      </c>
      <c r="L24" s="84" t="str" cm="1">
        <f t="array" ref="L24">_xlfn.IFNA(IF(VLOOKUP(二件套A属性,属性类型和计算方式表!$B$5:$C$99,2,FALSE)="A",IF(SUBSTITUTE(二件套A属性,"%","")=L$14,二件套A数值,0),0)&amp;"|"&amp;IF(VLOOKUP(二件套A属性,属性类型和计算方式表!$B$5:$C$99,2,FALSE)="B",IF(SUBSTITUTE(二件套A属性,"%","")=L$14,二件套A数值,0),0),"0|0")</f>
        <v>0|0</v>
      </c>
      <c r="M24" s="84" t="str" cm="1">
        <f t="array" ref="M24">_xlfn.IFNA(IF(VLOOKUP(二件套A属性,属性类型和计算方式表!$B$5:$C$99,2,FALSE)="A",IF(SUBSTITUTE(二件套A属性,"%","")=M$14,二件套A数值,0),0)&amp;"|"&amp;IF(VLOOKUP(二件套A属性,属性类型和计算方式表!$B$5:$C$99,2,FALSE)="B",IF(SUBSTITUTE(二件套A属性,"%","")=M$14,二件套A数值,0),0),"0|0")</f>
        <v>0|0.2</v>
      </c>
      <c r="N24" s="84" t="str" cm="1">
        <f t="array" ref="N24">_xlfn.IFNA(IF(VLOOKUP(二件套A属性,属性类型和计算方式表!$B$5:$C$99,2,FALSE)="A",IF(SUBSTITUTE(二件套A属性,"%","")=N$14,二件套A数值,0),0)&amp;"|"&amp;IF(VLOOKUP(二件套A属性,属性类型和计算方式表!$B$5:$C$99,2,FALSE)="B",IF(SUBSTITUTE(二件套A属性,"%","")=N$14,二件套A数值,0),0),"0|0")</f>
        <v>0|0</v>
      </c>
      <c r="O24" s="84" t="str" cm="1">
        <f t="array" ref="O24">_xlfn.IFNA(IF(VLOOKUP(二件套A属性,属性类型和计算方式表!$B$5:$C$99,2,FALSE)="A",IF(SUBSTITUTE(二件套A属性,"%","")=O$14,二件套A数值,0),0)&amp;"|"&amp;IF(VLOOKUP(二件套A属性,属性类型和计算方式表!$B$5:$C$99,2,FALSE)="B",IF(SUBSTITUTE(二件套A属性,"%","")=O$14,二件套A数值,0),0),"0|0")</f>
        <v>0|0</v>
      </c>
      <c r="P24" s="84" t="str" cm="1">
        <f t="array" ref="P24">_xlfn.IFNA(IF(VLOOKUP(二件套A属性,属性类型和计算方式表!$B$5:$C$99,2,FALSE)="A",IF(SUBSTITUTE(二件套A属性,"%","")=P$14,二件套A数值,0),0)&amp;"|"&amp;IF(VLOOKUP(二件套A属性,属性类型和计算方式表!$B$5:$C$99,2,FALSE)="B",IF(SUBSTITUTE(二件套A属性,"%","")=P$14,二件套A数值,0),0),"0|0")</f>
        <v>0|0</v>
      </c>
      <c r="Q24" s="84" t="str" cm="1">
        <f t="array" ref="Q24">_xlfn.IFNA(IF(VLOOKUP(二件套A属性,属性类型和计算方式表!$B$5:$C$99,2,FALSE)="A",IF(SUBSTITUTE(二件套A属性,"%","")=Q$14,二件套A数值,0),0)&amp;"|"&amp;IF(VLOOKUP(二件套A属性,属性类型和计算方式表!$B$5:$C$99,2,FALSE)="B",IF(SUBSTITUTE(二件套A属性,"%","")=Q$14,二件套A数值,0),0),"0|0")</f>
        <v>0|0</v>
      </c>
      <c r="R24" s="84" t="str" cm="1">
        <f t="array" ref="R24">_xlfn.IFNA(IF(VLOOKUP(二件套A属性,属性类型和计算方式表!$B$5:$C$99,2,FALSE)="A",IF(SUBSTITUTE(二件套A属性,"%","")=R$14,二件套A数值,0),0)&amp;"|"&amp;IF(VLOOKUP(二件套A属性,属性类型和计算方式表!$B$5:$C$99,2,FALSE)="B",IF(SUBSTITUTE(二件套A属性,"%","")=R$14,二件套A数值,0),0),"0|0")</f>
        <v>0|0</v>
      </c>
      <c r="S24" s="84" t="str" cm="1">
        <f t="array" ref="S24">_xlfn.IFNA(IF(VLOOKUP(二件套A属性,属性类型和计算方式表!$B$5:$C$99,2,FALSE)="A",IF(SUBSTITUTE(二件套A属性,"%","")=S$14,二件套A数值,0),0)&amp;"|"&amp;IF(VLOOKUP(二件套A属性,属性类型和计算方式表!$B$5:$C$99,2,FALSE)="B",IF(SUBSTITUTE(二件套A属性,"%","")=S$14,二件套A数值,0),0),"0|0")</f>
        <v>0|0</v>
      </c>
      <c r="T24" s="146" t="str" cm="1">
        <f t="array" ref="T24">_xlfn.IFNA(IF(VLOOKUP(二件套A属性,属性类型和计算方式表!$B$5:$C$99,2,FALSE)="A",IF(SUBSTITUTE(二件套A属性,"%","")=T$14,二件套A数值,0),0)&amp;"|"&amp;IF(VLOOKUP(二件套A属性,属性类型和计算方式表!$B$5:$C$99,2,FALSE)="B",IF(SUBSTITUTE(二件套A属性,"%","")=T$14,二件套A数值,0),0),"0|0")</f>
        <v>0|0</v>
      </c>
      <c r="Y24" s="134"/>
      <c r="Z24" s="134"/>
      <c r="AA24" s="40" t="s">
        <v>1887</v>
      </c>
      <c r="AB24" s="40" t="s">
        <v>1888</v>
      </c>
      <c r="AC24" s="134"/>
    </row>
    <row r="25" ht="20.1" customHeight="1" spans="1:29">
      <c r="A25" s="75"/>
      <c r="B25" s="76" t="s">
        <v>1889</v>
      </c>
      <c r="C25" s="83" t="str" cm="1">
        <f t="array" ref="C25">_xlfn.IFNA(IF(VLOOKUP(二件套B属性,属性类型和计算方式表!$B$5:$C$99,2,FALSE)="A",IF(SUBSTITUTE(二件套B属性,"%","")=C$14,二件套B数值,0),0)&amp;"|"&amp;IF(VLOOKUP(二件套B属性,属性类型和计算方式表!$B$5:$C$99,2,FALSE)="B",IF(SUBSTITUTE(二件套B属性,"%","")=C$14,二件套B数值,0),0),"0|0")</f>
        <v>0|0</v>
      </c>
      <c r="D25" s="84" t="str" cm="1">
        <f t="array" ref="D25">_xlfn.IFNA(IF(VLOOKUP(二件套B属性,属性类型和计算方式表!$B$5:$C$99,2,FALSE)="A",IF(SUBSTITUTE(二件套B属性,"%","")=D$14,二件套B数值,0),0)&amp;"|"&amp;IF(VLOOKUP(二件套B属性,属性类型和计算方式表!$B$5:$C$99,2,FALSE)="B",IF(SUBSTITUTE(二件套B属性,"%","")=D$14,二件套B数值,0),0),"0|0")</f>
        <v>0|0</v>
      </c>
      <c r="E25" s="84" t="str" cm="1">
        <f t="array" ref="E25">_xlfn.IFNA(IF(VLOOKUP(二件套B属性,属性类型和计算方式表!$B$5:$C$99,2,FALSE)="A",IF(SUBSTITUTE(二件套B属性,"%","")=E$14,二件套B数值,0),0)&amp;"|"&amp;IF(VLOOKUP(二件套B属性,属性类型和计算方式表!$B$5:$C$99,2,FALSE)="B",IF(SUBSTITUTE(二件套B属性,"%","")=E$14,二件套B数值,0),0),"0|0")</f>
        <v>0|0</v>
      </c>
      <c r="F25" s="84" t="str" cm="1">
        <f t="array" ref="F25">_xlfn.IFNA(IF(VLOOKUP(二件套B属性,属性类型和计算方式表!$B$5:$C$99,2,FALSE)="A",IF(SUBSTITUTE(二件套B属性,"%","")=F$14,二件套B数值,0),0)&amp;"|"&amp;IF(VLOOKUP(二件套B属性,属性类型和计算方式表!$B$5:$C$99,2,FALSE)="B",IF(SUBSTITUTE(二件套B属性,"%","")=F$14,二件套B数值,0),0),"0|0")</f>
        <v>0|0</v>
      </c>
      <c r="G25" s="84" t="str" cm="1">
        <f t="array" ref="G25">_xlfn.IFNA(IF(VLOOKUP(二件套B属性,属性类型和计算方式表!$B$5:$C$99,2,FALSE)="A",IF(SUBSTITUTE(二件套B属性,"%","")=G$14,二件套B数值,0),0)&amp;"|"&amp;IF(VLOOKUP(二件套B属性,属性类型和计算方式表!$B$5:$C$99,2,FALSE)="B",IF(SUBSTITUTE(二件套B属性,"%","")=G$14,二件套B数值,0),0),"0|0")</f>
        <v>0|0</v>
      </c>
      <c r="H25" s="84" t="str" cm="1">
        <f t="array" ref="H25">_xlfn.IFNA(IF(VLOOKUP(二件套B属性,属性类型和计算方式表!$B$5:$C$99,2,FALSE)="A",IF(SUBSTITUTE(二件套B属性,"%","")=H$14,二件套B数值,0),0)&amp;"|"&amp;IF(VLOOKUP(二件套B属性,属性类型和计算方式表!$B$5:$C$99,2,FALSE)="B",IF(SUBSTITUTE(二件套B属性,"%","")=H$14,二件套B数值,0),0),"0|0")</f>
        <v>0|0</v>
      </c>
      <c r="I25" s="84" t="str" cm="1">
        <f t="array" ref="I25">_xlfn.IFNA(IF(VLOOKUP(二件套B属性,属性类型和计算方式表!$B$5:$C$99,2,FALSE)="A",IF(SUBSTITUTE(二件套B属性,"%","")=I$14,二件套B数值,0),0)&amp;"|"&amp;IF(VLOOKUP(二件套B属性,属性类型和计算方式表!$B$5:$C$99,2,FALSE)="B",IF(SUBSTITUTE(二件套B属性,"%","")=I$14,二件套B数值,0),0),"0|0")</f>
        <v>0|0</v>
      </c>
      <c r="J25" s="84" t="str" cm="1">
        <f t="array" ref="J25">_xlfn.IFNA(IF(VLOOKUP(二件套B属性,属性类型和计算方式表!$B$5:$C$99,2,FALSE)="A",IF(SUBSTITUTE(二件套B属性,"%","")=J$14,二件套B数值,0),0)&amp;"|"&amp;IF(VLOOKUP(二件套B属性,属性类型和计算方式表!$B$5:$C$99,2,FALSE)="B",IF(SUBSTITUTE(二件套B属性,"%","")=J$14,二件套B数值,0),0),"0|0")</f>
        <v>0|0</v>
      </c>
      <c r="K25" s="84" t="str" cm="1">
        <f t="array" ref="K25">_xlfn.IFNA(IF(VLOOKUP(二件套B属性,属性类型和计算方式表!$B$5:$C$99,2,FALSE)="A",IF(SUBSTITUTE(二件套B属性,"%","")=K$14,二件套B数值,0),0)&amp;"|"&amp;IF(VLOOKUP(二件套B属性,属性类型和计算方式表!$B$5:$C$99,2,FALSE)="B",IF(SUBSTITUTE(二件套B属性,"%","")=K$14,二件套B数值,0),0),"0|0")</f>
        <v>0|0</v>
      </c>
      <c r="L25" s="84" t="str" cm="1">
        <f t="array" ref="L25">_xlfn.IFNA(IF(VLOOKUP(二件套B属性,属性类型和计算方式表!$B$5:$C$99,2,FALSE)="A",IF(SUBSTITUTE(二件套B属性,"%","")=L$14,二件套B数值,0),0)&amp;"|"&amp;IF(VLOOKUP(二件套B属性,属性类型和计算方式表!$B$5:$C$99,2,FALSE)="B",IF(SUBSTITUTE(二件套B属性,"%","")=L$14,二件套B数值,0),0),"0|0")</f>
        <v>0|0</v>
      </c>
      <c r="M25" s="84" t="str" cm="1">
        <f t="array" ref="M25">_xlfn.IFNA(IF(VLOOKUP(二件套B属性,属性类型和计算方式表!$B$5:$C$99,2,FALSE)="A",IF(SUBSTITUTE(二件套B属性,"%","")=M$14,二件套B数值,0),0)&amp;"|"&amp;IF(VLOOKUP(二件套B属性,属性类型和计算方式表!$B$5:$C$99,2,FALSE)="B",IF(SUBSTITUTE(二件套B属性,"%","")=M$14,二件套B数值,0),0),"0|0")</f>
        <v>0|0</v>
      </c>
      <c r="N25" s="84" t="str" cm="1">
        <f t="array" ref="N25">_xlfn.IFNA(IF(VLOOKUP(二件套B属性,属性类型和计算方式表!$B$5:$C$99,2,FALSE)="A",IF(SUBSTITUTE(二件套B属性,"%","")=N$14,二件套B数值,0),0)&amp;"|"&amp;IF(VLOOKUP(二件套B属性,属性类型和计算方式表!$B$5:$C$99,2,FALSE)="B",IF(SUBSTITUTE(二件套B属性,"%","")=N$14,二件套B数值,0),0),"0|0")</f>
        <v>0|0</v>
      </c>
      <c r="O25" s="84" t="str" cm="1">
        <f t="array" ref="O25">_xlfn.IFNA(IF(VLOOKUP(二件套B属性,属性类型和计算方式表!$B$5:$C$99,2,FALSE)="A",IF(SUBSTITUTE(二件套B属性,"%","")=O$14,二件套B数值,0),0)&amp;"|"&amp;IF(VLOOKUP(二件套B属性,属性类型和计算方式表!$B$5:$C$99,2,FALSE)="B",IF(SUBSTITUTE(二件套B属性,"%","")=O$14,二件套B数值,0),0),"0|0")</f>
        <v>0|0</v>
      </c>
      <c r="P25" s="84" t="str" cm="1">
        <f t="array" ref="P25">_xlfn.IFNA(IF(VLOOKUP(二件套B属性,属性类型和计算方式表!$B$5:$C$99,2,FALSE)="A",IF(SUBSTITUTE(二件套B属性,"%","")=P$14,二件套B数值,0),0)&amp;"|"&amp;IF(VLOOKUP(二件套B属性,属性类型和计算方式表!$B$5:$C$99,2,FALSE)="B",IF(SUBSTITUTE(二件套B属性,"%","")=P$14,二件套B数值,0),0),"0|0")</f>
        <v>0|0</v>
      </c>
      <c r="Q25" s="84" t="str" cm="1">
        <f t="array" ref="Q25">_xlfn.IFNA(IF(VLOOKUP(二件套B属性,属性类型和计算方式表!$B$5:$C$99,2,FALSE)="A",IF(SUBSTITUTE(二件套B属性,"%","")=Q$14,二件套B数值,0),0)&amp;"|"&amp;IF(VLOOKUP(二件套B属性,属性类型和计算方式表!$B$5:$C$99,2,FALSE)="B",IF(SUBSTITUTE(二件套B属性,"%","")=Q$14,二件套B数值,0),0),"0|0")</f>
        <v>0|0</v>
      </c>
      <c r="R25" s="84" t="str" cm="1">
        <f t="array" ref="R25">_xlfn.IFNA(IF(VLOOKUP(二件套B属性,属性类型和计算方式表!$B$5:$C$99,2,FALSE)="A",IF(SUBSTITUTE(二件套B属性,"%","")=R$14,二件套B数值,0),0)&amp;"|"&amp;IF(VLOOKUP(二件套B属性,属性类型和计算方式表!$B$5:$C$99,2,FALSE)="B",IF(SUBSTITUTE(二件套B属性,"%","")=R$14,二件套B数值,0),0),"0|0")</f>
        <v>0|0</v>
      </c>
      <c r="S25" s="84" t="str" cm="1">
        <f t="array" ref="S25">_xlfn.IFNA(IF(VLOOKUP(二件套B属性,属性类型和计算方式表!$B$5:$C$99,2,FALSE)="A",IF(SUBSTITUTE(二件套B属性,"%","")=S$14,二件套B数值,0),0)&amp;"|"&amp;IF(VLOOKUP(二件套B属性,属性类型和计算方式表!$B$5:$C$99,2,FALSE)="B",IF(SUBSTITUTE(二件套B属性,"%","")=S$14,二件套B数值,0),0),"0|0")</f>
        <v>0|0</v>
      </c>
      <c r="T25" s="146" t="str" cm="1">
        <f t="array" ref="T25">_xlfn.IFNA(IF(VLOOKUP(二件套B属性,属性类型和计算方式表!$B$5:$C$99,2,FALSE)="A",IF(SUBSTITUTE(二件套B属性,"%","")=T$14,二件套B数值,0),0)&amp;"|"&amp;IF(VLOOKUP(二件套B属性,属性类型和计算方式表!$B$5:$C$99,2,FALSE)="B",IF(SUBSTITUTE(二件套B属性,"%","")=T$14,二件套B数值,0),0),"0|0")</f>
        <v>0|0</v>
      </c>
      <c r="V25" s="134"/>
      <c r="W25" s="134"/>
      <c r="X25" s="134"/>
      <c r="Y25" s="134"/>
      <c r="Z25" s="134"/>
      <c r="AA25" s="134"/>
      <c r="AB25" s="134"/>
      <c r="AC25" s="134"/>
    </row>
    <row r="26" ht="20.1" customHeight="1" spans="1:29">
      <c r="A26" s="75"/>
      <c r="B26" s="76" t="s">
        <v>1890</v>
      </c>
      <c r="C26" s="83" t="str" cm="1">
        <f t="array" ref="C26">_xlfn.IFNA(IF(VLOOKUP(二件套C属性,属性类型和计算方式表!$B$5:$C$99,2,FALSE)="A",IF(SUBSTITUTE(二件套C属性,"%","")=C$14,二件套C数值,0),0)&amp;"|"&amp;IF(VLOOKUP(二件套C属性,属性类型和计算方式表!$B$5:$C$99,2,FALSE)="B",IF(SUBSTITUTE(二件套C属性,"%","")=C$14,二件套C数值,0),0),"0|0")</f>
        <v>0|0</v>
      </c>
      <c r="D26" s="84" t="str" cm="1">
        <f t="array" ref="D26">_xlfn.IFNA(IF(VLOOKUP(二件套C属性,属性类型和计算方式表!$B$5:$C$99,2,FALSE)="A",IF(SUBSTITUTE(二件套C属性,"%","")=D$14,二件套C数值,0),0)&amp;"|"&amp;IF(VLOOKUP(二件套C属性,属性类型和计算方式表!$B$5:$C$99,2,FALSE)="B",IF(SUBSTITUTE(二件套C属性,"%","")=D$14,二件套C数值,0),0),"0|0")</f>
        <v>0|0</v>
      </c>
      <c r="E26" s="84" t="str" cm="1">
        <f t="array" ref="E26">_xlfn.IFNA(IF(VLOOKUP(二件套C属性,属性类型和计算方式表!$B$5:$C$99,2,FALSE)="A",IF(SUBSTITUTE(二件套C属性,"%","")=E$14,二件套C数值,0),0)&amp;"|"&amp;IF(VLOOKUP(二件套C属性,属性类型和计算方式表!$B$5:$C$99,2,FALSE)="B",IF(SUBSTITUTE(二件套C属性,"%","")=E$14,二件套C数值,0),0),"0|0")</f>
        <v>0|0</v>
      </c>
      <c r="F26" s="84" t="str" cm="1">
        <f t="array" ref="F26">_xlfn.IFNA(IF(VLOOKUP(二件套C属性,属性类型和计算方式表!$B$5:$C$99,2,FALSE)="A",IF(SUBSTITUTE(二件套C属性,"%","")=F$14,二件套C数值,0),0)&amp;"|"&amp;IF(VLOOKUP(二件套C属性,属性类型和计算方式表!$B$5:$C$99,2,FALSE)="B",IF(SUBSTITUTE(二件套C属性,"%","")=F$14,二件套C数值,0),0),"0|0")</f>
        <v>0|0</v>
      </c>
      <c r="G26" s="84" t="str" cm="1">
        <f t="array" ref="G26">_xlfn.IFNA(IF(VLOOKUP(二件套C属性,属性类型和计算方式表!$B$5:$C$99,2,FALSE)="A",IF(SUBSTITUTE(二件套C属性,"%","")=G$14,二件套C数值,0),0)&amp;"|"&amp;IF(VLOOKUP(二件套C属性,属性类型和计算方式表!$B$5:$C$99,2,FALSE)="B",IF(SUBSTITUTE(二件套C属性,"%","")=G$14,二件套C数值,0),0),"0|0")</f>
        <v>0|0</v>
      </c>
      <c r="H26" s="84" t="str" cm="1">
        <f t="array" ref="H26">_xlfn.IFNA(IF(VLOOKUP(二件套C属性,属性类型和计算方式表!$B$5:$C$99,2,FALSE)="A",IF(SUBSTITUTE(二件套C属性,"%","")=H$14,二件套C数值,0),0)&amp;"|"&amp;IF(VLOOKUP(二件套C属性,属性类型和计算方式表!$B$5:$C$99,2,FALSE)="B",IF(SUBSTITUTE(二件套C属性,"%","")=H$14,二件套C数值,0),0),"0|0")</f>
        <v>0|0</v>
      </c>
      <c r="I26" s="84" t="str" cm="1">
        <f t="array" ref="I26">_xlfn.IFNA(IF(VLOOKUP(二件套C属性,属性类型和计算方式表!$B$5:$C$99,2,FALSE)="A",IF(SUBSTITUTE(二件套C属性,"%","")=I$14,二件套C数值,0),0)&amp;"|"&amp;IF(VLOOKUP(二件套C属性,属性类型和计算方式表!$B$5:$C$99,2,FALSE)="B",IF(SUBSTITUTE(二件套C属性,"%","")=I$14,二件套C数值,0),0),"0|0")</f>
        <v>0|0</v>
      </c>
      <c r="J26" s="84" t="str" cm="1">
        <f t="array" ref="J26">_xlfn.IFNA(IF(VLOOKUP(二件套C属性,属性类型和计算方式表!$B$5:$C$99,2,FALSE)="A",IF(SUBSTITUTE(二件套C属性,"%","")=J$14,二件套C数值,0),0)&amp;"|"&amp;IF(VLOOKUP(二件套C属性,属性类型和计算方式表!$B$5:$C$99,2,FALSE)="B",IF(SUBSTITUTE(二件套C属性,"%","")=J$14,二件套C数值,0),0),"0|0")</f>
        <v>0|0</v>
      </c>
      <c r="K26" s="84" t="str" cm="1">
        <f t="array" ref="K26">_xlfn.IFNA(IF(VLOOKUP(二件套C属性,属性类型和计算方式表!$B$5:$C$99,2,FALSE)="A",IF(SUBSTITUTE(二件套C属性,"%","")=K$14,二件套C数值,0),0)&amp;"|"&amp;IF(VLOOKUP(二件套C属性,属性类型和计算方式表!$B$5:$C$99,2,FALSE)="B",IF(SUBSTITUTE(二件套C属性,"%","")=K$14,二件套C数值,0),0),"0|0")</f>
        <v>0|0</v>
      </c>
      <c r="L26" s="84" t="str" cm="1">
        <f t="array" ref="L26">_xlfn.IFNA(IF(VLOOKUP(二件套C属性,属性类型和计算方式表!$B$5:$C$99,2,FALSE)="A",IF(SUBSTITUTE(二件套C属性,"%","")=L$14,二件套C数值,0),0)&amp;"|"&amp;IF(VLOOKUP(二件套C属性,属性类型和计算方式表!$B$5:$C$99,2,FALSE)="B",IF(SUBSTITUTE(二件套C属性,"%","")=L$14,二件套C数值,0),0),"0|0")</f>
        <v>0|0</v>
      </c>
      <c r="M26" s="84" t="str" cm="1">
        <f t="array" ref="M26">_xlfn.IFNA(IF(VLOOKUP(二件套C属性,属性类型和计算方式表!$B$5:$C$99,2,FALSE)="A",IF(SUBSTITUTE(二件套C属性,"%","")=M$14,二件套C数值,0),0)&amp;"|"&amp;IF(VLOOKUP(二件套C属性,属性类型和计算方式表!$B$5:$C$99,2,FALSE)="B",IF(SUBSTITUTE(二件套C属性,"%","")=M$14,二件套C数值,0),0),"0|0")</f>
        <v>0|0</v>
      </c>
      <c r="N26" s="84" t="str" cm="1">
        <f t="array" ref="N26">_xlfn.IFNA(IF(VLOOKUP(二件套C属性,属性类型和计算方式表!$B$5:$C$99,2,FALSE)="A",IF(SUBSTITUTE(二件套C属性,"%","")=N$14,二件套C数值,0),0)&amp;"|"&amp;IF(VLOOKUP(二件套C属性,属性类型和计算方式表!$B$5:$C$99,2,FALSE)="B",IF(SUBSTITUTE(二件套C属性,"%","")=N$14,二件套C数值,0),0),"0|0")</f>
        <v>0|0</v>
      </c>
      <c r="O26" s="84" t="str" cm="1">
        <f t="array" ref="O26">_xlfn.IFNA(IF(VLOOKUP(二件套C属性,属性类型和计算方式表!$B$5:$C$99,2,FALSE)="A",IF(SUBSTITUTE(二件套C属性,"%","")=O$14,二件套C数值,0),0)&amp;"|"&amp;IF(VLOOKUP(二件套C属性,属性类型和计算方式表!$B$5:$C$99,2,FALSE)="B",IF(SUBSTITUTE(二件套C属性,"%","")=O$14,二件套C数值,0),0),"0|0")</f>
        <v>0|0</v>
      </c>
      <c r="P26" s="84" t="str" cm="1">
        <f t="array" ref="P26">_xlfn.IFNA(IF(VLOOKUP(二件套C属性,属性类型和计算方式表!$B$5:$C$99,2,FALSE)="A",IF(SUBSTITUTE(二件套C属性,"%","")=P$14,二件套C数值,0),0)&amp;"|"&amp;IF(VLOOKUP(二件套C属性,属性类型和计算方式表!$B$5:$C$99,2,FALSE)="B",IF(SUBSTITUTE(二件套C属性,"%","")=P$14,二件套C数值,0),0),"0|0")</f>
        <v>0|0</v>
      </c>
      <c r="Q26" s="84" t="str" cm="1">
        <f t="array" ref="Q26">_xlfn.IFNA(IF(VLOOKUP(二件套C属性,属性类型和计算方式表!$B$5:$C$99,2,FALSE)="A",IF(SUBSTITUTE(二件套C属性,"%","")=Q$14,二件套C数值,0),0)&amp;"|"&amp;IF(VLOOKUP(二件套C属性,属性类型和计算方式表!$B$5:$C$99,2,FALSE)="B",IF(SUBSTITUTE(二件套C属性,"%","")=Q$14,二件套C数值,0),0),"0|0")</f>
        <v>0|0</v>
      </c>
      <c r="R26" s="84" t="str" cm="1">
        <f t="array" ref="R26">_xlfn.IFNA(IF(VLOOKUP(二件套C属性,属性类型和计算方式表!$B$5:$C$99,2,FALSE)="A",IF(SUBSTITUTE(二件套C属性,"%","")=R$14,二件套C数值,0),0)&amp;"|"&amp;IF(VLOOKUP(二件套C属性,属性类型和计算方式表!$B$5:$C$99,2,FALSE)="B",IF(SUBSTITUTE(二件套C属性,"%","")=R$14,二件套C数值,0),0),"0|0")</f>
        <v>0|0</v>
      </c>
      <c r="S26" s="84" t="str" cm="1">
        <f t="array" ref="S26">_xlfn.IFNA(IF(VLOOKUP(二件套C属性,属性类型和计算方式表!$B$5:$C$99,2,FALSE)="A",IF(SUBSTITUTE(二件套C属性,"%","")=S$14,二件套C数值,0),0)&amp;"|"&amp;IF(VLOOKUP(二件套C属性,属性类型和计算方式表!$B$5:$C$99,2,FALSE)="B",IF(SUBSTITUTE(二件套C属性,"%","")=S$14,二件套C数值,0),0),"0|0")</f>
        <v>0|0</v>
      </c>
      <c r="T26" s="146" t="str" cm="1">
        <f t="array" ref="T26">_xlfn.IFNA(IF(VLOOKUP(二件套C属性,属性类型和计算方式表!$B$5:$C$99,2,FALSE)="A",IF(SUBSTITUTE(二件套C属性,"%","")=T$14,二件套C数值,0),0)&amp;"|"&amp;IF(VLOOKUP(二件套C属性,属性类型和计算方式表!$B$5:$C$99,2,FALSE)="B",IF(SUBSTITUTE(二件套C属性,"%","")=T$14,二件套C数值,0),0),"0|0")</f>
        <v>0|0</v>
      </c>
      <c r="V26" s="134"/>
      <c r="W26" s="134"/>
      <c r="X26" s="134"/>
      <c r="Y26" s="134"/>
      <c r="Z26" s="134"/>
      <c r="AA26" s="134"/>
      <c r="AB26" s="134"/>
      <c r="AC26" s="134"/>
    </row>
    <row r="27" ht="20.1" customHeight="1" spans="1:46">
      <c r="A27" s="75"/>
      <c r="B27" s="76" t="s">
        <v>1891</v>
      </c>
      <c r="C27" s="83" t="str" cm="1">
        <f t="array" ref="C27">_xlfn.IFNA(IF(VLOOKUP($G$11,属性类型和计算方式表!$B$5:$C$99,2,FALSE)="A",IF(SUBSTITUTE($G$11,"%","")=C$14,四号位主词条数值,0),0)&amp;"|"&amp;IF(VLOOKUP($G$11,属性类型和计算方式表!$B$5:$C$99,2,FALSE)="B",IF(SUBSTITUTE($G$11,"%","")=C$14,四号位主词条数值,0),0),"0|0")</f>
        <v>0|0</v>
      </c>
      <c r="D27" s="84" t="str" cm="1">
        <f t="array" ref="D27">_xlfn.IFNA(IF(VLOOKUP($G$11,属性类型和计算方式表!$B$5:$C$99,2,FALSE)="A",IF(SUBSTITUTE($G$11,"%","")=D$14,四号位主词条数值,0),0)&amp;"|"&amp;IF(VLOOKUP($G$11,属性类型和计算方式表!$B$5:$C$99,2,FALSE)="B",IF(SUBSTITUTE($G$11,"%","")=D$14,四号位主词条数值,0),0),"0|0")</f>
        <v>0|0</v>
      </c>
      <c r="E27" s="84" t="str" cm="1">
        <f t="array" ref="E27">_xlfn.IFNA(IF(VLOOKUP($G$11,属性类型和计算方式表!$B$5:$C$99,2,FALSE)="A",IF(SUBSTITUTE($G$11,"%","")=E$14,四号位主词条数值,0),0)&amp;"|"&amp;IF(VLOOKUP($G$11,属性类型和计算方式表!$B$5:$C$99,2,FALSE)="B",IF(SUBSTITUTE($G$11,"%","")=E$14,四号位主词条数值,0),0),"0|0")</f>
        <v>0|0</v>
      </c>
      <c r="F27" s="84" t="str" cm="1">
        <f t="array" ref="F27">_xlfn.IFNA(IF(VLOOKUP($G$11,属性类型和计算方式表!$B$5:$C$99,2,FALSE)="A",IF(SUBSTITUTE($G$11,"%","")=F$14,四号位主词条数值,0),0)&amp;"|"&amp;IF(VLOOKUP($G$11,属性类型和计算方式表!$B$5:$C$99,2,FALSE)="B",IF(SUBSTITUTE($G$11,"%","")=F$14,四号位主词条数值,0),0),"0|0")</f>
        <v>0|0</v>
      </c>
      <c r="G27" s="84" t="str" cm="1">
        <f t="array" ref="G27">_xlfn.IFNA(IF(VLOOKUP($G$11,属性类型和计算方式表!$B$5:$C$99,2,FALSE)="A",IF(SUBSTITUTE($G$11,"%","")=G$14,四号位主词条数值,0),0)&amp;"|"&amp;IF(VLOOKUP($G$11,属性类型和计算方式表!$B$5:$C$99,2,FALSE)="B",IF(SUBSTITUTE($G$11,"%","")=G$14,四号位主词条数值,0),0),"0|0")</f>
        <v>0|0</v>
      </c>
      <c r="H27" s="84" t="str" cm="1">
        <f t="array" ref="H27">_xlfn.IFNA(IF(VLOOKUP($G$11,属性类型和计算方式表!$B$5:$C$99,2,FALSE)="A",IF(SUBSTITUTE($G$11,"%","")=H$14,四号位主词条数值,0),0)&amp;"|"&amp;IF(VLOOKUP($G$11,属性类型和计算方式表!$B$5:$C$99,2,FALSE)="B",IF(SUBSTITUTE($G$11,"%","")=H$14,四号位主词条数值,0),0),"0|0")</f>
        <v>0|0</v>
      </c>
      <c r="I27" s="84" t="str" cm="1">
        <f t="array" ref="I27">_xlfn.IFNA(IF(VLOOKUP($G$11,属性类型和计算方式表!$B$5:$C$99,2,FALSE)="A",IF(SUBSTITUTE($G$11,"%","")=I$14,四号位主词条数值,0),0)&amp;"|"&amp;IF(VLOOKUP($G$11,属性类型和计算方式表!$B$5:$C$99,2,FALSE)="B",IF(SUBSTITUTE($G$11,"%","")=I$14,四号位主词条数值,0),0),"0|0")</f>
        <v>0|0</v>
      </c>
      <c r="J27" s="84" t="str" cm="1">
        <f t="array" ref="J27">_xlfn.IFNA(IF(VLOOKUP($G$11,属性类型和计算方式表!$B$5:$C$99,2,FALSE)="A",IF(SUBSTITUTE($G$11,"%","")=J$14,四号位主词条数值,0),0)&amp;"|"&amp;IF(VLOOKUP($G$11,属性类型和计算方式表!$B$5:$C$99,2,FALSE)="B",IF(SUBSTITUTE($G$11,"%","")=J$14,四号位主词条数值,0),0),"0|0")</f>
        <v>92|0</v>
      </c>
      <c r="K27" s="84" t="str" cm="1">
        <f t="array" ref="K27">_xlfn.IFNA(IF(VLOOKUP($G$11,属性类型和计算方式表!$B$5:$C$99,2,FALSE)="A",IF(SUBSTITUTE($G$11,"%","")=K$14,四号位主词条数值,0),0)&amp;"|"&amp;IF(VLOOKUP($G$11,属性类型和计算方式表!$B$5:$C$99,2,FALSE)="B",IF(SUBSTITUTE($G$11,"%","")=K$14,四号位主词条数值,0),0),"0|0")</f>
        <v>0|0</v>
      </c>
      <c r="L27" s="84" t="str" cm="1">
        <f t="array" ref="L27">_xlfn.IFNA(IF(VLOOKUP($G$11,属性类型和计算方式表!$B$5:$C$99,2,FALSE)="A",IF(SUBSTITUTE($G$11,"%","")=L$14,四号位主词条数值,0),0)&amp;"|"&amp;IF(VLOOKUP($G$11,属性类型和计算方式表!$B$5:$C$99,2,FALSE)="B",IF(SUBSTITUTE($G$11,"%","")=L$14,四号位主词条数值,0),0),"0|0")</f>
        <v>0|0</v>
      </c>
      <c r="M27" s="84" t="str" cm="1">
        <f t="array" ref="M27">_xlfn.IFNA(IF(VLOOKUP($G$11,属性类型和计算方式表!$B$5:$C$99,2,FALSE)="A",IF(SUBSTITUTE($G$11,"%","")=M$14,四号位主词条数值,0),0)&amp;"|"&amp;IF(VLOOKUP($G$11,属性类型和计算方式表!$B$5:$C$99,2,FALSE)="B",IF(SUBSTITUTE($G$11,"%","")=M$14,四号位主词条数值,0),0),"0|0")</f>
        <v>0|0</v>
      </c>
      <c r="N27" s="84" t="str" cm="1">
        <f t="array" ref="N27">_xlfn.IFNA(IF(VLOOKUP($G$11,属性类型和计算方式表!$B$5:$C$99,2,FALSE)="A",IF(SUBSTITUTE($G$11,"%","")=N$14,四号位主词条数值,0),0)&amp;"|"&amp;IF(VLOOKUP($G$11,属性类型和计算方式表!$B$5:$C$99,2,FALSE)="B",IF(SUBSTITUTE($G$11,"%","")=N$14,四号位主词条数值,0),0),"0|0")</f>
        <v>0|0</v>
      </c>
      <c r="O27" s="84" t="str" cm="1">
        <f t="array" ref="O27">_xlfn.IFNA(IF(VLOOKUP($G$11,属性类型和计算方式表!$B$5:$C$99,2,FALSE)="A",IF(SUBSTITUTE($G$11,"%","")=O$14,四号位主词条数值,0),0)&amp;"|"&amp;IF(VLOOKUP($G$11,属性类型和计算方式表!$B$5:$C$99,2,FALSE)="B",IF(SUBSTITUTE($G$11,"%","")=O$14,四号位主词条数值,0),0),"0|0")</f>
        <v>0|0</v>
      </c>
      <c r="P27" s="84" t="str" cm="1">
        <f t="array" ref="P27">_xlfn.IFNA(IF(VLOOKUP($G$11,属性类型和计算方式表!$B$5:$C$99,2,FALSE)="A",IF(SUBSTITUTE($G$11,"%","")=P$14,四号位主词条数值,0),0)&amp;"|"&amp;IF(VLOOKUP($G$11,属性类型和计算方式表!$B$5:$C$99,2,FALSE)="B",IF(SUBSTITUTE($G$11,"%","")=P$14,四号位主词条数值,0),0),"0|0")</f>
        <v>0|0</v>
      </c>
      <c r="Q27" s="84" t="str" cm="1">
        <f t="array" ref="Q27">_xlfn.IFNA(IF(VLOOKUP($G$11,属性类型和计算方式表!$B$5:$C$99,2,FALSE)="A",IF(SUBSTITUTE($G$11,"%","")=Q$14,四号位主词条数值,0),0)&amp;"|"&amp;IF(VLOOKUP($G$11,属性类型和计算方式表!$B$5:$C$99,2,FALSE)="B",IF(SUBSTITUTE($G$11,"%","")=Q$14,四号位主词条数值,0),0),"0|0")</f>
        <v>0|0</v>
      </c>
      <c r="R27" s="84" t="str" cm="1">
        <f t="array" ref="R27">_xlfn.IFNA(IF(VLOOKUP($G$11,属性类型和计算方式表!$B$5:$C$99,2,FALSE)="A",IF(SUBSTITUTE($G$11,"%","")=R$14,四号位主词条数值,0),0)&amp;"|"&amp;IF(VLOOKUP($G$11,属性类型和计算方式表!$B$5:$C$99,2,FALSE)="B",IF(SUBSTITUTE($G$11,"%","")=R$14,四号位主词条数值,0),0),"0|0")</f>
        <v>0|0</v>
      </c>
      <c r="S27" s="84" t="str" cm="1">
        <f t="array" ref="S27">_xlfn.IFNA(IF(VLOOKUP($G$11,属性类型和计算方式表!$B$5:$C$99,2,FALSE)="A",IF(SUBSTITUTE($G$11,"%","")=S$14,四号位主词条数值,0),0)&amp;"|"&amp;IF(VLOOKUP($G$11,属性类型和计算方式表!$B$5:$C$99,2,FALSE)="B",IF(SUBSTITUTE($G$11,"%","")=S$14,四号位主词条数值,0),0),"0|0")</f>
        <v>0|0</v>
      </c>
      <c r="T27" s="146" t="str" cm="1">
        <f t="array" ref="T27">_xlfn.IFNA(IF(VLOOKUP($G$11,属性类型和计算方式表!$B$5:$C$99,2,FALSE)="A",IF(SUBSTITUTE($G$11,"%","")=T$14,四号位主词条数值,0),0)&amp;"|"&amp;IF(VLOOKUP($G$11,属性类型和计算方式表!$B$5:$C$99,2,FALSE)="B",IF(SUBSTITUTE($G$11,"%","")=T$14,四号位主词条数值,0),0),"0|0")</f>
        <v>0|0</v>
      </c>
      <c r="U27" s="93"/>
      <c r="V27" s="93"/>
      <c r="W27" s="93"/>
      <c r="X27" s="93"/>
      <c r="Y27" s="93"/>
      <c r="Z27" s="93"/>
      <c r="AA27" s="93"/>
      <c r="AB27" s="93"/>
      <c r="AC27" s="93"/>
      <c r="AD27" s="93"/>
      <c r="AE27" s="93"/>
      <c r="AF27" s="93"/>
      <c r="AG27" s="93"/>
      <c r="AH27" s="93"/>
      <c r="AI27" s="93"/>
      <c r="AJ27" s="93"/>
      <c r="AK27" s="93"/>
      <c r="AM27" s="134"/>
      <c r="AN27" s="134"/>
      <c r="AO27" s="134"/>
      <c r="AP27" s="134"/>
      <c r="AQ27" s="134"/>
      <c r="AR27" s="134"/>
      <c r="AS27" s="134"/>
      <c r="AT27" s="134"/>
    </row>
    <row r="28" ht="20.1" customHeight="1" spans="1:29">
      <c r="A28" s="75"/>
      <c r="B28" s="76" t="s">
        <v>1892</v>
      </c>
      <c r="C28" s="83" t="str" cm="1">
        <f t="array" ref="C28">_xlfn.IFNA(IF(VLOOKUP($H$11,属性类型和计算方式表!$B$5:$C$99,2,FALSE)="A",IF(SUBSTITUTE($H$11,"%","")=C$14,五号位主词条数值,0),0)&amp;"|"&amp;IF(VLOOKUP($H$11,属性类型和计算方式表!$B$5:$C$99,2,FALSE)="B",IF(SUBSTITUTE($H$11,"%","")=C$14,五号位主词条数值,0),0),"0|0")</f>
        <v>0|0</v>
      </c>
      <c r="D28" s="84" t="str" cm="1">
        <f t="array" ref="D28">_xlfn.IFNA(IF(VLOOKUP($H$11,属性类型和计算方式表!$B$5:$C$99,2,FALSE)="A",IF(SUBSTITUTE($H$11,"%","")=D$14,五号位主词条数值,0),0)&amp;"|"&amp;IF(VLOOKUP($H$11,属性类型和计算方式表!$B$5:$C$99,2,FALSE)="B",IF(SUBSTITUTE($H$11,"%","")=D$14,五号位主词条数值,0),0),"0|0")</f>
        <v>0|0</v>
      </c>
      <c r="E28" s="84" t="str" cm="1">
        <f t="array" ref="E28">_xlfn.IFNA(IF(VLOOKUP($H$11,属性类型和计算方式表!$B$5:$C$99,2,FALSE)="A",IF(SUBSTITUTE($H$11,"%","")=E$14,五号位主词条数值,0),0)&amp;"|"&amp;IF(VLOOKUP($H$11,属性类型和计算方式表!$B$5:$C$99,2,FALSE)="B",IF(SUBSTITUTE($H$11,"%","")=E$14,五号位主词条数值,0),0),"0|0")</f>
        <v>0|0</v>
      </c>
      <c r="F28" s="84" t="str" cm="1">
        <f t="array" ref="F28">_xlfn.IFNA(IF(VLOOKUP($H$11,属性类型和计算方式表!$B$5:$C$99,2,FALSE)="A",IF(SUBSTITUTE($H$11,"%","")=F$14,五号位主词条数值,0),0)&amp;"|"&amp;IF(VLOOKUP($H$11,属性类型和计算方式表!$B$5:$C$99,2,FALSE)="B",IF(SUBSTITUTE($H$11,"%","")=F$14,五号位主词条数值,0),0),"0|0")</f>
        <v>0|0</v>
      </c>
      <c r="G28" s="84" t="str" cm="1">
        <f t="array" ref="G28">_xlfn.IFNA(IF(VLOOKUP($H$11,属性类型和计算方式表!$B$5:$C$99,2,FALSE)="A",IF(SUBSTITUTE($H$11,"%","")=G$14,五号位主词条数值,0),0)&amp;"|"&amp;IF(VLOOKUP($H$11,属性类型和计算方式表!$B$5:$C$99,2,FALSE)="B",IF(SUBSTITUTE($H$11,"%","")=G$14,五号位主词条数值,0),0),"0|0")</f>
        <v>0|0</v>
      </c>
      <c r="H28" s="84" t="str" cm="1">
        <f t="array" ref="H28">_xlfn.IFNA(IF(VLOOKUP($H$11,属性类型和计算方式表!$B$5:$C$99,2,FALSE)="A",IF(SUBSTITUTE($H$11,"%","")=H$14,五号位主词条数值,0),0)&amp;"|"&amp;IF(VLOOKUP($H$11,属性类型和计算方式表!$B$5:$C$99,2,FALSE)="B",IF(SUBSTITUTE($H$11,"%","")=H$14,五号位主词条数值,0),0),"0|0")</f>
        <v>0|0</v>
      </c>
      <c r="I28" s="84" t="str" cm="1">
        <f t="array" ref="I28">_xlfn.IFNA(IF(VLOOKUP($H$11,属性类型和计算方式表!$B$5:$C$99,2,FALSE)="A",IF(SUBSTITUTE($H$11,"%","")=I$14,五号位主词条数值,0),0)&amp;"|"&amp;IF(VLOOKUP($H$11,属性类型和计算方式表!$B$5:$C$99,2,FALSE)="B",IF(SUBSTITUTE($H$11,"%","")=I$14,五号位主词条数值,0),0),"0|0")</f>
        <v>0|0</v>
      </c>
      <c r="J28" s="84" t="str" cm="1">
        <f t="array" ref="J28">_xlfn.IFNA(IF(VLOOKUP($H$11,属性类型和计算方式表!$B$5:$C$99,2,FALSE)="A",IF(SUBSTITUTE($H$11,"%","")=J$14,五号位主词条数值,0),0)&amp;"|"&amp;IF(VLOOKUP($H$11,属性类型和计算方式表!$B$5:$C$99,2,FALSE)="B",IF(SUBSTITUTE($H$11,"%","")=J$14,五号位主词条数值,0),0),"0|0")</f>
        <v>0|0</v>
      </c>
      <c r="K28" s="84" t="str" cm="1">
        <f t="array" ref="K28">_xlfn.IFNA(IF(VLOOKUP($H$11,属性类型和计算方式表!$B$5:$C$99,2,FALSE)="A",IF(SUBSTITUTE($H$11,"%","")=K$14,五号位主词条数值,0),0)&amp;"|"&amp;IF(VLOOKUP($H$11,属性类型和计算方式表!$B$5:$C$99,2,FALSE)="B",IF(SUBSTITUTE($H$11,"%","")=K$14,五号位主词条数值,0),0),"0|0")</f>
        <v>0|0</v>
      </c>
      <c r="L28" s="84" t="str" cm="1">
        <f t="array" ref="L28">_xlfn.IFNA(IF(VLOOKUP($H$11,属性类型和计算方式表!$B$5:$C$99,2,FALSE)="A",IF(SUBSTITUTE($H$11,"%","")=L$14,五号位主词条数值,0),0)&amp;"|"&amp;IF(VLOOKUP($H$11,属性类型和计算方式表!$B$5:$C$99,2,FALSE)="B",IF(SUBSTITUTE($H$11,"%","")=L$14,五号位主词条数值,0),0),"0|0")</f>
        <v>0|0</v>
      </c>
      <c r="M28" s="84" t="str" cm="1">
        <f t="array" ref="M28">_xlfn.IFNA(IF(VLOOKUP($H$11,属性类型和计算方式表!$B$5:$C$99,2,FALSE)="A",IF(SUBSTITUTE($H$11,"%","")=M$14,五号位主词条数值,0),0)&amp;"|"&amp;IF(VLOOKUP($H$11,属性类型和计算方式表!$B$5:$C$99,2,FALSE)="B",IF(SUBSTITUTE($H$11,"%","")=M$14,五号位主词条数值,0),0),"0|0")</f>
        <v>0|0</v>
      </c>
      <c r="N28" s="84" t="str" cm="1">
        <f t="array" ref="N28">_xlfn.IFNA(IF(VLOOKUP($H$11,属性类型和计算方式表!$B$5:$C$99,2,FALSE)="A",IF(SUBSTITUTE($H$11,"%","")=N$14,五号位主词条数值,0),0)&amp;"|"&amp;IF(VLOOKUP($H$11,属性类型和计算方式表!$B$5:$C$99,2,FALSE)="B",IF(SUBSTITUTE($H$11,"%","")=N$14,五号位主词条数值,0),0),"0|0")</f>
        <v>0|0</v>
      </c>
      <c r="O28" s="84" t="str" cm="1">
        <f t="array" ref="O28">_xlfn.IFNA(IF(VLOOKUP($H$11,属性类型和计算方式表!$B$5:$C$99,2,FALSE)="A",IF(SUBSTITUTE($H$11,"%","")=O$14,五号位主词条数值,0),0)&amp;"|"&amp;IF(VLOOKUP($H$11,属性类型和计算方式表!$B$5:$C$99,2,FALSE)="B",IF(SUBSTITUTE($H$11,"%","")=O$14,五号位主词条数值,0),0),"0|0")</f>
        <v>0|0</v>
      </c>
      <c r="P28" s="84" t="str" cm="1">
        <f t="array" ref="P28">_xlfn.IFNA(IF(VLOOKUP($H$11,属性类型和计算方式表!$B$5:$C$99,2,FALSE)="A",IF(SUBSTITUTE($H$11,"%","")=P$14,五号位主词条数值,0),0)&amp;"|"&amp;IF(VLOOKUP($H$11,属性类型和计算方式表!$B$5:$C$99,2,FALSE)="B",IF(SUBSTITUTE($H$11,"%","")=P$14,五号位主词条数值,0),0),"0|0")</f>
        <v>0|0</v>
      </c>
      <c r="Q28" s="84" t="str" cm="1">
        <f t="array" ref="Q28">_xlfn.IFNA(IF(VLOOKUP($H$11,属性类型和计算方式表!$B$5:$C$99,2,FALSE)="A",IF(SUBSTITUTE($H$11,"%","")=Q$14,五号位主词条数值,0),0)&amp;"|"&amp;IF(VLOOKUP($H$11,属性类型和计算方式表!$B$5:$C$99,2,FALSE)="B",IF(SUBSTITUTE($H$11,"%","")=Q$14,五号位主词条数值,0),0),"0|0")</f>
        <v>0|0</v>
      </c>
      <c r="R28" s="84" t="str" cm="1">
        <f t="array" ref="R28">_xlfn.IFNA(IF(VLOOKUP($H$11,属性类型和计算方式表!$B$5:$C$99,2,FALSE)="A",IF(SUBSTITUTE($H$11,"%","")=R$14,五号位主词条数值,0),0)&amp;"|"&amp;IF(VLOOKUP($H$11,属性类型和计算方式表!$B$5:$C$99,2,FALSE)="B",IF(SUBSTITUTE($H$11,"%","")=R$14,五号位主词条数值,0),0),"0|0")</f>
        <v>0.3|0</v>
      </c>
      <c r="S28" s="84" t="str" cm="1">
        <f t="array" ref="S28">_xlfn.IFNA(IF(VLOOKUP($H$11,属性类型和计算方式表!$B$5:$C$99,2,FALSE)="A",IF(SUBSTITUTE($H$11,"%","")=S$14,五号位主词条数值,0),0)&amp;"|"&amp;IF(VLOOKUP($H$11,属性类型和计算方式表!$B$5:$C$99,2,FALSE)="B",IF(SUBSTITUTE($H$11,"%","")=S$14,五号位主词条数值,0),0),"0|0")</f>
        <v>0|0</v>
      </c>
      <c r="T28" s="146" t="str" cm="1">
        <f t="array" ref="T28">_xlfn.IFNA(IF(VLOOKUP($H$11,属性类型和计算方式表!$B$5:$C$99,2,FALSE)="A",IF(SUBSTITUTE($H$11,"%","")=T$14,五号位主词条数值,0),0)&amp;"|"&amp;IF(VLOOKUP($H$11,属性类型和计算方式表!$B$5:$C$99,2,FALSE)="B",IF(SUBSTITUTE($H$11,"%","")=T$14,五号位主词条数值,0),0),"0|0")</f>
        <v>0|0</v>
      </c>
      <c r="V28" s="134"/>
      <c r="W28" s="134"/>
      <c r="X28" s="134"/>
      <c r="Y28" s="134"/>
      <c r="Z28" s="134"/>
      <c r="AA28" s="134"/>
      <c r="AB28" s="134"/>
      <c r="AC28" s="134"/>
    </row>
    <row r="29" ht="20.1" customHeight="1" spans="1:29">
      <c r="A29" s="75"/>
      <c r="B29" s="76" t="s">
        <v>1893</v>
      </c>
      <c r="C29" s="83" t="str" cm="1">
        <f t="array" ref="C29">_xlfn.IFNA(IF(VLOOKUP($I$11,属性类型和计算方式表!$B$5:$C$99,2,FALSE)="A",IF(SUBSTITUTE($I$11,"%","")=C$14,六号位主词条数值,0),0)&amp;"|"&amp;IF(VLOOKUP($I$11,属性类型和计算方式表!$B$5:$C$99,2,FALSE)="B",IF(SUBSTITUTE($I$11,"%","")=C$14,六号位主词条数值,0),0),"0|0")</f>
        <v>0|0</v>
      </c>
      <c r="D29" s="84" t="str" cm="1">
        <f t="array" ref="D29">_xlfn.IFNA(IF(VLOOKUP($I$11,属性类型和计算方式表!$B$5:$C$99,2,FALSE)="A",IF(SUBSTITUTE($I$11,"%","")=D$14,六号位主词条数值,0),0)&amp;"|"&amp;IF(VLOOKUP($I$11,属性类型和计算方式表!$B$5:$C$99,2,FALSE)="B",IF(SUBSTITUTE($I$11,"%","")=D$14,六号位主词条数值,0),0),"0|0")</f>
        <v>0|0</v>
      </c>
      <c r="E29" s="84" t="str" cm="1">
        <f t="array" ref="E29">_xlfn.IFNA(IF(VLOOKUP($I$11,属性类型和计算方式表!$B$5:$C$99,2,FALSE)="A",IF(SUBSTITUTE($I$11,"%","")=E$14,六号位主词条数值,0),0)&amp;"|"&amp;IF(VLOOKUP($I$11,属性类型和计算方式表!$B$5:$C$99,2,FALSE)="B",IF(SUBSTITUTE($I$11,"%","")=E$14,六号位主词条数值,0),0),"0|0")</f>
        <v>0|0</v>
      </c>
      <c r="F29" s="84" t="str" cm="1">
        <f t="array" ref="F29">_xlfn.IFNA(IF(VLOOKUP($I$11,属性类型和计算方式表!$B$5:$C$99,2,FALSE)="A",IF(SUBSTITUTE($I$11,"%","")=F$14,六号位主词条数值,0),0)&amp;"|"&amp;IF(VLOOKUP($I$11,属性类型和计算方式表!$B$5:$C$99,2,FALSE)="B",IF(SUBSTITUTE($I$11,"%","")=F$14,六号位主词条数值,0),0),"0|0")</f>
        <v>0|0</v>
      </c>
      <c r="G29" s="84" t="str" cm="1">
        <f t="array" ref="G29">_xlfn.IFNA(IF(VLOOKUP($I$11,属性类型和计算方式表!$B$5:$C$99,2,FALSE)="A",IF(SUBSTITUTE($I$11,"%","")=G$14,六号位主词条数值,0),0)&amp;"|"&amp;IF(VLOOKUP($I$11,属性类型和计算方式表!$B$5:$C$99,2,FALSE)="B",IF(SUBSTITUTE($I$11,"%","")=G$14,六号位主词条数值,0),0),"0|0")</f>
        <v>0|0</v>
      </c>
      <c r="H29" s="84" t="str" cm="1">
        <f t="array" ref="H29">_xlfn.IFNA(IF(VLOOKUP($I$11,属性类型和计算方式表!$B$5:$C$99,2,FALSE)="A",IF(SUBSTITUTE($I$11,"%","")=H$14,六号位主词条数值,0),0)&amp;"|"&amp;IF(VLOOKUP($I$11,属性类型和计算方式表!$B$5:$C$99,2,FALSE)="B",IF(SUBSTITUTE($I$11,"%","")=H$14,六号位主词条数值,0),0),"0|0")</f>
        <v>0|0</v>
      </c>
      <c r="I29" s="84" t="str" cm="1">
        <f t="array" ref="I29">_xlfn.IFNA(IF(VLOOKUP($I$11,属性类型和计算方式表!$B$5:$C$99,2,FALSE)="A",IF(SUBSTITUTE($I$11,"%","")=I$14,六号位主词条数值,0),0)&amp;"|"&amp;IF(VLOOKUP($I$11,属性类型和计算方式表!$B$5:$C$99,2,FALSE)="B",IF(SUBSTITUTE($I$11,"%","")=I$14,六号位主词条数值,0),0),"0|0")</f>
        <v>0|0</v>
      </c>
      <c r="J29" s="84" t="str" cm="1">
        <f t="array" ref="J29">_xlfn.IFNA(IF(VLOOKUP($I$11,属性类型和计算方式表!$B$5:$C$99,2,FALSE)="A",IF(SUBSTITUTE($I$11,"%","")=J$14,六号位主词条数值,0),0)&amp;"|"&amp;IF(VLOOKUP($I$11,属性类型和计算方式表!$B$5:$C$99,2,FALSE)="B",IF(SUBSTITUTE($I$11,"%","")=J$14,六号位主词条数值,0),0),"0|0")</f>
        <v>0|0</v>
      </c>
      <c r="K29" s="84" t="str" cm="1">
        <f t="array" ref="K29">_xlfn.IFNA(IF(VLOOKUP($I$11,属性类型和计算方式表!$B$5:$C$99,2,FALSE)="A",IF(SUBSTITUTE($I$11,"%","")=K$14,六号位主词条数值,0),0)&amp;"|"&amp;IF(VLOOKUP($I$11,属性类型和计算方式表!$B$5:$C$99,2,FALSE)="B",IF(SUBSTITUTE($I$11,"%","")=K$14,六号位主词条数值,0),0),"0|0")</f>
        <v>0|0</v>
      </c>
      <c r="L29" s="84" t="str" cm="1">
        <f t="array" ref="L29">_xlfn.IFNA(IF(VLOOKUP($I$11,属性类型和计算方式表!$B$5:$C$99,2,FALSE)="A",IF(SUBSTITUTE($I$11,"%","")=L$14,六号位主词条数值,0),0)&amp;"|"&amp;IF(VLOOKUP($I$11,属性类型和计算方式表!$B$5:$C$99,2,FALSE)="B",IF(SUBSTITUTE($I$11,"%","")=L$14,六号位主词条数值,0),0),"0|0")</f>
        <v>0|0</v>
      </c>
      <c r="M29" s="84" t="str" cm="1">
        <f t="array" ref="M29">_xlfn.IFNA(IF(VLOOKUP($I$11,属性类型和计算方式表!$B$5:$C$99,2,FALSE)="A",IF(SUBSTITUTE($I$11,"%","")=M$14,六号位主词条数值,0),0)&amp;"|"&amp;IF(VLOOKUP($I$11,属性类型和计算方式表!$B$5:$C$99,2,FALSE)="B",IF(SUBSTITUTE($I$11,"%","")=M$14,六号位主词条数值,0),0),"0|0")</f>
        <v>0|0.6</v>
      </c>
      <c r="N29" s="84" t="str" cm="1">
        <f t="array" ref="N29">_xlfn.IFNA(IF(VLOOKUP($I$11,属性类型和计算方式表!$B$5:$C$99,2,FALSE)="A",IF(SUBSTITUTE($I$11,"%","")=N$14,六号位主词条数值,0),0)&amp;"|"&amp;IF(VLOOKUP($I$11,属性类型和计算方式表!$B$5:$C$99,2,FALSE)="B",IF(SUBSTITUTE($I$11,"%","")=N$14,六号位主词条数值,0),0),"0|0")</f>
        <v>0|0</v>
      </c>
      <c r="O29" s="84" t="str" cm="1">
        <f t="array" ref="O29">_xlfn.IFNA(IF(VLOOKUP($I$11,属性类型和计算方式表!$B$5:$C$99,2,FALSE)="A",IF(SUBSTITUTE($I$11,"%","")=O$14,六号位主词条数值,0),0)&amp;"|"&amp;IF(VLOOKUP($I$11,属性类型和计算方式表!$B$5:$C$99,2,FALSE)="B",IF(SUBSTITUTE($I$11,"%","")=O$14,六号位主词条数值,0),0),"0|0")</f>
        <v>0|0</v>
      </c>
      <c r="P29" s="84" t="str" cm="1">
        <f t="array" ref="P29">_xlfn.IFNA(IF(VLOOKUP($I$11,属性类型和计算方式表!$B$5:$C$99,2,FALSE)="A",IF(SUBSTITUTE($I$11,"%","")=P$14,六号位主词条数值,0),0)&amp;"|"&amp;IF(VLOOKUP($I$11,属性类型和计算方式表!$B$5:$C$99,2,FALSE)="B",IF(SUBSTITUTE($I$11,"%","")=P$14,六号位主词条数值,0),0),"0|0")</f>
        <v>0|0</v>
      </c>
      <c r="Q29" s="84" t="str" cm="1">
        <f t="array" ref="Q29">_xlfn.IFNA(IF(VLOOKUP($I$11,属性类型和计算方式表!$B$5:$C$99,2,FALSE)="A",IF(SUBSTITUTE($I$11,"%","")=Q$14,六号位主词条数值,0),0)&amp;"|"&amp;IF(VLOOKUP($I$11,属性类型和计算方式表!$B$5:$C$99,2,FALSE)="B",IF(SUBSTITUTE($I$11,"%","")=Q$14,六号位主词条数值,0),0),"0|0")</f>
        <v>0|0</v>
      </c>
      <c r="R29" s="84" t="str" cm="1">
        <f t="array" ref="R29">_xlfn.IFNA(IF(VLOOKUP($I$11,属性类型和计算方式表!$B$5:$C$99,2,FALSE)="A",IF(SUBSTITUTE($I$11,"%","")=R$14,六号位主词条数值,0),0)&amp;"|"&amp;IF(VLOOKUP($I$11,属性类型和计算方式表!$B$5:$C$99,2,FALSE)="B",IF(SUBSTITUTE($I$11,"%","")=R$14,六号位主词条数值,0),0),"0|0")</f>
        <v>0|0</v>
      </c>
      <c r="S29" s="84" t="str" cm="1">
        <f t="array" ref="S29">_xlfn.IFNA(IF(VLOOKUP($I$11,属性类型和计算方式表!$B$5:$C$99,2,FALSE)="A",IF(SUBSTITUTE($I$11,"%","")=S$14,六号位主词条数值,0),0)&amp;"|"&amp;IF(VLOOKUP($I$11,属性类型和计算方式表!$B$5:$C$99,2,FALSE)="B",IF(SUBSTITUTE($I$11,"%","")=S$14,六号位主词条数值,0),0),"0|0")</f>
        <v>0|0</v>
      </c>
      <c r="T29" s="146" t="str" cm="1">
        <f t="array" ref="T29">_xlfn.IFNA(IF(VLOOKUP($I$11,属性类型和计算方式表!$B$5:$C$99,2,FALSE)="A",IF(SUBSTITUTE($I$11,"%","")=T$14,六号位主词条数值,0),0)&amp;"|"&amp;IF(VLOOKUP($I$11,属性类型和计算方式表!$B$5:$C$99,2,FALSE)="B",IF(SUBSTITUTE($I$11,"%","")=T$14,六号位主词条数值,0),0),"0|0")</f>
        <v>0|0</v>
      </c>
      <c r="V29" s="134"/>
      <c r="W29" s="134"/>
      <c r="X29" s="134"/>
      <c r="Y29" s="134"/>
      <c r="Z29" s="134"/>
      <c r="AA29" s="134"/>
      <c r="AB29" s="134"/>
      <c r="AC29" s="134"/>
    </row>
    <row r="30" ht="20.1" customHeight="1" spans="1:29">
      <c r="A30" s="67"/>
      <c r="B30" s="68" t="s">
        <v>1894</v>
      </c>
      <c r="C30" s="85" t="str">
        <f>_xlfn.IFNA(VLOOKUP(C$14,$O$2:$P$8,2,FALSE),0&amp;"|"&amp;0)</f>
        <v>0|0.15</v>
      </c>
      <c r="D30" s="86" t="str">
        <f t="shared" ref="D30:T30" si="8">_xlfn.IFNA(VLOOKUP(D$14,$O$2:$P$8,2,FALSE),0&amp;"|"&amp;0)</f>
        <v>0|0.15</v>
      </c>
      <c r="E30" s="86" t="str">
        <f t="shared" si="8"/>
        <v>0|0</v>
      </c>
      <c r="F30" s="86" t="str">
        <f t="shared" si="8"/>
        <v>0|0</v>
      </c>
      <c r="G30" s="86" t="str">
        <f t="shared" si="8"/>
        <v>0|0</v>
      </c>
      <c r="H30" s="86" t="str">
        <f t="shared" si="8"/>
        <v>0|0</v>
      </c>
      <c r="I30" s="86" t="str">
        <f t="shared" si="8"/>
        <v>0|0</v>
      </c>
      <c r="J30" s="86" t="str">
        <f t="shared" si="8"/>
        <v>45|0</v>
      </c>
      <c r="K30" s="86" t="str">
        <f t="shared" si="8"/>
        <v>0|0</v>
      </c>
      <c r="L30" s="86" t="str">
        <f t="shared" si="8"/>
        <v>0|0</v>
      </c>
      <c r="M30" s="86" t="str">
        <f t="shared" si="8"/>
        <v>0|0</v>
      </c>
      <c r="N30" s="86" t="str">
        <f t="shared" si="8"/>
        <v>0|0</v>
      </c>
      <c r="O30" s="86" t="str">
        <f t="shared" si="8"/>
        <v>0|0</v>
      </c>
      <c r="P30" s="86" t="str">
        <f t="shared" si="8"/>
        <v>0|0</v>
      </c>
      <c r="Q30" s="86" t="str">
        <f t="shared" si="8"/>
        <v>0|0</v>
      </c>
      <c r="R30" s="86" t="str">
        <f t="shared" si="8"/>
        <v>0|0</v>
      </c>
      <c r="S30" s="86" t="str">
        <f t="shared" si="8"/>
        <v>0|0</v>
      </c>
      <c r="T30" s="147" t="str">
        <f t="shared" si="8"/>
        <v>0|0</v>
      </c>
      <c r="V30" s="134"/>
      <c r="W30" s="134"/>
      <c r="X30" s="134"/>
      <c r="Y30" s="134"/>
      <c r="Z30" s="134"/>
      <c r="AA30" s="134"/>
      <c r="AB30" s="134"/>
      <c r="AC30" s="134"/>
    </row>
    <row r="31" ht="20.1" customHeight="1" spans="1:29">
      <c r="A31" s="71" t="s">
        <v>1895</v>
      </c>
      <c r="B31" s="72" t="s">
        <v>1896</v>
      </c>
      <c r="C31" s="73" cm="1">
        <f ca="1" t="array" ref="C31">SUM(VALUE(_xlfn.TEXTSPLIT(C$21:C$30,"|")))+2200</f>
        <v>2200</v>
      </c>
      <c r="D31" s="73" cm="1">
        <f ca="1" t="array" ref="D31">SUM(VALUE(_xlfn.TEXTSPLIT(D$21:D$30,"|")))+316</f>
        <v>316.25</v>
      </c>
      <c r="E31" s="73" cm="1">
        <f ca="1" t="array" ref="E31">SUM(VALUE(_xlfn.TEXTSPLIT(E$21:E$30,"|")))+184</f>
        <v>184</v>
      </c>
      <c r="F31" s="87" cm="1">
        <f ca="1" t="array" ref="F31">SUM(VALUE(_xlfn.TEXTSPLIT(F$21:F$30,"|")))</f>
        <v>0</v>
      </c>
      <c r="G31" s="87" cm="1">
        <f ca="1" t="array" ref="G31">SUM(VALUE(_xlfn.TEXTSPLIT(G$21:G$30,"|")))</f>
        <v>0</v>
      </c>
      <c r="H31" s="87" cm="1">
        <f ca="1" t="array" ref="H31">SUM(VALUE(_xlfn.TEXTSPLIT(H$21:H$30,"|")))</f>
        <v>0</v>
      </c>
      <c r="I31" s="87" cm="1">
        <f ca="1" t="array" ref="I31">SUM(VALUE(_xlfn.TEXTSPLIT(I$21:I$30,"|")))</f>
        <v>0</v>
      </c>
      <c r="J31" s="87" cm="1">
        <f ca="1" t="array" ref="J31">SUM(VALUE(_xlfn.TEXTSPLIT(J$21:J$30,"|")))</f>
        <v>167</v>
      </c>
      <c r="K31" s="87" cm="1">
        <f ca="1" t="array" ref="K31">SUM(VALUE(_xlfn.TEXTSPLIT(K$21:K$30,"|")))</f>
        <v>0</v>
      </c>
      <c r="L31" s="87" cm="1">
        <f ca="1" t="array" ref="L31">SUM(VALUE(_xlfn.TEXTSPLIT(L$21:L$30,"|")))</f>
        <v>0</v>
      </c>
      <c r="M31" s="87" cm="1">
        <f ca="1" t="array" ref="M31">SUM(VALUE(_xlfn.TEXTSPLIT(M$21:M$30,"|")))</f>
        <v>0</v>
      </c>
      <c r="N31" s="87" cm="1">
        <f ca="1" t="array" ref="N31">SUM(VALUE(_xlfn.TEXTSPLIT(N$21:N$30,"|")))</f>
        <v>0</v>
      </c>
      <c r="O31" s="87" cm="1">
        <f ca="1" t="array" ref="O31">SUM(VALUE(_xlfn.TEXTSPLIT(O$21:O$30,"|")))</f>
        <v>0</v>
      </c>
      <c r="P31" s="87" cm="1">
        <f ca="1" t="array" ref="P31">SUM(VALUE(_xlfn.TEXTSPLIT(P$21:P$30,"|")))</f>
        <v>0</v>
      </c>
      <c r="Q31" s="87" cm="1">
        <f ca="1" t="array" ref="Q31">SUM(VALUE(_xlfn.TEXTSPLIT(Q$21:Q$30,"|")))</f>
        <v>0</v>
      </c>
      <c r="R31" s="87" cm="1">
        <f ca="1" t="array" ref="R31">SUM(VALUE(_xlfn.TEXTSPLIT(R$21:R$30,"|")))</f>
        <v>0.3</v>
      </c>
      <c r="S31" s="87" cm="1">
        <f ca="1" t="array" ref="S31">SUM(VALUE(_xlfn.TEXTSPLIT(S$21:S$30,"|")))</f>
        <v>0</v>
      </c>
      <c r="T31" s="148" cm="1">
        <f ca="1" t="array" ref="T31">SUM(VALUE(_xlfn.TEXTSPLIT(T$21:T$30,"|")))</f>
        <v>0</v>
      </c>
      <c r="Y31" s="134"/>
      <c r="Z31" s="134"/>
      <c r="AA31" s="134"/>
      <c r="AB31" s="134"/>
      <c r="AC31" s="134"/>
    </row>
    <row r="32" ht="20.1" customHeight="1" spans="1:29">
      <c r="A32" s="75"/>
      <c r="B32" s="68" t="s">
        <v>1897</v>
      </c>
      <c r="C32" s="88" cm="1">
        <f ca="1" t="array" ref="C32">SUM(VALUE(MID(C$21:C$30,FIND("|",C$21:C$30)+1,99)))</f>
        <v>0.15</v>
      </c>
      <c r="D32" s="88" cm="1">
        <f ca="1" t="array" ref="D32">SUM(VALUE(MID(D$21:D$30,FIND("|",D$21:D$30)+1,99)))</f>
        <v>0.15</v>
      </c>
      <c r="E32" s="88" cm="1">
        <f ca="1" t="array" ref="E32">SUM(VALUE(MID(E$21:E$30,FIND("|",E$21:E$30)+1,99)))</f>
        <v>0</v>
      </c>
      <c r="F32" s="88" cm="1">
        <f ca="1" t="array" ref="F32">SUM(VALUE(MID(F$21:F$30,FIND("|",F$21:F$30)+1,99)))</f>
        <v>0</v>
      </c>
      <c r="G32" s="88" cm="1">
        <f ca="1" t="array" ref="G32">SUM(VALUE(MID(G$21:G$30,FIND("|",G$21:G$30)+1,99)))</f>
        <v>0</v>
      </c>
      <c r="H32" s="88" cm="1">
        <f ca="1" t="array" ref="H32">SUM(VALUE(MID(H$21:H$30,FIND("|",H$21:H$30)+1,99)))</f>
        <v>0</v>
      </c>
      <c r="I32" s="88" cm="1">
        <f ca="1" t="array" ref="I32">SUM(VALUE(MID(I$21:I$30,FIND("|",I$21:I$30)+1,99)))</f>
        <v>0</v>
      </c>
      <c r="J32" s="88" cm="1">
        <f ca="1" t="array" ref="J32">SUM(VALUE(MID(J$21:J$30,FIND("|",J$21:J$30)+1,99)))</f>
        <v>0</v>
      </c>
      <c r="K32" s="88" cm="1">
        <f ca="1" t="array" ref="K32">SUM(VALUE(MID(K$21:K$30,FIND("|",K$21:K$30)+1,99)))</f>
        <v>0</v>
      </c>
      <c r="L32" s="88" cm="1">
        <f ca="1" t="array" ref="L32">SUM(VALUE(MID(L$21:L$30,FIND("|",L$21:L$30)+1,99)))</f>
        <v>0</v>
      </c>
      <c r="M32" s="88" cm="1">
        <f ca="1" t="array" ref="M32">SUM(VALUE(MID(M$21:M$30,FIND("|",M$21:M$30)+1,99)))</f>
        <v>0.8</v>
      </c>
      <c r="N32" s="88" cm="1">
        <f ca="1" t="array" ref="N32">SUM(VALUE(MID(N$21:N$30,FIND("|",N$21:N$30)+1,99)))</f>
        <v>0</v>
      </c>
      <c r="O32" s="88" cm="1">
        <f ca="1" t="array" ref="O32">SUM(VALUE(MID(O$21:O$30,FIND("|",O$21:O$30)+1,99)))</f>
        <v>0</v>
      </c>
      <c r="P32" s="88" cm="1">
        <f ca="1" t="array" ref="P32">SUM(VALUE(MID(P$21:P$30,FIND("|",P$21:P$30)+1,99)))</f>
        <v>0</v>
      </c>
      <c r="Q32" s="88" cm="1">
        <f ca="1" t="array" ref="Q32">SUM(VALUE(MID(Q$21:Q$30,FIND("|",Q$21:Q$30)+1,99)))</f>
        <v>0</v>
      </c>
      <c r="R32" s="88" cm="1">
        <f ca="1" t="array" ref="R32">SUM(VALUE(MID(R$21:R$30,FIND("|",R$21:R$30)+1,99)))</f>
        <v>0</v>
      </c>
      <c r="S32" s="88" cm="1">
        <f ca="1" t="array" ref="S32">SUM(VALUE(MID(S$21:S$30,FIND("|",S$21:S$30)+1,99)))</f>
        <v>0</v>
      </c>
      <c r="T32" s="149" cm="1">
        <f ca="1" t="array" ref="T32">SUM(VALUE(MID(T$21:T$30,FIND("|",T$21:T$30)+1,99)))</f>
        <v>0</v>
      </c>
      <c r="Y32" s="134"/>
      <c r="Z32" s="134"/>
      <c r="AA32" s="134"/>
      <c r="AB32" s="134"/>
      <c r="AC32" s="134"/>
    </row>
    <row r="33" ht="20.1" customHeight="1" spans="1:29">
      <c r="A33" s="67"/>
      <c r="B33" s="89" t="s">
        <v>1898</v>
      </c>
      <c r="C33" s="90">
        <f ca="1">C20*(1+C32)+C31</f>
        <v>11431.51</v>
      </c>
      <c r="D33" s="90">
        <f ca="1" t="shared" ref="D33:T33" si="9">D20*(1+D32)+D31</f>
        <v>1799.188685</v>
      </c>
      <c r="E33" s="90">
        <f ca="1" t="shared" si="9"/>
        <v>780.5</v>
      </c>
      <c r="F33" s="91">
        <f ca="1" t="shared" si="9"/>
        <v>86</v>
      </c>
      <c r="G33" s="92">
        <f ca="1" t="shared" si="9"/>
        <v>0.05</v>
      </c>
      <c r="H33" s="92">
        <f ca="1" t="shared" si="9"/>
        <v>0.5</v>
      </c>
      <c r="I33" s="91">
        <f ca="1" t="shared" si="9"/>
        <v>100</v>
      </c>
      <c r="J33" s="91">
        <f ca="1" t="shared" si="9"/>
        <v>272</v>
      </c>
      <c r="K33" s="92">
        <f ca="1" t="shared" si="9"/>
        <v>0</v>
      </c>
      <c r="L33" s="91">
        <f ca="1" t="shared" si="9"/>
        <v>0</v>
      </c>
      <c r="M33" s="90">
        <f ca="1" t="shared" si="9"/>
        <v>2.16</v>
      </c>
      <c r="N33" s="91">
        <f ca="1" t="shared" si="9"/>
        <v>0</v>
      </c>
      <c r="O33" s="91">
        <f ca="1" t="shared" si="9"/>
        <v>120</v>
      </c>
      <c r="P33" s="92">
        <f ca="1" t="shared" si="9"/>
        <v>0</v>
      </c>
      <c r="Q33" s="92">
        <f ca="1" t="shared" si="9"/>
        <v>0</v>
      </c>
      <c r="R33" s="92">
        <f ca="1" t="shared" si="9"/>
        <v>0.3</v>
      </c>
      <c r="S33" s="92">
        <f ca="1" t="shared" si="9"/>
        <v>0</v>
      </c>
      <c r="T33" s="150">
        <f ca="1" t="shared" si="9"/>
        <v>0</v>
      </c>
      <c r="Y33" s="134"/>
      <c r="Z33" s="134"/>
      <c r="AA33" s="134"/>
      <c r="AB33" s="134"/>
      <c r="AC33" s="134"/>
    </row>
    <row r="34" ht="20.1" customHeight="1" spans="1:29">
      <c r="A34" s="40"/>
      <c r="B34" s="53" t="s">
        <v>1899</v>
      </c>
      <c r="C34" s="93" t="str">
        <f ca="1">C31&amp;"|"&amp;C32</f>
        <v>2200|0.15</v>
      </c>
      <c r="D34" s="93" t="str">
        <f ca="1" t="shared" ref="D34:T34" si="10">D31&amp;"|"&amp;D32</f>
        <v>316.25|0.15</v>
      </c>
      <c r="E34" s="93" t="str">
        <f ca="1" t="shared" si="10"/>
        <v>184|0</v>
      </c>
      <c r="F34" s="93" t="str">
        <f ca="1" t="shared" si="10"/>
        <v>0|0</v>
      </c>
      <c r="G34" s="93" t="str">
        <f ca="1" t="shared" si="10"/>
        <v>0|0</v>
      </c>
      <c r="H34" s="93" t="str">
        <f ca="1" t="shared" si="10"/>
        <v>0|0</v>
      </c>
      <c r="I34" s="93" t="str">
        <f ca="1" t="shared" si="10"/>
        <v>0|0</v>
      </c>
      <c r="J34" s="93" t="str">
        <f ca="1" t="shared" si="10"/>
        <v>167|0</v>
      </c>
      <c r="K34" s="93" t="str">
        <f ca="1" t="shared" si="10"/>
        <v>0|0</v>
      </c>
      <c r="L34" s="93" t="str">
        <f ca="1" t="shared" si="10"/>
        <v>0|0</v>
      </c>
      <c r="M34" s="93" t="str">
        <f ca="1" t="shared" si="10"/>
        <v>0|0.8</v>
      </c>
      <c r="N34" s="93" t="str">
        <f ca="1" t="shared" si="10"/>
        <v>0|0</v>
      </c>
      <c r="O34" s="93" t="str">
        <f ca="1" t="shared" si="10"/>
        <v>0|0</v>
      </c>
      <c r="P34" s="93" t="str">
        <f ca="1" t="shared" si="10"/>
        <v>0|0</v>
      </c>
      <c r="Q34" s="93" t="str">
        <f ca="1" t="shared" si="10"/>
        <v>0|0</v>
      </c>
      <c r="R34" s="93" t="str">
        <f ca="1" t="shared" si="10"/>
        <v>0.3|0</v>
      </c>
      <c r="S34" s="93" t="str">
        <f ca="1" t="shared" si="10"/>
        <v>0|0</v>
      </c>
      <c r="T34" s="93" t="str">
        <f ca="1" t="shared" si="10"/>
        <v>0|0</v>
      </c>
      <c r="U34" s="40"/>
      <c r="V34" s="40"/>
      <c r="W34" s="40"/>
      <c r="X34" s="40"/>
      <c r="Y34" s="40"/>
      <c r="Z34" s="40"/>
      <c r="AA34" s="40"/>
      <c r="AB34" s="40"/>
      <c r="AC34" s="40"/>
    </row>
    <row r="35" ht="30" spans="1:29">
      <c r="A35" s="94"/>
      <c r="B35" s="94" t="s">
        <v>1900</v>
      </c>
      <c r="C35" s="94"/>
      <c r="D35" s="94"/>
      <c r="E35" s="94"/>
      <c r="F35" s="94"/>
      <c r="G35" s="94"/>
      <c r="H35" s="94"/>
      <c r="I35" s="40"/>
      <c r="J35" s="40"/>
      <c r="K35" s="40"/>
      <c r="L35" s="40"/>
      <c r="M35" s="40"/>
      <c r="N35" s="40"/>
      <c r="O35" s="40"/>
      <c r="P35" s="40"/>
      <c r="Q35" s="40"/>
      <c r="R35" s="40"/>
      <c r="S35" s="40"/>
      <c r="T35" s="40"/>
      <c r="U35" s="40"/>
      <c r="V35" s="40"/>
      <c r="W35" s="40"/>
      <c r="X35" s="40"/>
      <c r="Y35" s="40"/>
      <c r="Z35" s="40"/>
      <c r="AA35" s="40"/>
      <c r="AB35" s="40"/>
      <c r="AC35" s="40"/>
    </row>
    <row r="36" ht="30" spans="1:29">
      <c r="A36" s="94"/>
      <c r="B36" s="94"/>
      <c r="C36" s="94"/>
      <c r="D36" s="94"/>
      <c r="E36" s="94"/>
      <c r="F36" s="94"/>
      <c r="G36" s="94"/>
      <c r="H36" s="94"/>
      <c r="I36" s="40"/>
      <c r="J36" s="40"/>
      <c r="K36" s="40"/>
      <c r="L36" s="40"/>
      <c r="M36" s="40"/>
      <c r="N36" s="40"/>
      <c r="O36" s="40"/>
      <c r="P36" s="40"/>
      <c r="Q36" s="40"/>
      <c r="R36" s="40"/>
      <c r="S36" s="40"/>
      <c r="T36" s="40"/>
      <c r="U36" s="40"/>
      <c r="V36" s="40"/>
      <c r="W36" s="40"/>
      <c r="X36" s="40"/>
      <c r="Y36" s="40"/>
      <c r="Z36" s="40"/>
      <c r="AA36" s="40"/>
      <c r="AB36" s="40"/>
      <c r="AC36" s="40"/>
    </row>
    <row r="37" spans="1:29">
      <c r="A37" s="95"/>
      <c r="B37" s="96"/>
      <c r="C37" s="95" t="s">
        <v>272</v>
      </c>
      <c r="D37" s="95" t="s">
        <v>1071</v>
      </c>
      <c r="E37" s="95" t="s">
        <v>1074</v>
      </c>
      <c r="F37" s="95" t="s">
        <v>1063</v>
      </c>
      <c r="G37" s="95" t="s">
        <v>481</v>
      </c>
      <c r="H37" s="97" t="s">
        <v>1901</v>
      </c>
      <c r="L37" s="1"/>
      <c r="P37" s="40"/>
      <c r="Q37" s="40"/>
      <c r="R37" s="40"/>
      <c r="S37" s="40"/>
      <c r="T37" s="40"/>
      <c r="U37" s="40"/>
      <c r="V37" s="40"/>
      <c r="W37" s="40"/>
      <c r="X37" s="40"/>
      <c r="Y37" s="40"/>
      <c r="Z37" s="40"/>
      <c r="AA37" s="40"/>
      <c r="AB37" s="40"/>
      <c r="AC37" s="40"/>
    </row>
    <row r="38" spans="1:29">
      <c r="A38" s="95"/>
      <c r="B38" s="96" t="s">
        <v>1902</v>
      </c>
      <c r="C38" s="40">
        <v>12</v>
      </c>
      <c r="D38" s="40">
        <v>12</v>
      </c>
      <c r="E38" s="40">
        <v>12</v>
      </c>
      <c r="F38" s="40">
        <v>12</v>
      </c>
      <c r="G38" s="40">
        <v>12</v>
      </c>
      <c r="H38" s="40">
        <v>6</v>
      </c>
      <c r="P38" s="40"/>
      <c r="Q38" s="40"/>
      <c r="R38" s="40"/>
      <c r="S38" s="40"/>
      <c r="T38" s="40"/>
      <c r="U38" s="40"/>
      <c r="V38" s="40"/>
      <c r="W38" s="40"/>
      <c r="X38" s="40"/>
      <c r="Y38" s="40"/>
      <c r="Z38" s="40"/>
      <c r="AA38" s="40"/>
      <c r="AB38" s="40"/>
      <c r="AC38" s="40"/>
    </row>
    <row r="39" ht="18.95" customHeight="1" spans="1:20">
      <c r="A39" s="97"/>
      <c r="B39" s="98" t="s">
        <v>1903</v>
      </c>
      <c r="C39" s="99">
        <f>C38+_xlfn.IFNA(_xlfn.IFS(OR($H$38=4,$H$38&gt;4),4,$H$38&gt;2,2),0)</f>
        <v>16</v>
      </c>
      <c r="D39" s="99">
        <f>D38+_xlfn.IFNA(_xlfn.IFS(OR($H$38=4,$H$38&gt;4),4,$H$38&gt;2,2),0)</f>
        <v>16</v>
      </c>
      <c r="E39" s="99">
        <f>E38+_xlfn.IFNA(_xlfn.IFS(OR($H$38=4,$H$38&gt;4),4,$H$38&gt;2,2),0)</f>
        <v>16</v>
      </c>
      <c r="F39" s="99">
        <f>F38+_xlfn.IFNA(_xlfn.IFS(OR($H$38=4,$H$38&gt;4),4,$H$38&gt;2,2),0)</f>
        <v>16</v>
      </c>
      <c r="G39" s="99">
        <f>G38+_xlfn.IFNA(_xlfn.IFS(OR($H$38=4,$H$38&gt;4),4,$H$38&gt;2,2),0)</f>
        <v>16</v>
      </c>
      <c r="H39" s="55"/>
      <c r="M39" s="134"/>
      <c r="P39" s="55"/>
      <c r="Q39" s="55"/>
      <c r="R39" s="55"/>
      <c r="S39" s="55"/>
      <c r="T39" s="55"/>
    </row>
    <row r="40" ht="90" customHeight="1" spans="1:20">
      <c r="A40" s="94">
        <f ca="1">COUNTA(A42:A85)-COUNTIF(A42:A85,"")</f>
        <v>25</v>
      </c>
      <c r="B40" s="94" t="s">
        <v>1904</v>
      </c>
      <c r="C40" s="100"/>
      <c r="D40" s="100"/>
      <c r="E40" s="100"/>
      <c r="F40" s="100"/>
      <c r="G40" s="100"/>
      <c r="H40" s="100"/>
      <c r="I40" s="100"/>
      <c r="J40" s="100"/>
      <c r="K40" s="100"/>
      <c r="L40" s="100"/>
      <c r="M40" s="100"/>
      <c r="N40" s="100"/>
      <c r="O40" s="100"/>
      <c r="P40" s="55"/>
      <c r="Q40" s="55"/>
      <c r="R40" s="55"/>
      <c r="S40" s="55"/>
      <c r="T40" s="55"/>
    </row>
    <row r="41" ht="18.95" customHeight="1" spans="1:20">
      <c r="A41" s="52" t="s">
        <v>1905</v>
      </c>
      <c r="B41" s="53" t="s">
        <v>1095</v>
      </c>
      <c r="C41" s="52" t="s">
        <v>1096</v>
      </c>
      <c r="D41" s="52" t="s">
        <v>1097</v>
      </c>
      <c r="E41" s="52" t="s">
        <v>1906</v>
      </c>
      <c r="F41" s="52" t="s">
        <v>1907</v>
      </c>
      <c r="G41" s="52" t="s">
        <v>1107</v>
      </c>
      <c r="H41" s="52" t="s">
        <v>1108</v>
      </c>
      <c r="I41" s="52" t="s">
        <v>1109</v>
      </c>
      <c r="J41" s="52" t="s">
        <v>1111</v>
      </c>
      <c r="K41" s="52" t="s">
        <v>1112</v>
      </c>
      <c r="L41" s="52" t="s">
        <v>1113</v>
      </c>
      <c r="M41" s="52" t="s">
        <v>1090</v>
      </c>
      <c r="N41" s="52" t="s">
        <v>1680</v>
      </c>
      <c r="O41" s="52" t="s">
        <v>1681</v>
      </c>
      <c r="P41" s="135" t="s">
        <v>1908</v>
      </c>
      <c r="Q41" s="135" t="s">
        <v>1909</v>
      </c>
      <c r="R41" s="55"/>
      <c r="S41" s="55"/>
      <c r="T41" s="55"/>
    </row>
    <row r="42" ht="25.5" spans="1:20">
      <c r="A42" s="55" t="str">
        <f ca="1">MID(B42,6,99)</f>
        <v>NA_1</v>
      </c>
      <c r="B42" s="101" t="str" cm="1">
        <f ca="1" t="array" ref="B42:D66">OFFSET(INDIRECT("'技能倍率'!B"&amp;MATCH($D$3,技能倍率!$B:$B,0)),0,3,COUNTIF(技能倍率!$B:$B,$D$3),3)</f>
        <v>1131_NA_1</v>
      </c>
      <c r="C42" s="101" t="str">
        <v>第1段普攻</v>
      </c>
      <c r="D42" s="101" t="str">
        <v>普通攻击：打年糕_一段</v>
      </c>
      <c r="E42" s="102">
        <f ca="1">_xlfn.IFNA(VLOOKUP($B42,技能倍率!$E$9:$AD$996,MATCH("初始"&amp;E$41,技能倍率!$E$8:$AD$8,0),FALSE)+VLOOKUP($B42,技能倍率!$E$9:$AD$996,MATCH(E$41&amp;"成长",技能倍率!$E$8:$AD$8,0),FALSE)*(_xlfn.XLOOKUP(_xlfn.XLOOKUP($B42,技能倍率!$E$9:$E$996,技能倍率!$D$9:$D$996),$C$37:$G$37,$C$39:$G$39)-1),0)</f>
        <v>1.577</v>
      </c>
      <c r="F42" s="102">
        <f ca="1">_xlfn.IFNA(VLOOKUP($B42,技能倍率!$E$9:$AD$996,MATCH("初始"&amp;F$41,技能倍率!$E$8:$AD$8,0),FALSE)+VLOOKUP($B42,技能倍率!$E$9:$AD$996,MATCH(F$41&amp;"成长",技能倍率!$E$8:$AD$8,0),FALSE)*(_xlfn.XLOOKUP(_xlfn.XLOOKUP($B42,技能倍率!$E$9:$E$996,技能倍率!$D$9:$D$996),$C$37:$G$37,$C$39:$G$39)-1),0)</f>
        <v>0.571</v>
      </c>
      <c r="G42" s="55">
        <f ca="1">_xlfn.IFNA(VLOOKUP($B42,技能倍率!$E$9:$AD$996,MATCH(G$41,技能倍率!$E$8:$AD$8,0),FALSE),0)</f>
        <v>0</v>
      </c>
      <c r="H42" s="55">
        <f ca="1">_xlfn.IFNA(VLOOKUP($B42,技能倍率!$E$9:$AD$996,MATCH(H$41,技能倍率!$E$8:$AD$8,0),FALSE),0)</f>
        <v>1.17</v>
      </c>
      <c r="I42" s="55">
        <f ca="1">_xlfn.IFNA(VLOOKUP($B42,技能倍率!$E$9:$AD$996,MATCH(I$41,技能倍率!$E$8:$AD$8,0),FALSE),0)</f>
        <v>8.13</v>
      </c>
      <c r="J42" s="55">
        <f ca="1">_xlfn.IFNA(VLOOKUP($B42,技能倍率!$E$9:$AD$996,MATCH(J$41,技能倍率!$E$8:$AD$8,0),FALSE),0)</f>
        <v>0</v>
      </c>
      <c r="K42" s="55">
        <f ca="1">_xlfn.IFNA(VLOOKUP($B42,技能倍率!$E$9:$AD$996,MATCH(K$41,技能倍率!$E$8:$AD$8,0),FALSE),0)</f>
        <v>0</v>
      </c>
      <c r="L42" s="55">
        <f ca="1">_xlfn.IFNA(VLOOKUP($B42,技能倍率!$E$9:$AD$996,MATCH(L$41,技能倍率!$E$8:$AD$8,0),FALSE),0)</f>
        <v>0</v>
      </c>
      <c r="M42" s="55">
        <f ca="1">_xlfn.IFNA(VLOOKUP($B42,技能倍率!$E$9:$AD$996,MATCH(M$41,技能倍率!$E$8:$AD$8,0),FALSE),0)</f>
        <v>0</v>
      </c>
      <c r="N42" s="55">
        <f ca="1">_xlfn.IFNA(VLOOKUP($B42,技能动画信息!$A$13:$K$1001,7,FALSE),0)</f>
        <v>46</v>
      </c>
      <c r="O42" s="55">
        <f ca="1">_xlfn.IFNA(VLOOKUP($B42,技能动画信息!$A$13:$K$1001,8,FALSE),0)</f>
        <v>1</v>
      </c>
      <c r="P42" s="55" t="str">
        <f ca="1">VLOOKUP(B42,技能倍率!$E$9:$AH$344,5,FALSE)</f>
        <v>atk</v>
      </c>
      <c r="Q42" s="55" t="str">
        <f ca="1">VLOOKUP(B42,技能倍率!$E$9:$AH$344,11,FALSE)</f>
        <v>bs</v>
      </c>
      <c r="R42" s="55"/>
      <c r="S42" s="55"/>
      <c r="T42" s="55"/>
    </row>
    <row r="43" ht="25.5" spans="1:20">
      <c r="A43" s="55" t="str">
        <f ca="1" t="shared" ref="A43:A85" si="11">MID(B43,6,99)</f>
        <v>NA_2</v>
      </c>
      <c r="B43" s="101" t="str">
        <v>1131_NA_2</v>
      </c>
      <c r="C43" s="101" t="str">
        <v>第2段普攻</v>
      </c>
      <c r="D43" s="101" t="str">
        <v>普通攻击：打年糕_二段</v>
      </c>
      <c r="E43" s="102">
        <f ca="1">_xlfn.IFNA(VLOOKUP($B43,技能倍率!$E$9:$AD$996,MATCH("初始"&amp;E$41,技能倍率!$E$8:$AD$8,0),FALSE)+VLOOKUP($B43,技能倍率!$E$9:$AD$996,MATCH(E$41&amp;"成长",技能倍率!$E$8:$AD$8,0),FALSE)*(_xlfn.XLOOKUP(_xlfn.XLOOKUP($B43,技能倍率!$E$9:$E$996,技能倍率!$D$9:$D$996),$C$37:$G$37,$C$39:$G$39)-1),0)</f>
        <v>5.118</v>
      </c>
      <c r="F43" s="102">
        <f ca="1">_xlfn.IFNA(VLOOKUP($B43,技能倍率!$E$9:$AD$996,MATCH("初始"&amp;F$41,技能倍率!$E$8:$AD$8,0),FALSE)+VLOOKUP($B43,技能倍率!$E$9:$AD$996,MATCH(F$41&amp;"成长",技能倍率!$E$8:$AD$8,0),FALSE)*(_xlfn.XLOOKUP(_xlfn.XLOOKUP($B43,技能倍率!$E$9:$E$996,技能倍率!$D$9:$D$996),$C$37:$G$37,$C$39:$G$39)-1),0)</f>
        <v>3.17</v>
      </c>
      <c r="G43" s="55">
        <f ca="1">_xlfn.IFNA(VLOOKUP($B43,技能倍率!$E$9:$AD$996,MATCH(G$41,技能倍率!$E$8:$AD$8,0),FALSE),0)</f>
        <v>0</v>
      </c>
      <c r="H43" s="55">
        <f ca="1">_xlfn.IFNA(VLOOKUP($B43,技能倍率!$E$9:$AD$996,MATCH(H$41,技能倍率!$E$8:$AD$8,0),FALSE),0)</f>
        <v>6.69</v>
      </c>
      <c r="I43" s="55">
        <f ca="1">_xlfn.IFNA(VLOOKUP($B43,技能倍率!$E$9:$AD$996,MATCH(I$41,技能倍率!$E$8:$AD$8,0),FALSE),0)</f>
        <v>39.95</v>
      </c>
      <c r="J43" s="55">
        <f ca="1">_xlfn.IFNA(VLOOKUP($B43,技能倍率!$E$9:$AD$996,MATCH(J$41,技能倍率!$E$8:$AD$8,0),FALSE),0)</f>
        <v>0</v>
      </c>
      <c r="K43" s="55">
        <f ca="1">_xlfn.IFNA(VLOOKUP($B43,技能倍率!$E$9:$AD$996,MATCH(K$41,技能倍率!$E$8:$AD$8,0),FALSE),0)</f>
        <v>0</v>
      </c>
      <c r="L43" s="55">
        <f ca="1">_xlfn.IFNA(VLOOKUP($B43,技能倍率!$E$9:$AD$996,MATCH(L$41,技能倍率!$E$8:$AD$8,0),FALSE),0)</f>
        <v>0</v>
      </c>
      <c r="M43" s="55">
        <f ca="1">_xlfn.IFNA(VLOOKUP($B43,技能倍率!$E$9:$AD$996,MATCH(M$41,技能倍率!$E$8:$AD$8,0),FALSE),0)</f>
        <v>0</v>
      </c>
      <c r="N43" s="55">
        <f ca="1">_xlfn.IFNA(VLOOKUP($B43,技能动画信息!$A$13:$K$1001,7,FALSE),0)</f>
        <v>88</v>
      </c>
      <c r="O43" s="55">
        <f ca="1">_xlfn.IFNA(VLOOKUP($B43,技能动画信息!$A$13:$K$1001,8,FALSE),0)</f>
        <v>2</v>
      </c>
      <c r="P43" s="55" t="str">
        <f ca="1">VLOOKUP(B43,技能倍率!$E$9:$AH$344,5,FALSE)</f>
        <v>atk</v>
      </c>
      <c r="Q43" s="55" t="str">
        <f ca="1">VLOOKUP(B43,技能倍率!$E$9:$AH$344,11,FALSE)</f>
        <v>bs</v>
      </c>
      <c r="R43" s="55"/>
      <c r="S43" s="55"/>
      <c r="T43" s="55"/>
    </row>
    <row r="44" ht="25.5" spans="1:20">
      <c r="A44" s="55" t="str">
        <f ca="1" t="shared" si="11"/>
        <v>NA_3</v>
      </c>
      <c r="B44" s="101" t="str">
        <v>1131_NA_3</v>
      </c>
      <c r="C44" s="101" t="str">
        <v>第3段普攻</v>
      </c>
      <c r="D44" s="101" t="str">
        <v>普通攻击：打年糕_三段</v>
      </c>
      <c r="E44" s="102">
        <f ca="1">_xlfn.IFNA(VLOOKUP($B44,技能倍率!$E$9:$AD$996,MATCH("初始"&amp;E$41,技能倍率!$E$8:$AD$8,0),FALSE)+VLOOKUP($B44,技能倍率!$E$9:$AD$996,MATCH(E$41&amp;"成长",技能倍率!$E$8:$AD$8,0),FALSE)*(_xlfn.XLOOKUP(_xlfn.XLOOKUP($B44,技能倍率!$E$9:$E$996,技能倍率!$D$9:$D$996),$C$37:$G$37,$C$39:$G$39)-1),0)</f>
        <v>6.936</v>
      </c>
      <c r="F44" s="102">
        <f ca="1">_xlfn.IFNA(VLOOKUP($B44,技能倍率!$E$9:$AD$996,MATCH("初始"&amp;F$41,技能倍率!$E$8:$AD$8,0),FALSE)+VLOOKUP($B44,技能倍率!$E$9:$AD$996,MATCH(F$41&amp;"成长",技能倍率!$E$8:$AD$8,0),FALSE)*(_xlfn.XLOOKUP(_xlfn.XLOOKUP($B44,技能倍率!$E$9:$E$996,技能倍率!$D$9:$D$996),$C$37:$G$37,$C$39:$G$39)-1),0)</f>
        <v>3.732</v>
      </c>
      <c r="G44" s="55">
        <f ca="1">_xlfn.IFNA(VLOOKUP($B44,技能倍率!$E$9:$AD$996,MATCH(G$41,技能倍率!$E$8:$AD$8,0),FALSE),0)</f>
        <v>0</v>
      </c>
      <c r="H44" s="55">
        <f ca="1">_xlfn.IFNA(VLOOKUP($B44,技能倍率!$E$9:$AD$996,MATCH(H$41,技能倍率!$E$8:$AD$8,0),FALSE),0)</f>
        <v>8.34</v>
      </c>
      <c r="I44" s="55">
        <f ca="1">_xlfn.IFNA(VLOOKUP($B44,技能倍率!$E$9:$AD$996,MATCH(I$41,技能倍率!$E$8:$AD$8,0),FALSE),0)</f>
        <v>51.88</v>
      </c>
      <c r="J44" s="55">
        <f ca="1">_xlfn.IFNA(VLOOKUP($B44,技能倍率!$E$9:$AD$996,MATCH(J$41,技能倍率!$E$8:$AD$8,0),FALSE),0)</f>
        <v>0</v>
      </c>
      <c r="K44" s="55">
        <f ca="1">_xlfn.IFNA(VLOOKUP($B44,技能倍率!$E$9:$AD$996,MATCH(K$41,技能倍率!$E$8:$AD$8,0),FALSE),0)</f>
        <v>0</v>
      </c>
      <c r="L44" s="55">
        <f ca="1">_xlfn.IFNA(VLOOKUP($B44,技能倍率!$E$9:$AD$996,MATCH(L$41,技能倍率!$E$8:$AD$8,0),FALSE),0)</f>
        <v>0</v>
      </c>
      <c r="M44" s="55">
        <f ca="1">_xlfn.IFNA(VLOOKUP($B44,技能倍率!$E$9:$AD$996,MATCH(M$41,技能倍率!$E$8:$AD$8,0),FALSE),0)</f>
        <v>0</v>
      </c>
      <c r="N44" s="55">
        <f ca="1">_xlfn.IFNA(VLOOKUP($B44,技能动画信息!$A$13:$K$1001,7,FALSE),0)</f>
        <v>120</v>
      </c>
      <c r="O44" s="55">
        <f ca="1">_xlfn.IFNA(VLOOKUP($B44,技能动画信息!$A$13:$K$1001,8,FALSE),0)</f>
        <v>3</v>
      </c>
      <c r="P44" s="55" t="str">
        <f ca="1">VLOOKUP(B44,技能倍率!$E$9:$AH$344,5,FALSE)</f>
        <v>atk</v>
      </c>
      <c r="Q44" s="55" t="str">
        <f ca="1">VLOOKUP(B44,技能倍率!$E$9:$AH$344,11,FALSE)</f>
        <v>bs</v>
      </c>
      <c r="R44" s="55"/>
      <c r="S44" s="55"/>
      <c r="T44" s="55"/>
    </row>
    <row r="45" ht="38.25" spans="1:20">
      <c r="A45" s="55" t="str">
        <f ca="1" t="shared" si="11"/>
        <v>SNA_1</v>
      </c>
      <c r="B45" s="101" t="str">
        <v>1131_SNA_1</v>
      </c>
      <c r="C45" s="101" t="str">
        <v>第1段特殊普攻</v>
      </c>
      <c r="D45" s="101" t="str">
        <v>普通攻击：打年糕（霜染刃旗）_一段</v>
      </c>
      <c r="E45" s="102">
        <f ca="1">_xlfn.IFNA(VLOOKUP($B45,技能倍率!$E$9:$AD$996,MATCH("初始"&amp;E$41,技能倍率!$E$8:$AD$8,0),FALSE)+VLOOKUP($B45,技能倍率!$E$9:$AD$996,MATCH(E$41&amp;"成长",技能倍率!$E$8:$AD$8,0),FALSE)*(_xlfn.XLOOKUP(_xlfn.XLOOKUP($B45,技能倍率!$E$9:$E$996,技能倍率!$D$9:$D$996),$C$37:$G$37,$C$39:$G$39)-1),0)</f>
        <v>1.816</v>
      </c>
      <c r="F45" s="102">
        <f ca="1">_xlfn.IFNA(VLOOKUP($B45,技能倍率!$E$9:$AD$996,MATCH("初始"&amp;F$41,技能倍率!$E$8:$AD$8,0),FALSE)+VLOOKUP($B45,技能倍率!$E$9:$AD$996,MATCH(F$41&amp;"成长",技能倍率!$E$8:$AD$8,0),FALSE)*(_xlfn.XLOOKUP(_xlfn.XLOOKUP($B45,技能倍率!$E$9:$E$996,技能倍率!$D$9:$D$996),$C$37:$G$37,$C$39:$G$39)-1),0)</f>
        <v>0.796</v>
      </c>
      <c r="G45" s="55">
        <f ca="1">_xlfn.IFNA(VLOOKUP($B45,技能倍率!$E$9:$AD$996,MATCH(G$41,技能倍率!$E$8:$AD$8,0),FALSE),0)</f>
        <v>0</v>
      </c>
      <c r="H45" s="55">
        <f ca="1">_xlfn.IFNA(VLOOKUP($B45,技能倍率!$E$9:$AD$996,MATCH(H$41,技能倍率!$E$8:$AD$8,0),FALSE),0)</f>
        <v>1.7</v>
      </c>
      <c r="I45" s="55">
        <f ca="1">_xlfn.IFNA(VLOOKUP($B45,技能倍率!$E$9:$AD$996,MATCH(I$41,技能倍率!$E$8:$AD$8,0),FALSE),0)</f>
        <v>11.83</v>
      </c>
      <c r="J45" s="55">
        <f ca="1">_xlfn.IFNA(VLOOKUP($B45,技能倍率!$E$9:$AD$996,MATCH(J$41,技能倍率!$E$8:$AD$8,0),FALSE),0)</f>
        <v>4722</v>
      </c>
      <c r="K45" s="55">
        <f ca="1">_xlfn.IFNA(VLOOKUP($B45,技能倍率!$E$9:$AD$996,MATCH(K$41,技能倍率!$E$8:$AD$8,0),FALSE),0)</f>
        <v>0</v>
      </c>
      <c r="L45" s="55">
        <f ca="1">_xlfn.IFNA(VLOOKUP($B45,技能倍率!$E$9:$AD$996,MATCH(L$41,技能倍率!$E$8:$AD$8,0),FALSE),0)</f>
        <v>0</v>
      </c>
      <c r="M45" s="55">
        <f ca="1">_xlfn.IFNA(VLOOKUP($B45,技能倍率!$E$9:$AD$996,MATCH(M$41,技能倍率!$E$8:$AD$8,0),FALSE),0)</f>
        <v>3</v>
      </c>
      <c r="N45" s="55">
        <f ca="1">_xlfn.IFNA(VLOOKUP($B45,技能动画信息!$A$13:$K$1001,7,FALSE),0)</f>
        <v>32</v>
      </c>
      <c r="O45" s="55">
        <f ca="1">_xlfn.IFNA(VLOOKUP($B45,技能动画信息!$A$13:$K$1001,8,FALSE),0)</f>
        <v>1</v>
      </c>
      <c r="P45" s="55" t="str">
        <f ca="1">VLOOKUP(B45,技能倍率!$E$9:$AH$344,5,FALSE)</f>
        <v>atk</v>
      </c>
      <c r="Q45" s="55" t="str">
        <f ca="1">VLOOKUP(B45,技能倍率!$E$9:$AH$344,11,FALSE)</f>
        <v>bs</v>
      </c>
      <c r="R45" s="55"/>
      <c r="S45" s="55"/>
      <c r="T45" s="55"/>
    </row>
    <row r="46" ht="38.25" spans="1:20">
      <c r="A46" s="55" t="str">
        <f ca="1" t="shared" si="11"/>
        <v>SNA_2</v>
      </c>
      <c r="B46" s="101" t="str">
        <v>1131_SNA_2</v>
      </c>
      <c r="C46" s="101" t="str">
        <v>第2段特殊普攻</v>
      </c>
      <c r="D46" s="101" t="str">
        <v>普通攻击：打年糕（霜染刃旗）_二段</v>
      </c>
      <c r="E46" s="102">
        <f ca="1">_xlfn.IFNA(VLOOKUP($B46,技能倍率!$E$9:$AD$996,MATCH("初始"&amp;E$41,技能倍率!$E$8:$AD$8,0),FALSE)+VLOOKUP($B46,技能倍率!$E$9:$AD$996,MATCH(E$41&amp;"成长",技能倍率!$E$8:$AD$8,0),FALSE)*(_xlfn.XLOOKUP(_xlfn.XLOOKUP($B46,技能倍率!$E$9:$E$996,技能倍率!$D$9:$D$996),$C$37:$G$37,$C$39:$G$39)-1),0)</f>
        <v>5.405</v>
      </c>
      <c r="F46" s="102">
        <f ca="1">_xlfn.IFNA(VLOOKUP($B46,技能倍率!$E$9:$AD$996,MATCH("初始"&amp;F$41,技能倍率!$E$8:$AD$8,0),FALSE)+VLOOKUP($B46,技能倍率!$E$9:$AD$996,MATCH(F$41&amp;"成长",技能倍率!$E$8:$AD$8,0),FALSE)*(_xlfn.XLOOKUP(_xlfn.XLOOKUP($B46,技能倍率!$E$9:$E$996,技能倍率!$D$9:$D$996),$C$37:$G$37,$C$39:$G$39)-1),0)</f>
        <v>2.145</v>
      </c>
      <c r="G46" s="55">
        <f ca="1">_xlfn.IFNA(VLOOKUP($B46,技能倍率!$E$9:$AD$996,MATCH(G$41,技能倍率!$E$8:$AD$8,0),FALSE),0)</f>
        <v>0</v>
      </c>
      <c r="H46" s="55">
        <f ca="1">_xlfn.IFNA(VLOOKUP($B46,技能倍率!$E$9:$AD$996,MATCH(H$41,技能倍率!$E$8:$AD$8,0),FALSE),0)</f>
        <v>4.52</v>
      </c>
      <c r="I46" s="55">
        <f ca="1">_xlfn.IFNA(VLOOKUP($B46,技能倍率!$E$9:$AD$996,MATCH(I$41,技能倍率!$E$8:$AD$8,0),FALSE),0)</f>
        <v>31.38</v>
      </c>
      <c r="J46" s="55">
        <f ca="1">_xlfn.IFNA(VLOOKUP($B46,技能倍率!$E$9:$AD$996,MATCH(J$41,技能倍率!$E$8:$AD$8,0),FALSE),0)</f>
        <v>12549</v>
      </c>
      <c r="K46" s="55">
        <f ca="1">_xlfn.IFNA(VLOOKUP($B46,技能倍率!$E$9:$AD$996,MATCH(K$41,技能倍率!$E$8:$AD$8,0),FALSE),0)</f>
        <v>0</v>
      </c>
      <c r="L46" s="55">
        <f ca="1">_xlfn.IFNA(VLOOKUP($B46,技能倍率!$E$9:$AD$996,MATCH(L$41,技能倍率!$E$8:$AD$8,0),FALSE),0)</f>
        <v>0</v>
      </c>
      <c r="M46" s="55">
        <f ca="1">_xlfn.IFNA(VLOOKUP($B46,技能倍率!$E$9:$AD$996,MATCH(M$41,技能倍率!$E$8:$AD$8,0),FALSE),0)</f>
        <v>3</v>
      </c>
      <c r="N46" s="55">
        <f ca="1">_xlfn.IFNA(VLOOKUP($B46,技能动画信息!$A$13:$K$1001,7,FALSE),0)</f>
        <v>68</v>
      </c>
      <c r="O46" s="55">
        <f ca="1">_xlfn.IFNA(VLOOKUP($B46,技能动画信息!$A$13:$K$1001,8,FALSE),0)</f>
        <v>3</v>
      </c>
      <c r="P46" s="55" t="str">
        <f ca="1">VLOOKUP(B46,技能倍率!$E$9:$AH$344,5,FALSE)</f>
        <v>atk</v>
      </c>
      <c r="Q46" s="55" t="str">
        <f ca="1">VLOOKUP(B46,技能倍率!$E$9:$AH$344,11,FALSE)</f>
        <v>bs</v>
      </c>
      <c r="R46" s="55"/>
      <c r="S46" s="55"/>
      <c r="T46" s="55"/>
    </row>
    <row r="47" ht="38.25" spans="1:20">
      <c r="A47" s="55" t="str">
        <f ca="1" t="shared" si="11"/>
        <v>SNA_3</v>
      </c>
      <c r="B47" s="101" t="str">
        <v>1131_SNA_3</v>
      </c>
      <c r="C47" s="101" t="str">
        <v>第3段特殊普攻</v>
      </c>
      <c r="D47" s="101" t="str">
        <v>普通攻击：打年糕（霜染刃旗）_三段</v>
      </c>
      <c r="E47" s="102">
        <f ca="1">_xlfn.IFNA(VLOOKUP($B47,技能倍率!$E$9:$AD$996,MATCH("初始"&amp;E$41,技能倍率!$E$8:$AD$8,0),FALSE)+VLOOKUP($B47,技能倍率!$E$9:$AD$996,MATCH(E$41&amp;"成长",技能倍率!$E$8:$AD$8,0),FALSE)*(_xlfn.XLOOKUP(_xlfn.XLOOKUP($B47,技能倍率!$E$9:$E$996,技能倍率!$D$9:$D$996),$C$37:$G$37,$C$39:$G$39)-1),0)</f>
        <v>12.089</v>
      </c>
      <c r="F47" s="102">
        <f ca="1">_xlfn.IFNA(VLOOKUP($B47,技能倍率!$E$9:$AD$996,MATCH("初始"&amp;F$41,技能倍率!$E$8:$AD$8,0),FALSE)+VLOOKUP($B47,技能倍率!$E$9:$AD$996,MATCH(F$41&amp;"成长",技能倍率!$E$8:$AD$8,0),FALSE)*(_xlfn.XLOOKUP(_xlfn.XLOOKUP($B47,技能倍率!$E$9:$E$996,技能倍率!$D$9:$D$996),$C$37:$G$37,$C$39:$G$39)-1),0)</f>
        <v>4.433</v>
      </c>
      <c r="G47" s="55">
        <f ca="1">_xlfn.IFNA(VLOOKUP($B47,技能倍率!$E$9:$AD$996,MATCH(G$41,技能倍率!$E$8:$AD$8,0),FALSE),0)</f>
        <v>0</v>
      </c>
      <c r="H47" s="55">
        <f ca="1">_xlfn.IFNA(VLOOKUP($B47,技能倍率!$E$9:$AD$996,MATCH(H$41,技能倍率!$E$8:$AD$8,0),FALSE),0)</f>
        <v>9.48</v>
      </c>
      <c r="I47" s="55">
        <f ca="1">_xlfn.IFNA(VLOOKUP($B47,技能倍率!$E$9:$AD$996,MATCH(I$41,技能倍率!$E$8:$AD$8,0),FALSE),0)</f>
        <v>65.83</v>
      </c>
      <c r="J47" s="55">
        <f ca="1">_xlfn.IFNA(VLOOKUP($B47,技能倍率!$E$9:$AD$996,MATCH(J$41,技能倍率!$E$8:$AD$8,0),FALSE),0)</f>
        <v>26321</v>
      </c>
      <c r="K47" s="55">
        <f ca="1">_xlfn.IFNA(VLOOKUP($B47,技能倍率!$E$9:$AD$996,MATCH(K$41,技能倍率!$E$8:$AD$8,0),FALSE),0)</f>
        <v>0</v>
      </c>
      <c r="L47" s="55">
        <f ca="1">_xlfn.IFNA(VLOOKUP($B47,技能倍率!$E$9:$AD$996,MATCH(L$41,技能倍率!$E$8:$AD$8,0),FALSE),0)</f>
        <v>0</v>
      </c>
      <c r="M47" s="55">
        <f ca="1">_xlfn.IFNA(VLOOKUP($B47,技能倍率!$E$9:$AD$996,MATCH(M$41,技能倍率!$E$8:$AD$8,0),FALSE),0)</f>
        <v>3</v>
      </c>
      <c r="N47" s="55">
        <f ca="1">_xlfn.IFNA(VLOOKUP($B47,技能动画信息!$A$13:$K$1001,7,FALSE),0)</f>
        <v>138</v>
      </c>
      <c r="O47" s="55">
        <f ca="1">_xlfn.IFNA(VLOOKUP($B47,技能动画信息!$A$13:$K$1001,8,FALSE),0)</f>
        <v>5</v>
      </c>
      <c r="P47" s="55" t="str">
        <f ca="1">VLOOKUP(B47,技能倍率!$E$9:$AH$344,5,FALSE)</f>
        <v>atk</v>
      </c>
      <c r="Q47" s="55" t="str">
        <f ca="1">VLOOKUP(B47,技能倍率!$E$9:$AH$344,11,FALSE)</f>
        <v>bs</v>
      </c>
      <c r="R47" s="55"/>
      <c r="S47" s="55"/>
      <c r="T47" s="55"/>
    </row>
    <row r="48" ht="25.5" spans="1:20">
      <c r="A48" s="55" t="str">
        <f ca="1" t="shared" si="11"/>
        <v>E_1</v>
      </c>
      <c r="B48" s="101" t="str">
        <v>1131_E_1</v>
      </c>
      <c r="C48" s="101" t="str">
        <v>第1段特殊技</v>
      </c>
      <c r="D48" s="101" t="str">
        <v>特殊技：吹凉便当_一段</v>
      </c>
      <c r="E48" s="102">
        <f ca="1">_xlfn.IFNA(VLOOKUP($B48,技能倍率!$E$9:$AD$996,MATCH("初始"&amp;E$41,技能倍率!$E$8:$AD$8,0),FALSE)+VLOOKUP($B48,技能倍率!$E$9:$AD$996,MATCH(E$41&amp;"成长",技能倍率!$E$8:$AD$8,0),FALSE)*(_xlfn.XLOOKUP(_xlfn.XLOOKUP($B48,技能倍率!$E$9:$E$996,技能倍率!$D$9:$D$996),$C$37:$G$37,$C$39:$G$39)-1),0)</f>
        <v>0.674</v>
      </c>
      <c r="F48" s="102">
        <f ca="1">_xlfn.IFNA(VLOOKUP($B48,技能倍率!$E$9:$AD$996,MATCH("初始"&amp;F$41,技能倍率!$E$8:$AD$8,0),FALSE)+VLOOKUP($B48,技能倍率!$E$9:$AD$996,MATCH(F$41&amp;"成长",技能倍率!$E$8:$AD$8,0),FALSE)*(_xlfn.XLOOKUP(_xlfn.XLOOKUP($B48,技能倍率!$E$9:$E$996,技能倍率!$D$9:$D$996),$C$37:$G$37,$C$39:$G$39)-1),0)</f>
        <v>0.479</v>
      </c>
      <c r="G48" s="55">
        <f ca="1">_xlfn.IFNA(VLOOKUP($B48,技能倍率!$E$9:$AD$996,MATCH(G$41,技能倍率!$E$8:$AD$8,0),FALSE),0)</f>
        <v>0</v>
      </c>
      <c r="H48" s="55">
        <f ca="1">_xlfn.IFNA(VLOOKUP($B48,技能倍率!$E$9:$AD$996,MATCH(H$41,技能倍率!$E$8:$AD$8,0),FALSE),0)</f>
        <v>0</v>
      </c>
      <c r="I48" s="55">
        <f ca="1">_xlfn.IFNA(VLOOKUP($B48,技能倍率!$E$9:$AD$996,MATCH(I$41,技能倍率!$E$8:$AD$8,0),FALSE),0)</f>
        <v>7.1</v>
      </c>
      <c r="J48" s="55">
        <f ca="1">_xlfn.IFNA(VLOOKUP($B48,技能倍率!$E$9:$AD$996,MATCH(J$41,技能倍率!$E$8:$AD$8,0),FALSE),0)</f>
        <v>2834</v>
      </c>
      <c r="K48" s="55">
        <f ca="1">_xlfn.IFNA(VLOOKUP($B48,技能倍率!$E$9:$AD$996,MATCH(K$41,技能倍率!$E$8:$AD$8,0),FALSE),0)</f>
        <v>1</v>
      </c>
      <c r="L48" s="55">
        <f ca="1">_xlfn.IFNA(VLOOKUP($B48,技能倍率!$E$9:$AD$996,MATCH(L$41,技能倍率!$E$8:$AD$8,0),FALSE),0)</f>
        <v>1</v>
      </c>
      <c r="M48" s="55">
        <f ca="1">_xlfn.IFNA(VLOOKUP($B48,技能倍率!$E$9:$AD$996,MATCH(M$41,技能倍率!$E$8:$AD$8,0),FALSE),0)</f>
        <v>3</v>
      </c>
      <c r="N48" s="55">
        <f ca="1">_xlfn.IFNA(VLOOKUP($B48,技能动画信息!$A$13:$K$1001,7,FALSE),0)</f>
        <v>76</v>
      </c>
      <c r="O48" s="55">
        <f ca="1">_xlfn.IFNA(VLOOKUP($B48,技能动画信息!$A$13:$K$1001,8,FALSE),0)</f>
        <v>3</v>
      </c>
      <c r="P48" s="55" t="str">
        <f ca="1">VLOOKUP(B48,技能倍率!$E$9:$AH$344,5,FALSE)</f>
        <v>atk</v>
      </c>
      <c r="Q48" s="55" t="str">
        <f ca="1">VLOOKUP(B48,技能倍率!$E$9:$AH$344,11,FALSE)</f>
        <v>bs</v>
      </c>
      <c r="R48" s="55"/>
      <c r="S48" s="55"/>
      <c r="T48" s="55"/>
    </row>
    <row r="49" ht="25.5" spans="1:20">
      <c r="A49" s="55" t="str">
        <f ca="1" t="shared" si="11"/>
        <v>E_2</v>
      </c>
      <c r="B49" s="101" t="str">
        <v>1131_E_2</v>
      </c>
      <c r="C49" s="101" t="str">
        <v>第2段特殊技</v>
      </c>
      <c r="D49" s="101" t="str">
        <v>特殊技：吹凉便当_终结段</v>
      </c>
      <c r="E49" s="102">
        <f ca="1">_xlfn.IFNA(VLOOKUP($B49,技能倍率!$E$9:$AD$996,MATCH("初始"&amp;E$41,技能倍率!$E$8:$AD$8,0),FALSE)+VLOOKUP($B49,技能倍率!$E$9:$AD$996,MATCH(E$41&amp;"成长",技能倍率!$E$8:$AD$8,0),FALSE)*(_xlfn.XLOOKUP(_xlfn.XLOOKUP($B49,技能倍率!$E$9:$E$996,技能倍率!$D$9:$D$996),$C$37:$G$37,$C$39:$G$39)-1),0)</f>
        <v>2.366</v>
      </c>
      <c r="F49" s="102">
        <f ca="1">_xlfn.IFNA(VLOOKUP($B49,技能倍率!$E$9:$AD$996,MATCH("初始"&amp;F$41,技能倍率!$E$8:$AD$8,0),FALSE)+VLOOKUP($B49,技能倍率!$E$9:$AD$996,MATCH(F$41&amp;"成长",技能倍率!$E$8:$AD$8,0),FALSE)*(_xlfn.XLOOKUP(_xlfn.XLOOKUP($B49,技能倍率!$E$9:$E$996,技能倍率!$D$9:$D$996),$C$37:$G$37,$C$39:$G$39)-1),0)</f>
        <v>1.691</v>
      </c>
      <c r="G49" s="55">
        <f ca="1">_xlfn.IFNA(VLOOKUP($B49,技能倍率!$E$9:$AD$996,MATCH(G$41,技能倍率!$E$8:$AD$8,0),FALSE),0)</f>
        <v>0</v>
      </c>
      <c r="H49" s="55">
        <f ca="1">_xlfn.IFNA(VLOOKUP($B49,技能倍率!$E$9:$AD$996,MATCH(H$41,技能倍率!$E$8:$AD$8,0),FALSE),0)</f>
        <v>0</v>
      </c>
      <c r="I49" s="55">
        <f ca="1">_xlfn.IFNA(VLOOKUP($B49,技能倍率!$E$9:$AD$996,MATCH(I$41,技能倍率!$E$8:$AD$8,0),FALSE),0)</f>
        <v>25.03</v>
      </c>
      <c r="J49" s="55">
        <f ca="1">_xlfn.IFNA(VLOOKUP($B49,技能倍率!$E$9:$AD$996,MATCH(J$41,技能倍率!$E$8:$AD$8,0),FALSE),0)</f>
        <v>5001</v>
      </c>
      <c r="K49" s="55">
        <f ca="1">_xlfn.IFNA(VLOOKUP($B49,技能倍率!$E$9:$AD$996,MATCH(K$41,技能倍率!$E$8:$AD$8,0),FALSE),0)</f>
        <v>1</v>
      </c>
      <c r="L49" s="55">
        <f ca="1">_xlfn.IFNA(VLOOKUP($B49,技能倍率!$E$9:$AD$996,MATCH(L$41,技能倍率!$E$8:$AD$8,0),FALSE),0)</f>
        <v>1</v>
      </c>
      <c r="M49" s="55">
        <f ca="1">_xlfn.IFNA(VLOOKUP($B49,技能倍率!$E$9:$AD$996,MATCH(M$41,技能倍率!$E$8:$AD$8,0),FALSE),0)</f>
        <v>3</v>
      </c>
      <c r="N49" s="55">
        <f ca="1">_xlfn.IFNA(VLOOKUP($B49,技能动画信息!$A$13:$K$1001,7,FALSE),0)</f>
        <v>58</v>
      </c>
      <c r="O49" s="55">
        <f ca="1">_xlfn.IFNA(VLOOKUP($B49,技能动画信息!$A$13:$K$1001,8,FALSE),0)</f>
        <v>2</v>
      </c>
      <c r="P49" s="55" t="str">
        <f ca="1">VLOOKUP(B49,技能倍率!$E$9:$AH$344,5,FALSE)</f>
        <v>atk</v>
      </c>
      <c r="Q49" s="55" t="str">
        <f ca="1">VLOOKUP(B49,技能倍率!$E$9:$AH$344,11,FALSE)</f>
        <v>bs</v>
      </c>
      <c r="R49" s="55"/>
      <c r="S49" s="55"/>
      <c r="T49" s="55"/>
    </row>
    <row r="50" ht="25.5" spans="1:20">
      <c r="A50" s="55" t="str">
        <f ca="1" t="shared" si="11"/>
        <v>E_A</v>
      </c>
      <c r="B50" s="101" t="str">
        <v>1131_E_A</v>
      </c>
      <c r="C50" s="101" t="str">
        <v>特殊技形态A</v>
      </c>
      <c r="D50" s="101" t="str">
        <v>特殊技：集合啦！_展旗</v>
      </c>
      <c r="E50" s="102">
        <f ca="1">_xlfn.IFNA(VLOOKUP($B50,技能倍率!$E$9:$AD$996,MATCH("初始"&amp;E$41,技能倍率!$E$8:$AD$8,0),FALSE)+VLOOKUP($B50,技能倍率!$E$9:$AD$996,MATCH(E$41&amp;"成长",技能倍率!$E$8:$AD$8,0),FALSE)*(_xlfn.XLOOKUP(_xlfn.XLOOKUP($B50,技能倍率!$E$9:$E$996,技能倍率!$D$9:$D$996),$C$37:$G$37,$C$39:$G$39)-1),0)</f>
        <v>5.921</v>
      </c>
      <c r="F50" s="102">
        <f ca="1">_xlfn.IFNA(VLOOKUP($B50,技能倍率!$E$9:$AD$996,MATCH("初始"&amp;F$41,技能倍率!$E$8:$AD$8,0),FALSE)+VLOOKUP($B50,技能倍率!$E$9:$AD$996,MATCH(F$41&amp;"成长",技能倍率!$E$8:$AD$8,0),FALSE)*(_xlfn.XLOOKUP(_xlfn.XLOOKUP($B50,技能倍率!$E$9:$E$996,技能倍率!$D$9:$D$996),$C$37:$G$37,$C$39:$G$39)-1),0)</f>
        <v>4.641</v>
      </c>
      <c r="G50" s="55">
        <f ca="1">_xlfn.IFNA(VLOOKUP($B50,技能倍率!$E$9:$AD$996,MATCH(G$41,技能倍率!$E$8:$AD$8,0),FALSE),0)</f>
        <v>0</v>
      </c>
      <c r="H50" s="55">
        <f ca="1">_xlfn.IFNA(VLOOKUP($B50,技能倍率!$E$9:$AD$996,MATCH(H$41,技能倍率!$E$8:$AD$8,0),FALSE),0)</f>
        <v>0</v>
      </c>
      <c r="I50" s="55">
        <f ca="1">_xlfn.IFNA(VLOOKUP($B50,技能倍率!$E$9:$AD$996,MATCH(I$41,技能倍率!$E$8:$AD$8,0),FALSE),0)</f>
        <v>61.88</v>
      </c>
      <c r="J50" s="55">
        <f ca="1">_xlfn.IFNA(VLOOKUP($B50,技能倍率!$E$9:$AD$996,MATCH(J$41,技能倍率!$E$8:$AD$8,0),FALSE),0)</f>
        <v>12374</v>
      </c>
      <c r="K50" s="55">
        <f ca="1">_xlfn.IFNA(VLOOKUP($B50,技能倍率!$E$9:$AD$996,MATCH(K$41,技能倍率!$E$8:$AD$8,0),FALSE),0)</f>
        <v>1</v>
      </c>
      <c r="L50" s="55">
        <f ca="1">_xlfn.IFNA(VLOOKUP($B50,技能倍率!$E$9:$AD$996,MATCH(L$41,技能倍率!$E$8:$AD$8,0),FALSE),0)</f>
        <v>2</v>
      </c>
      <c r="M50" s="55">
        <f ca="1">_xlfn.IFNA(VLOOKUP($B50,技能倍率!$E$9:$AD$996,MATCH(M$41,技能倍率!$E$8:$AD$8,0),FALSE),0)</f>
        <v>3</v>
      </c>
      <c r="N50" s="55">
        <f ca="1">_xlfn.IFNA(VLOOKUP($B50,技能动画信息!$A$13:$K$1001,7,FALSE),0)</f>
        <v>160</v>
      </c>
      <c r="O50" s="55">
        <f ca="1">_xlfn.IFNA(VLOOKUP($B50,技能动画信息!$A$13:$K$1001,8,FALSE),0)</f>
        <v>8</v>
      </c>
      <c r="P50" s="55" t="str">
        <f ca="1">VLOOKUP(B50,技能倍率!$E$9:$AH$344,5,FALSE)</f>
        <v>atk</v>
      </c>
      <c r="Q50" s="55" t="str">
        <f ca="1">VLOOKUP(B50,技能倍率!$E$9:$AH$344,11,FALSE)</f>
        <v>bs</v>
      </c>
      <c r="R50" s="55"/>
      <c r="S50" s="55"/>
      <c r="T50" s="55"/>
    </row>
    <row r="51" ht="25.5" spans="1:20">
      <c r="A51" s="55" t="str">
        <f ca="1" t="shared" si="11"/>
        <v>E_B</v>
      </c>
      <c r="B51" s="101" t="str">
        <v>1131_E_B</v>
      </c>
      <c r="C51" s="101" t="str">
        <v>特殊技形态B</v>
      </c>
      <c r="D51" s="101" t="str">
        <v>特殊技：集合啦！_快速展旗</v>
      </c>
      <c r="E51" s="102">
        <f ca="1">_xlfn.IFNA(VLOOKUP($B51,技能倍率!$E$9:$AD$996,MATCH("初始"&amp;E$41,技能倍率!$E$8:$AD$8,0),FALSE)+VLOOKUP($B51,技能倍率!$E$9:$AD$996,MATCH(E$41&amp;"成长",技能倍率!$E$8:$AD$8,0),FALSE)*(_xlfn.XLOOKUP(_xlfn.XLOOKUP($B51,技能倍率!$E$9:$E$996,技能倍率!$D$9:$D$996),$C$37:$G$37,$C$39:$G$39)-1),0)</f>
        <v>3.321</v>
      </c>
      <c r="F51" s="102">
        <f ca="1">_xlfn.IFNA(VLOOKUP($B51,技能倍率!$E$9:$AD$996,MATCH("初始"&amp;F$41,技能倍率!$E$8:$AD$8,0),FALSE)+VLOOKUP($B51,技能倍率!$E$9:$AD$996,MATCH(F$41&amp;"成长",技能倍率!$E$8:$AD$8,0),FALSE)*(_xlfn.XLOOKUP(_xlfn.XLOOKUP($B51,技能倍率!$E$9:$E$996,技能倍率!$D$9:$D$996),$C$37:$G$37,$C$39:$G$39)-1),0)</f>
        <v>2.361</v>
      </c>
      <c r="G51" s="55">
        <f ca="1">_xlfn.IFNA(VLOOKUP($B51,技能倍率!$E$9:$AD$996,MATCH(G$41,技能倍率!$E$8:$AD$8,0),FALSE),0)</f>
        <v>0</v>
      </c>
      <c r="H51" s="55">
        <f ca="1">_xlfn.IFNA(VLOOKUP($B51,技能倍率!$E$9:$AD$996,MATCH(H$41,技能倍率!$E$8:$AD$8,0),FALSE),0)</f>
        <v>0</v>
      </c>
      <c r="I51" s="55">
        <f ca="1">_xlfn.IFNA(VLOOKUP($B51,技能倍率!$E$9:$AD$996,MATCH(I$41,技能倍率!$E$8:$AD$8,0),FALSE),0)</f>
        <v>31.05</v>
      </c>
      <c r="J51" s="55">
        <f ca="1">_xlfn.IFNA(VLOOKUP($B51,技能倍率!$E$9:$AD$996,MATCH(J$41,技能倍率!$E$8:$AD$8,0),FALSE),0)</f>
        <v>7006</v>
      </c>
      <c r="K51" s="55">
        <f ca="1">_xlfn.IFNA(VLOOKUP($B51,技能倍率!$E$9:$AD$996,MATCH(K$41,技能倍率!$E$8:$AD$8,0),FALSE),0)</f>
        <v>1</v>
      </c>
      <c r="L51" s="55">
        <f ca="1">_xlfn.IFNA(VLOOKUP($B51,技能倍率!$E$9:$AD$996,MATCH(L$41,技能倍率!$E$8:$AD$8,0),FALSE),0)</f>
        <v>2</v>
      </c>
      <c r="M51" s="55">
        <f ca="1">_xlfn.IFNA(VLOOKUP($B51,技能倍率!$E$9:$AD$996,MATCH(M$41,技能倍率!$E$8:$AD$8,0),FALSE),0)</f>
        <v>3</v>
      </c>
      <c r="N51" s="55">
        <f ca="1">_xlfn.IFNA(VLOOKUP($B51,技能动画信息!$A$13:$K$1001,7,FALSE),0)</f>
        <v>0</v>
      </c>
      <c r="O51" s="55">
        <f ca="1">_xlfn.IFNA(VLOOKUP($B51,技能动画信息!$A$13:$K$1001,8,FALSE),0)</f>
        <v>0</v>
      </c>
      <c r="P51" s="55" t="str">
        <f ca="1">VLOOKUP(B51,技能倍率!$E$9:$AH$344,5,FALSE)</f>
        <v>atk</v>
      </c>
      <c r="Q51" s="55" t="str">
        <f ca="1">VLOOKUP(B51,技能倍率!$E$9:$AH$344,11,FALSE)</f>
        <v>bs</v>
      </c>
      <c r="R51" s="55"/>
      <c r="S51" s="55"/>
      <c r="T51" s="55"/>
    </row>
    <row r="52" ht="25.5" spans="1:20">
      <c r="A52" s="55" t="str">
        <f ca="1" t="shared" si="11"/>
        <v>E_C</v>
      </c>
      <c r="B52" s="101" t="str">
        <v>1131_E_C</v>
      </c>
      <c r="C52" s="101" t="str">
        <v>特殊技形态C</v>
      </c>
      <c r="D52" s="101" t="str">
        <v>特殊技：集合啦！_收旗攻击</v>
      </c>
      <c r="E52" s="102">
        <f ca="1">_xlfn.IFNA(VLOOKUP($B52,技能倍率!$E$9:$AD$996,MATCH("初始"&amp;E$41,技能倍率!$E$8:$AD$8,0),FALSE)+VLOOKUP($B52,技能倍率!$E$9:$AD$996,MATCH(E$41&amp;"成长",技能倍率!$E$8:$AD$8,0),FALSE)*(_xlfn.XLOOKUP(_xlfn.XLOOKUP($B52,技能倍率!$E$9:$E$996,技能倍率!$D$9:$D$996),$C$37:$G$37,$C$39:$G$39)-1),0)</f>
        <v>5.795</v>
      </c>
      <c r="F52" s="102">
        <f ca="1">_xlfn.IFNA(VLOOKUP($B52,技能倍率!$E$9:$AD$996,MATCH("初始"&amp;F$41,技能倍率!$E$8:$AD$8,0),FALSE)+VLOOKUP($B52,技能倍率!$E$9:$AD$996,MATCH(F$41&amp;"成长",技能倍率!$E$8:$AD$8,0),FALSE)*(_xlfn.XLOOKUP(_xlfn.XLOOKUP($B52,技能倍率!$E$9:$E$996,技能倍率!$D$9:$D$996),$C$37:$G$37,$C$39:$G$39)-1),0)</f>
        <v>4.13</v>
      </c>
      <c r="G52" s="55">
        <f ca="1">_xlfn.IFNA(VLOOKUP($B52,技能倍率!$E$9:$AD$996,MATCH(G$41,技能倍率!$E$8:$AD$8,0),FALSE),0)</f>
        <v>0</v>
      </c>
      <c r="H52" s="55">
        <f ca="1">_xlfn.IFNA(VLOOKUP($B52,技能倍率!$E$9:$AD$996,MATCH(H$41,技能倍率!$E$8:$AD$8,0),FALSE),0)</f>
        <v>0</v>
      </c>
      <c r="I52" s="55">
        <f ca="1">_xlfn.IFNA(VLOOKUP($B52,技能倍率!$E$9:$AD$996,MATCH(I$41,技能倍率!$E$8:$AD$8,0),FALSE),0)</f>
        <v>61.25</v>
      </c>
      <c r="J52" s="55">
        <f ca="1">_xlfn.IFNA(VLOOKUP($B52,技能倍率!$E$9:$AD$996,MATCH(J$41,技能倍率!$E$8:$AD$8,0),FALSE),0)</f>
        <v>12250</v>
      </c>
      <c r="K52" s="55">
        <f ca="1">_xlfn.IFNA(VLOOKUP($B52,技能倍率!$E$9:$AD$996,MATCH(K$41,技能倍率!$E$8:$AD$8,0),FALSE),0)</f>
        <v>1</v>
      </c>
      <c r="L52" s="55">
        <f ca="1">_xlfn.IFNA(VLOOKUP($B52,技能倍率!$E$9:$AD$996,MATCH(L$41,技能倍率!$E$8:$AD$8,0),FALSE),0)</f>
        <v>2</v>
      </c>
      <c r="M52" s="55">
        <f ca="1">_xlfn.IFNA(VLOOKUP($B52,技能倍率!$E$9:$AD$996,MATCH(M$41,技能倍率!$E$8:$AD$8,0),FALSE),0)</f>
        <v>3</v>
      </c>
      <c r="N52" s="55">
        <f ca="1">_xlfn.IFNA(VLOOKUP($B52,技能动画信息!$A$13:$K$1001,7,FALSE),0)</f>
        <v>148</v>
      </c>
      <c r="O52" s="55">
        <f ca="1">_xlfn.IFNA(VLOOKUP($B52,技能动画信息!$A$13:$K$1001,8,FALSE),0)</f>
        <v>11</v>
      </c>
      <c r="P52" s="55" t="str">
        <f ca="1">VLOOKUP(B52,技能倍率!$E$9:$AH$344,5,FALSE)</f>
        <v>atk</v>
      </c>
      <c r="Q52" s="55" t="str">
        <f ca="1">VLOOKUP(B52,技能倍率!$E$9:$AH$344,11,FALSE)</f>
        <v>bs</v>
      </c>
      <c r="R52" s="55"/>
      <c r="S52" s="55"/>
      <c r="T52" s="55"/>
    </row>
    <row r="53" ht="38.25" spans="1:20">
      <c r="A53" s="55" t="str">
        <f ca="1" t="shared" si="11"/>
        <v>E_EX_1</v>
      </c>
      <c r="B53" s="101" t="str">
        <v>1131_E_EX_1</v>
      </c>
      <c r="C53" s="101" t="str">
        <v>第1段强化特殊技</v>
      </c>
      <c r="D53" s="101" t="str">
        <v>强化特殊技：扇走蚊虫_连续攻击一段</v>
      </c>
      <c r="E53" s="102">
        <f ca="1">_xlfn.IFNA(VLOOKUP($B53,技能倍率!$E$9:$AD$996,MATCH("初始"&amp;E$41,技能倍率!$E$8:$AD$8,0),FALSE)+VLOOKUP($B53,技能倍率!$E$9:$AD$996,MATCH(E$41&amp;"成长",技能倍率!$E$8:$AD$8,0),FALSE)*(_xlfn.XLOOKUP(_xlfn.XLOOKUP($B53,技能倍率!$E$9:$E$996,技能倍率!$D$9:$D$996),$C$37:$G$37,$C$39:$G$39)-1),0)</f>
        <v>3.097</v>
      </c>
      <c r="F53" s="102">
        <f ca="1">_xlfn.IFNA(VLOOKUP($B53,技能倍率!$E$9:$AD$996,MATCH("初始"&amp;F$41,技能倍率!$E$8:$AD$8,0),FALSE)+VLOOKUP($B53,技能倍率!$E$9:$AD$996,MATCH(F$41&amp;"成长",技能倍率!$E$8:$AD$8,0),FALSE)*(_xlfn.XLOOKUP(_xlfn.XLOOKUP($B53,技能倍率!$E$9:$E$996,技能倍率!$D$9:$D$996),$C$37:$G$37,$C$39:$G$39)-1),0)</f>
        <v>1.894</v>
      </c>
      <c r="G53" s="55">
        <f ca="1">_xlfn.IFNA(VLOOKUP($B53,技能倍率!$E$9:$AD$996,MATCH(G$41,技能倍率!$E$8:$AD$8,0),FALSE),0)</f>
        <v>30</v>
      </c>
      <c r="H53" s="55">
        <f ca="1">_xlfn.IFNA(VLOOKUP($B53,技能倍率!$E$9:$AD$996,MATCH(H$41,技能倍率!$E$8:$AD$8,0),FALSE),0)</f>
        <v>0</v>
      </c>
      <c r="I53" s="55">
        <f ca="1">_xlfn.IFNA(VLOOKUP($B53,技能倍率!$E$9:$AD$996,MATCH(I$41,技能倍率!$E$8:$AD$8,0),FALSE),0)</f>
        <v>24.85</v>
      </c>
      <c r="J53" s="55">
        <f ca="1">_xlfn.IFNA(VLOOKUP($B53,技能倍率!$E$9:$AD$996,MATCH(J$41,技能倍率!$E$8:$AD$8,0),FALSE),0)</f>
        <v>7969</v>
      </c>
      <c r="K53" s="55">
        <f ca="1">_xlfn.IFNA(VLOOKUP($B53,技能倍率!$E$9:$AD$996,MATCH(K$41,技能倍率!$E$8:$AD$8,0),FALSE),0)</f>
        <v>1</v>
      </c>
      <c r="L53" s="55">
        <f ca="1">_xlfn.IFNA(VLOOKUP($B53,技能倍率!$E$9:$AD$996,MATCH(L$41,技能倍率!$E$8:$AD$8,0),FALSE),0)</f>
        <v>2</v>
      </c>
      <c r="M53" s="55">
        <f ca="1">_xlfn.IFNA(VLOOKUP($B53,技能倍率!$E$9:$AD$996,MATCH(M$41,技能倍率!$E$8:$AD$8,0),FALSE),0)</f>
        <v>3</v>
      </c>
      <c r="N53" s="55">
        <f ca="1">_xlfn.IFNA(VLOOKUP($B53,技能动画信息!$A$13:$K$1001,7,FALSE),0)</f>
        <v>80</v>
      </c>
      <c r="O53" s="55">
        <f ca="1">_xlfn.IFNA(VLOOKUP($B53,技能动画信息!$A$13:$K$1001,8,FALSE),0)</f>
        <v>4</v>
      </c>
      <c r="P53" s="55" t="str">
        <f ca="1">VLOOKUP(B53,技能倍率!$E$9:$AH$344,5,FALSE)</f>
        <v>atk</v>
      </c>
      <c r="Q53" s="55" t="str">
        <f ca="1">VLOOKUP(B53,技能倍率!$E$9:$AH$344,11,FALSE)</f>
        <v>bs</v>
      </c>
      <c r="R53" s="55"/>
      <c r="S53" s="55"/>
      <c r="T53" s="55"/>
    </row>
    <row r="54" ht="38.25" spans="1:20">
      <c r="A54" s="55" t="str">
        <f ca="1" t="shared" si="11"/>
        <v>E_EX_2</v>
      </c>
      <c r="B54" s="101" t="str">
        <v>1131_E_EX_2</v>
      </c>
      <c r="C54" s="101" t="str">
        <v>第2段强化特殊技</v>
      </c>
      <c r="D54" s="101" t="str">
        <v>强化特殊技：扇走蚊虫_连续攻击后续</v>
      </c>
      <c r="E54" s="102">
        <f ca="1">_xlfn.IFNA(VLOOKUP($B54,技能倍率!$E$9:$AD$996,MATCH("初始"&amp;E$41,技能倍率!$E$8:$AD$8,0),FALSE)+VLOOKUP($B54,技能倍率!$E$9:$AD$996,MATCH(E$41&amp;"成长",技能倍率!$E$8:$AD$8,0),FALSE)*(_xlfn.XLOOKUP(_xlfn.XLOOKUP($B54,技能倍率!$E$9:$E$996,技能倍率!$D$9:$D$996),$C$37:$G$37,$C$39:$G$39)-1),0)</f>
        <v>3.097</v>
      </c>
      <c r="F54" s="102">
        <f ca="1">_xlfn.IFNA(VLOOKUP($B54,技能倍率!$E$9:$AD$996,MATCH("初始"&amp;F$41,技能倍率!$E$8:$AD$8,0),FALSE)+VLOOKUP($B54,技能倍率!$E$9:$AD$996,MATCH(F$41&amp;"成长",技能倍率!$E$8:$AD$8,0),FALSE)*(_xlfn.XLOOKUP(_xlfn.XLOOKUP($B54,技能倍率!$E$9:$E$996,技能倍率!$D$9:$D$996),$C$37:$G$37,$C$39:$G$39)-1),0)</f>
        <v>1.894</v>
      </c>
      <c r="G54" s="55">
        <f ca="1">_xlfn.IFNA(VLOOKUP($B54,技能倍率!$E$9:$AD$996,MATCH(G$41,技能倍率!$E$8:$AD$8,0),FALSE),0)</f>
        <v>30</v>
      </c>
      <c r="H54" s="55">
        <f ca="1">_xlfn.IFNA(VLOOKUP($B54,技能倍率!$E$9:$AD$996,MATCH(H$41,技能倍率!$E$8:$AD$8,0),FALSE),0)</f>
        <v>0</v>
      </c>
      <c r="I54" s="55">
        <f ca="1">_xlfn.IFNA(VLOOKUP($B54,技能倍率!$E$9:$AD$996,MATCH(I$41,技能倍率!$E$8:$AD$8,0),FALSE),0)</f>
        <v>24.85</v>
      </c>
      <c r="J54" s="55">
        <f ca="1">_xlfn.IFNA(VLOOKUP($B54,技能倍率!$E$9:$AD$996,MATCH(J$41,技能倍率!$E$8:$AD$8,0),FALSE),0)</f>
        <v>7969</v>
      </c>
      <c r="K54" s="55">
        <f ca="1">_xlfn.IFNA(VLOOKUP($B54,技能倍率!$E$9:$AD$996,MATCH(K$41,技能倍率!$E$8:$AD$8,0),FALSE),0)</f>
        <v>1</v>
      </c>
      <c r="L54" s="55">
        <f ca="1">_xlfn.IFNA(VLOOKUP($B54,技能倍率!$E$9:$AD$996,MATCH(L$41,技能倍率!$E$8:$AD$8,0),FALSE),0)</f>
        <v>2</v>
      </c>
      <c r="M54" s="55">
        <f ca="1">_xlfn.IFNA(VLOOKUP($B54,技能倍率!$E$9:$AD$996,MATCH(M$41,技能倍率!$E$8:$AD$8,0),FALSE),0)</f>
        <v>3</v>
      </c>
      <c r="N54" s="55">
        <f ca="1">_xlfn.IFNA(VLOOKUP($B54,技能动画信息!$A$13:$K$1001,7,FALSE),0)</f>
        <v>64</v>
      </c>
      <c r="O54" s="55">
        <f ca="1">_xlfn.IFNA(VLOOKUP($B54,技能动画信息!$A$13:$K$1001,8,FALSE),0)</f>
        <v>4</v>
      </c>
      <c r="P54" s="55" t="str">
        <f ca="1">VLOOKUP(B54,技能倍率!$E$9:$AH$344,5,FALSE)</f>
        <v>atk</v>
      </c>
      <c r="Q54" s="55" t="str">
        <f ca="1">VLOOKUP(B54,技能倍率!$E$9:$AH$344,11,FALSE)</f>
        <v>bs</v>
      </c>
      <c r="R54" s="55"/>
      <c r="S54" s="55"/>
      <c r="T54" s="55"/>
    </row>
    <row r="55" ht="25.5" spans="1:20">
      <c r="A55" s="55" t="str">
        <f ca="1" t="shared" si="11"/>
        <v>E_EX_3</v>
      </c>
      <c r="B55" s="101" t="str">
        <v>1131_E_EX_3</v>
      </c>
      <c r="C55" s="101" t="str">
        <v>第3段强化特殊技</v>
      </c>
      <c r="D55" s="101" t="str">
        <v>强化特殊技：扇走蚊虫_终结段</v>
      </c>
      <c r="E55" s="102">
        <f ca="1">_xlfn.IFNA(VLOOKUP($B55,技能倍率!$E$9:$AD$996,MATCH("初始"&amp;E$41,技能倍率!$E$8:$AD$8,0),FALSE)+VLOOKUP($B55,技能倍率!$E$9:$AD$996,MATCH(E$41&amp;"成长",技能倍率!$E$8:$AD$8,0),FALSE)*(_xlfn.XLOOKUP(_xlfn.XLOOKUP($B55,技能倍率!$E$9:$E$996,技能倍率!$D$9:$D$996),$C$37:$G$37,$C$39:$G$39)-1),0)</f>
        <v>2.366</v>
      </c>
      <c r="F55" s="102">
        <f ca="1">_xlfn.IFNA(VLOOKUP($B55,技能倍率!$E$9:$AD$996,MATCH("初始"&amp;F$41,技能倍率!$E$8:$AD$8,0),FALSE)+VLOOKUP($B55,技能倍率!$E$9:$AD$996,MATCH(F$41&amp;"成长",技能倍率!$E$8:$AD$8,0),FALSE)*(_xlfn.XLOOKUP(_xlfn.XLOOKUP($B55,技能倍率!$E$9:$E$996,技能倍率!$D$9:$D$996),$C$37:$G$37,$C$39:$G$39)-1),0)</f>
        <v>1.691</v>
      </c>
      <c r="G55" s="55">
        <f ca="1">_xlfn.IFNA(VLOOKUP($B55,技能倍率!$E$9:$AD$996,MATCH(G$41,技能倍率!$E$8:$AD$8,0),FALSE),0)</f>
        <v>0</v>
      </c>
      <c r="H55" s="55">
        <f ca="1">_xlfn.IFNA(VLOOKUP($B55,技能倍率!$E$9:$AD$996,MATCH(H$41,技能倍率!$E$8:$AD$8,0),FALSE),0)</f>
        <v>0</v>
      </c>
      <c r="I55" s="55">
        <f ca="1">_xlfn.IFNA(VLOOKUP($B55,技能倍率!$E$9:$AD$996,MATCH(I$41,技能倍率!$E$8:$AD$8,0),FALSE),0)</f>
        <v>25.03</v>
      </c>
      <c r="J55" s="55">
        <f ca="1">_xlfn.IFNA(VLOOKUP($B55,技能倍率!$E$9:$AD$996,MATCH(J$41,技能倍率!$E$8:$AD$8,0),FALSE),0)</f>
        <v>5001</v>
      </c>
      <c r="K55" s="55">
        <f ca="1">_xlfn.IFNA(VLOOKUP($B55,技能倍率!$E$9:$AD$996,MATCH(K$41,技能倍率!$E$8:$AD$8,0),FALSE),0)</f>
        <v>1</v>
      </c>
      <c r="L55" s="55">
        <f ca="1">_xlfn.IFNA(VLOOKUP($B55,技能倍率!$E$9:$AD$996,MATCH(L$41,技能倍率!$E$8:$AD$8,0),FALSE),0)</f>
        <v>2</v>
      </c>
      <c r="M55" s="55">
        <f ca="1">_xlfn.IFNA(VLOOKUP($B55,技能倍率!$E$9:$AD$996,MATCH(M$41,技能倍率!$E$8:$AD$8,0),FALSE),0)</f>
        <v>3</v>
      </c>
      <c r="N55" s="55">
        <f ca="1">_xlfn.IFNA(VLOOKUP($B55,技能动画信息!$A$13:$K$1001,7,FALSE),0)</f>
        <v>56</v>
      </c>
      <c r="O55" s="55">
        <f ca="1">_xlfn.IFNA(VLOOKUP($B55,技能动画信息!$A$13:$K$1001,8,FALSE),0)</f>
        <v>2</v>
      </c>
      <c r="P55" s="55" t="str">
        <f ca="1">VLOOKUP(B55,技能倍率!$E$9:$AH$344,5,FALSE)</f>
        <v>atk</v>
      </c>
      <c r="Q55" s="55" t="str">
        <f ca="1">VLOOKUP(B55,技能倍率!$E$9:$AH$344,11,FALSE)</f>
        <v>bs</v>
      </c>
      <c r="R55" s="55"/>
      <c r="S55" s="55"/>
      <c r="T55" s="55"/>
    </row>
    <row r="56" ht="25.5" spans="1:20">
      <c r="A56" s="55" t="str">
        <f ca="1" t="shared" si="11"/>
        <v>E_EX_A</v>
      </c>
      <c r="B56" s="101" t="str">
        <v>1131_E_EX_A</v>
      </c>
      <c r="C56" s="101" t="str">
        <v>强化E形态A</v>
      </c>
      <c r="D56" s="101" t="str">
        <v>强化特殊技：扇走蚊虫_风场</v>
      </c>
      <c r="E56" s="102">
        <f ca="1">_xlfn.IFNA(VLOOKUP($B56,技能倍率!$E$9:$AD$996,MATCH("初始"&amp;E$41,技能倍率!$E$8:$AD$8,0),FALSE)+VLOOKUP($B56,技能倍率!$E$9:$AD$996,MATCH(E$41&amp;"成长",技能倍率!$E$8:$AD$8,0),FALSE)*(_xlfn.XLOOKUP(_xlfn.XLOOKUP($B56,技能倍率!$E$9:$E$996,技能倍率!$D$9:$D$996),$C$37:$G$37,$C$39:$G$39)-1),0)</f>
        <v>2.416</v>
      </c>
      <c r="F56" s="102">
        <f ca="1">_xlfn.IFNA(VLOOKUP($B56,技能倍率!$E$9:$AD$996,MATCH("初始"&amp;F$41,技能倍率!$E$8:$AD$8,0),FALSE)+VLOOKUP($B56,技能倍率!$E$9:$AD$996,MATCH(F$41&amp;"成长",技能倍率!$E$8:$AD$8,0),FALSE)*(_xlfn.XLOOKUP(_xlfn.XLOOKUP($B56,技能倍率!$E$9:$E$996,技能倍率!$D$9:$D$996),$C$37:$G$37,$C$39:$G$39)-1),0)</f>
        <v>1.479</v>
      </c>
      <c r="G56" s="55">
        <f ca="1">_xlfn.IFNA(VLOOKUP($B56,技能倍率!$E$9:$AD$996,MATCH(G$41,技能倍率!$E$8:$AD$8,0),FALSE),0)</f>
        <v>0</v>
      </c>
      <c r="H56" s="55">
        <f ca="1">_xlfn.IFNA(VLOOKUP($B56,技能倍率!$E$9:$AD$996,MATCH(H$41,技能倍率!$E$8:$AD$8,0),FALSE),0)</f>
        <v>0</v>
      </c>
      <c r="I56" s="55">
        <f ca="1">_xlfn.IFNA(VLOOKUP($B56,技能倍率!$E$9:$AD$996,MATCH(I$41,技能倍率!$E$8:$AD$8,0),FALSE),0)</f>
        <v>42.6</v>
      </c>
      <c r="J56" s="55">
        <f ca="1">_xlfn.IFNA(VLOOKUP($B56,技能倍率!$E$9:$AD$996,MATCH(J$41,技能倍率!$E$8:$AD$8,0),FALSE),0)</f>
        <v>13661</v>
      </c>
      <c r="K56" s="55">
        <f ca="1">_xlfn.IFNA(VLOOKUP($B56,技能倍率!$E$9:$AD$996,MATCH(K$41,技能倍率!$E$8:$AD$8,0),FALSE),0)</f>
        <v>1</v>
      </c>
      <c r="L56" s="55">
        <f ca="1">_xlfn.IFNA(VLOOKUP($B56,技能倍率!$E$9:$AD$996,MATCH(L$41,技能倍率!$E$8:$AD$8,0),FALSE),0)</f>
        <v>2</v>
      </c>
      <c r="M56" s="55">
        <f ca="1">_xlfn.IFNA(VLOOKUP($B56,技能倍率!$E$9:$AD$996,MATCH(M$41,技能倍率!$E$8:$AD$8,0),FALSE),0)</f>
        <v>3</v>
      </c>
      <c r="N56" s="55">
        <f ca="1">_xlfn.IFNA(VLOOKUP($B56,技能动画信息!$A$13:$K$1001,7,FALSE),0)</f>
        <v>0</v>
      </c>
      <c r="O56" s="55">
        <f ca="1">_xlfn.IFNA(VLOOKUP($B56,技能动画信息!$A$13:$K$1001,8,FALSE),0)</f>
        <v>0</v>
      </c>
      <c r="P56" s="55" t="str">
        <f ca="1">VLOOKUP(B56,技能倍率!$E$9:$AH$344,5,FALSE)</f>
        <v>atk</v>
      </c>
      <c r="Q56" s="55" t="str">
        <f ca="1">VLOOKUP(B56,技能倍率!$E$9:$AH$344,11,FALSE)</f>
        <v>bs</v>
      </c>
      <c r="R56" s="55"/>
      <c r="S56" s="55"/>
      <c r="T56" s="55"/>
    </row>
    <row r="57" ht="25.5" spans="1:20">
      <c r="A57" s="55" t="str">
        <f ca="1" t="shared" si="11"/>
        <v>RA</v>
      </c>
      <c r="B57" s="101" t="str">
        <v>1131_RA</v>
      </c>
      <c r="C57" s="101" t="str">
        <v>冲刺攻击</v>
      </c>
      <c r="D57" s="101" t="str">
        <v>冲刺攻击：对半分</v>
      </c>
      <c r="E57" s="102">
        <f ca="1">_xlfn.IFNA(VLOOKUP($B57,技能倍率!$E$9:$AD$996,MATCH("初始"&amp;E$41,技能倍率!$E$8:$AD$8,0),FALSE)+VLOOKUP($B57,技能倍率!$E$9:$AD$996,MATCH(E$41&amp;"成长",技能倍率!$E$8:$AD$8,0),FALSE)*(_xlfn.XLOOKUP(_xlfn.XLOOKUP($B57,技能倍率!$E$9:$E$996,技能倍率!$D$9:$D$996),$C$37:$G$37,$C$39:$G$39)-1),0)</f>
        <v>1.817</v>
      </c>
      <c r="F57" s="102">
        <f ca="1">_xlfn.IFNA(VLOOKUP($B57,技能倍率!$E$9:$AD$996,MATCH("初始"&amp;F$41,技能倍率!$E$8:$AD$8,0),FALSE)+VLOOKUP($B57,技能倍率!$E$9:$AD$996,MATCH(F$41&amp;"成长",技能倍率!$E$8:$AD$8,0),FALSE)*(_xlfn.XLOOKUP(_xlfn.XLOOKUP($B57,技能倍率!$E$9:$E$996,技能倍率!$D$9:$D$996),$C$37:$G$37,$C$39:$G$39)-1),0)</f>
        <v>0.654</v>
      </c>
      <c r="G57" s="55">
        <f ca="1">_xlfn.IFNA(VLOOKUP($B57,技能倍率!$E$9:$AD$996,MATCH(G$41,技能倍率!$E$8:$AD$8,0),FALSE),0)</f>
        <v>0</v>
      </c>
      <c r="H57" s="55">
        <f ca="1">_xlfn.IFNA(VLOOKUP($B57,技能倍率!$E$9:$AD$996,MATCH(H$41,技能倍率!$E$8:$AD$8,0),FALSE),0)</f>
        <v>1.41</v>
      </c>
      <c r="I57" s="55">
        <f ca="1">_xlfn.IFNA(VLOOKUP($B57,技能倍率!$E$9:$AD$996,MATCH(I$41,技能倍率!$E$8:$AD$8,0),FALSE),0)</f>
        <v>9.8</v>
      </c>
      <c r="J57" s="55">
        <f ca="1">_xlfn.IFNA(VLOOKUP($B57,技能倍率!$E$9:$AD$996,MATCH(J$41,技能倍率!$E$8:$AD$8,0),FALSE),0)</f>
        <v>0</v>
      </c>
      <c r="K57" s="55">
        <f ca="1">_xlfn.IFNA(VLOOKUP($B57,技能倍率!$E$9:$AD$996,MATCH(K$41,技能倍率!$E$8:$AD$8,0),FALSE),0)</f>
        <v>2</v>
      </c>
      <c r="L57" s="55">
        <f ca="1">_xlfn.IFNA(VLOOKUP($B57,技能倍率!$E$9:$AD$996,MATCH(L$41,技能倍率!$E$8:$AD$8,0),FALSE),0)</f>
        <v>3</v>
      </c>
      <c r="M57" s="55">
        <f ca="1">_xlfn.IFNA(VLOOKUP($B57,技能倍率!$E$9:$AD$996,MATCH(M$41,技能倍率!$E$8:$AD$8,0),FALSE),0)</f>
        <v>0</v>
      </c>
      <c r="N57" s="55">
        <f ca="1">_xlfn.IFNA(VLOOKUP($B57,技能动画信息!$A$13:$K$1001,7,FALSE),0)</f>
        <v>46</v>
      </c>
      <c r="O57" s="55">
        <f ca="1">_xlfn.IFNA(VLOOKUP($B57,技能动画信息!$A$13:$K$1001,8,FALSE),0)</f>
        <v>2</v>
      </c>
      <c r="P57" s="55" t="str">
        <f ca="1">VLOOKUP(B57,技能倍率!$E$9:$AH$344,5,FALSE)</f>
        <v>atk</v>
      </c>
      <c r="Q57" s="55" t="str">
        <f ca="1">VLOOKUP(B57,技能倍率!$E$9:$AH$344,11,FALSE)</f>
        <v>bs</v>
      </c>
      <c r="R57" s="55"/>
      <c r="S57" s="55"/>
      <c r="T57" s="55"/>
    </row>
    <row r="58" ht="25.5" spans="1:20">
      <c r="A58" s="55" t="str">
        <f ca="1" t="shared" si="11"/>
        <v>SRA</v>
      </c>
      <c r="B58" s="101" t="str">
        <v>1131_SRA</v>
      </c>
      <c r="C58" s="101" t="str">
        <v>特殊冲刺攻击</v>
      </c>
      <c r="D58" s="101" t="str">
        <v>冲刺攻击：对半分（霜染刃旗）</v>
      </c>
      <c r="E58" s="102">
        <f ca="1">_xlfn.IFNA(VLOOKUP($B58,技能倍率!$E$9:$AD$996,MATCH("初始"&amp;E$41,技能倍率!$E$8:$AD$8,0),FALSE)+VLOOKUP($B58,技能倍率!$E$9:$AD$996,MATCH(E$41&amp;"成长",技能倍率!$E$8:$AD$8,0),FALSE)*(_xlfn.XLOOKUP(_xlfn.XLOOKUP($B58,技能倍率!$E$9:$E$996,技能倍率!$D$9:$D$996),$C$37:$G$37,$C$39:$G$39)-1),0)</f>
        <v>3.115</v>
      </c>
      <c r="F58" s="102">
        <f ca="1">_xlfn.IFNA(VLOOKUP($B58,技能倍率!$E$9:$AD$996,MATCH("初始"&amp;F$41,技能倍率!$E$8:$AD$8,0),FALSE)+VLOOKUP($B58,技能倍率!$E$9:$AD$996,MATCH(F$41&amp;"成长",技能倍率!$E$8:$AD$8,0),FALSE)*(_xlfn.XLOOKUP(_xlfn.XLOOKUP($B58,技能倍率!$E$9:$E$996,技能倍率!$D$9:$D$996),$C$37:$G$37,$C$39:$G$39)-1),0)</f>
        <v>12.799</v>
      </c>
      <c r="G58" s="55">
        <f ca="1">_xlfn.IFNA(VLOOKUP($B58,技能倍率!$E$9:$AD$996,MATCH(G$41,技能倍率!$E$8:$AD$8,0),FALSE),0)</f>
        <v>0</v>
      </c>
      <c r="H58" s="55">
        <f ca="1">_xlfn.IFNA(VLOOKUP($B58,技能倍率!$E$9:$AD$996,MATCH(H$41,技能倍率!$E$8:$AD$8,0),FALSE),0)</f>
        <v>2.82</v>
      </c>
      <c r="I58" s="55">
        <f ca="1">_xlfn.IFNA(VLOOKUP($B58,技能倍率!$E$9:$AD$996,MATCH(I$41,技能倍率!$E$8:$AD$8,0),FALSE),0)</f>
        <v>19.6</v>
      </c>
      <c r="J58" s="55">
        <f ca="1">_xlfn.IFNA(VLOOKUP($B58,技能倍率!$E$9:$AD$996,MATCH(J$41,技能倍率!$E$8:$AD$8,0),FALSE),0)</f>
        <v>7833</v>
      </c>
      <c r="K58" s="55">
        <f ca="1">_xlfn.IFNA(VLOOKUP($B58,技能倍率!$E$9:$AD$996,MATCH(K$41,技能倍率!$E$8:$AD$8,0),FALSE),0)</f>
        <v>2</v>
      </c>
      <c r="L58" s="55">
        <f ca="1">_xlfn.IFNA(VLOOKUP($B58,技能倍率!$E$9:$AD$996,MATCH(L$41,技能倍率!$E$8:$AD$8,0),FALSE),0)</f>
        <v>3</v>
      </c>
      <c r="M58" s="55">
        <f ca="1">_xlfn.IFNA(VLOOKUP($B58,技能倍率!$E$9:$AD$996,MATCH(M$41,技能倍率!$E$8:$AD$8,0),FALSE),0)</f>
        <v>3</v>
      </c>
      <c r="N58" s="55">
        <f ca="1">_xlfn.IFNA(VLOOKUP($B58,技能动画信息!$A$13:$K$1001,7,FALSE),0)</f>
        <v>60</v>
      </c>
      <c r="O58" s="55">
        <f ca="1">_xlfn.IFNA(VLOOKUP($B58,技能动画信息!$A$13:$K$1001,8,FALSE),0)</f>
        <v>2</v>
      </c>
      <c r="P58" s="55" t="str">
        <f ca="1">VLOOKUP(B58,技能倍率!$E$9:$AH$344,5,FALSE)</f>
        <v>atk</v>
      </c>
      <c r="Q58" s="55" t="str">
        <f ca="1">VLOOKUP(B58,技能倍率!$E$9:$AH$344,11,FALSE)</f>
        <v>bs</v>
      </c>
      <c r="R58" s="55"/>
      <c r="S58" s="55"/>
      <c r="T58" s="55"/>
    </row>
    <row r="59" ht="25.5" spans="1:20">
      <c r="A59" s="55" t="str">
        <f ca="1" t="shared" si="11"/>
        <v>CA</v>
      </c>
      <c r="B59" s="101" t="str">
        <v>1131_CA</v>
      </c>
      <c r="C59" s="101" t="str">
        <v>闪避反击</v>
      </c>
      <c r="D59" s="101" t="str">
        <v>闪避反击：别抢零食</v>
      </c>
      <c r="E59" s="102">
        <f ca="1">_xlfn.IFNA(VLOOKUP($B59,技能倍率!$E$9:$AD$996,MATCH("初始"&amp;E$41,技能倍率!$E$8:$AD$8,0),FALSE)+VLOOKUP($B59,技能倍率!$E$9:$AD$996,MATCH(E$41&amp;"成长",技能倍率!$E$8:$AD$8,0),FALSE)*(_xlfn.XLOOKUP(_xlfn.XLOOKUP($B59,技能倍率!$E$9:$E$996,技能倍率!$D$9:$D$996),$C$37:$G$37,$C$39:$G$39)-1),0)</f>
        <v>5.848</v>
      </c>
      <c r="F59" s="102">
        <f ca="1">_xlfn.IFNA(VLOOKUP($B59,技能倍率!$E$9:$AD$996,MATCH("初始"&amp;F$41,技能倍率!$E$8:$AD$8,0),FALSE)+VLOOKUP($B59,技能倍率!$E$9:$AD$996,MATCH(F$41&amp;"成长",技能倍率!$E$8:$AD$8,0),FALSE)*(_xlfn.XLOOKUP(_xlfn.XLOOKUP($B59,技能倍率!$E$9:$E$996,技能倍率!$D$9:$D$996),$C$37:$G$37,$C$39:$G$39)-1),0)</f>
        <v>3.589</v>
      </c>
      <c r="G59" s="55">
        <f ca="1">_xlfn.IFNA(VLOOKUP($B59,技能倍率!$E$9:$AD$996,MATCH(G$41,技能倍率!$E$8:$AD$8,0),FALSE),0)</f>
        <v>0</v>
      </c>
      <c r="H59" s="55">
        <f ca="1">_xlfn.IFNA(VLOOKUP($B59,技能倍率!$E$9:$AD$996,MATCH(H$41,技能倍率!$E$8:$AD$8,0),FALSE),0)</f>
        <v>4.3</v>
      </c>
      <c r="I59" s="55">
        <f ca="1">_xlfn.IFNA(VLOOKUP($B59,技能倍率!$E$9:$AD$996,MATCH(I$41,技能倍率!$E$8:$AD$8,0),FALSE),0)</f>
        <v>29.85</v>
      </c>
      <c r="J59" s="55">
        <f ca="1">_xlfn.IFNA(VLOOKUP($B59,技能倍率!$E$9:$AD$996,MATCH(J$41,技能倍率!$E$8:$AD$8,0),FALSE),0)</f>
        <v>11930</v>
      </c>
      <c r="K59" s="55">
        <f ca="1">_xlfn.IFNA(VLOOKUP($B59,技能倍率!$E$9:$AD$996,MATCH(K$41,技能倍率!$E$8:$AD$8,0),FALSE),0)</f>
        <v>2</v>
      </c>
      <c r="L59" s="55">
        <f ca="1">_xlfn.IFNA(VLOOKUP($B59,技能倍率!$E$9:$AD$996,MATCH(L$41,技能倍率!$E$8:$AD$8,0),FALSE),0)</f>
        <v>4</v>
      </c>
      <c r="M59" s="55">
        <f ca="1">_xlfn.IFNA(VLOOKUP($B59,技能倍率!$E$9:$AD$996,MATCH(M$41,技能倍率!$E$8:$AD$8,0),FALSE),0)</f>
        <v>3</v>
      </c>
      <c r="N59" s="55">
        <f ca="1">_xlfn.IFNA(VLOOKUP($B59,技能动画信息!$A$13:$K$1001,7,FALSE),0)</f>
        <v>48</v>
      </c>
      <c r="O59" s="55">
        <f ca="1">_xlfn.IFNA(VLOOKUP($B59,技能动画信息!$A$13:$K$1001,8,FALSE),0)</f>
        <v>2</v>
      </c>
      <c r="P59" s="55" t="str">
        <f ca="1">VLOOKUP(B59,技能倍率!$E$9:$AH$344,5,FALSE)</f>
        <v>atk</v>
      </c>
      <c r="Q59" s="55" t="str">
        <f ca="1">VLOOKUP(B59,技能倍率!$E$9:$AH$344,11,FALSE)</f>
        <v>bs</v>
      </c>
      <c r="R59" s="55"/>
      <c r="S59" s="55"/>
      <c r="T59" s="55"/>
    </row>
    <row r="60" spans="1:20">
      <c r="A60" s="55" t="str">
        <f ca="1" t="shared" si="11"/>
        <v>QTE</v>
      </c>
      <c r="B60" s="101" t="str">
        <v>1131_QTE</v>
      </c>
      <c r="C60" s="101" t="str">
        <v>连携技</v>
      </c>
      <c r="D60" s="101" t="str">
        <v>连携技：鹅鸡斩</v>
      </c>
      <c r="E60" s="102">
        <f ca="1">_xlfn.IFNA(VLOOKUP($B60,技能倍率!$E$9:$AD$996,MATCH("初始"&amp;E$41,技能倍率!$E$8:$AD$8,0),FALSE)+VLOOKUP($B60,技能倍率!$E$9:$AD$996,MATCH(E$41&amp;"成长",技能倍率!$E$8:$AD$8,0),FALSE)*(_xlfn.XLOOKUP(_xlfn.XLOOKUP($B60,技能倍率!$E$9:$E$996,技能倍率!$D$9:$D$996),$C$37:$G$37,$C$39:$G$39)-1),0)</f>
        <v>17.613</v>
      </c>
      <c r="F60" s="102">
        <f ca="1">_xlfn.IFNA(VLOOKUP($B60,技能倍率!$E$9:$AD$996,MATCH("初始"&amp;F$41,技能倍率!$E$8:$AD$8,0),FALSE)+VLOOKUP($B60,技能倍率!$E$9:$AD$996,MATCH(F$41&amp;"成长",技能倍率!$E$8:$AD$8,0),FALSE)*(_xlfn.XLOOKUP(_xlfn.XLOOKUP($B60,技能倍率!$E$9:$E$996,技能倍率!$D$9:$D$996),$C$37:$G$37,$C$39:$G$39)-1),0)</f>
        <v>5.838</v>
      </c>
      <c r="G60" s="55">
        <f ca="1">_xlfn.IFNA(VLOOKUP($B60,技能倍率!$E$9:$AD$996,MATCH(G$41,技能倍率!$E$8:$AD$8,0),FALSE),0)</f>
        <v>0</v>
      </c>
      <c r="H60" s="55">
        <f ca="1">_xlfn.IFNA(VLOOKUP($B60,技能倍率!$E$9:$AD$996,MATCH(H$41,技能倍率!$E$8:$AD$8,0),FALSE),0)</f>
        <v>0</v>
      </c>
      <c r="I60" s="55">
        <f ca="1">_xlfn.IFNA(VLOOKUP($B60,技能倍率!$E$9:$AD$996,MATCH(I$41,技能倍率!$E$8:$AD$8,0),FALSE),0)</f>
        <v>204.33</v>
      </c>
      <c r="J60" s="55">
        <f ca="1">_xlfn.IFNA(VLOOKUP($B60,技能倍率!$E$9:$AD$996,MATCH(J$41,技能倍率!$E$8:$AD$8,0),FALSE),0)</f>
        <v>55120</v>
      </c>
      <c r="K60" s="55">
        <f ca="1">_xlfn.IFNA(VLOOKUP($B60,技能倍率!$E$9:$AD$996,MATCH(K$41,技能倍率!$E$8:$AD$8,0),FALSE),0)</f>
        <v>3</v>
      </c>
      <c r="L60" s="55">
        <f ca="1">_xlfn.IFNA(VLOOKUP($B60,技能倍率!$E$9:$AD$996,MATCH(L$41,技能倍率!$E$8:$AD$8,0),FALSE),0)</f>
        <v>5</v>
      </c>
      <c r="M60" s="55">
        <f ca="1">_xlfn.IFNA(VLOOKUP($B60,技能倍率!$E$9:$AD$996,MATCH(M$41,技能倍率!$E$8:$AD$8,0),FALSE),0)</f>
        <v>3</v>
      </c>
      <c r="N60" s="55">
        <f ca="1">_xlfn.IFNA(VLOOKUP($B60,技能动画信息!$A$13:$K$1001,7,FALSE),0)</f>
        <v>256</v>
      </c>
      <c r="O60" s="55">
        <f ca="1">_xlfn.IFNA(VLOOKUP($B60,技能动画信息!$A$13:$K$1001,8,FALSE),0)</f>
        <v>18</v>
      </c>
      <c r="P60" s="55" t="str">
        <f ca="1">VLOOKUP(B60,技能倍率!$E$9:$AH$344,5,FALSE)</f>
        <v>atk</v>
      </c>
      <c r="Q60" s="55" t="str">
        <f ca="1">VLOOKUP(B60,技能倍率!$E$9:$AH$344,11,FALSE)</f>
        <v>bs</v>
      </c>
      <c r="R60" s="55"/>
      <c r="S60" s="55"/>
      <c r="T60" s="55"/>
    </row>
    <row r="61" ht="25.5" spans="1:20">
      <c r="A61" s="55" t="str">
        <f ca="1" t="shared" si="11"/>
        <v>Q</v>
      </c>
      <c r="B61" s="101" t="str">
        <v>1131_Q</v>
      </c>
      <c r="C61" s="101" t="str">
        <v>终结技</v>
      </c>
      <c r="D61" s="101" t="str">
        <v>终结技：大分鹅鸡斩</v>
      </c>
      <c r="E61" s="102">
        <f ca="1">_xlfn.IFNA(VLOOKUP($B61,技能倍率!$E$9:$AD$996,MATCH("初始"&amp;E$41,技能倍率!$E$8:$AD$8,0),FALSE)+VLOOKUP($B61,技能倍率!$E$9:$AD$996,MATCH(E$41&amp;"成长",技能倍率!$E$8:$AD$8,0),FALSE)*(_xlfn.XLOOKUP(_xlfn.XLOOKUP($B61,技能倍率!$E$9:$E$996,技能倍率!$D$9:$D$996),$C$37:$G$37,$C$39:$G$39)-1),0)</f>
        <v>47.033</v>
      </c>
      <c r="F61" s="102">
        <f ca="1">_xlfn.IFNA(VLOOKUP($B61,技能倍率!$E$9:$AD$996,MATCH("初始"&amp;F$41,技能倍率!$E$8:$AD$8,0),FALSE)+VLOOKUP($B61,技能倍率!$E$9:$AD$996,MATCH(F$41&amp;"成长",技能倍率!$E$8:$AD$8,0),FALSE)*(_xlfn.XLOOKUP(_xlfn.XLOOKUP($B61,技能倍率!$E$9:$E$996,技能倍率!$D$9:$D$996),$C$37:$G$37,$C$39:$G$39)-1),0)</f>
        <v>6.348</v>
      </c>
      <c r="G61" s="55">
        <f ca="1">_xlfn.IFNA(VLOOKUP($B61,技能倍率!$E$9:$AD$996,MATCH(G$41,技能倍率!$E$8:$AD$8,0),FALSE),0)</f>
        <v>0</v>
      </c>
      <c r="H61" s="55">
        <f ca="1">_xlfn.IFNA(VLOOKUP($B61,技能倍率!$E$9:$AD$996,MATCH(H$41,技能倍率!$E$8:$AD$8,0),FALSE),0)</f>
        <v>0</v>
      </c>
      <c r="I61" s="55">
        <f ca="1">_xlfn.IFNA(VLOOKUP($B61,技能倍率!$E$9:$AD$996,MATCH(I$41,技能倍率!$E$8:$AD$8,0),FALSE),0)</f>
        <v>0</v>
      </c>
      <c r="J61" s="55">
        <f ca="1">_xlfn.IFNA(VLOOKUP($B61,技能倍率!$E$9:$AD$996,MATCH(J$41,技能倍率!$E$8:$AD$8,0),FALSE),0)</f>
        <v>38170</v>
      </c>
      <c r="K61" s="55">
        <f ca="1">_xlfn.IFNA(VLOOKUP($B61,技能倍率!$E$9:$AD$996,MATCH(K$41,技能倍率!$E$8:$AD$8,0),FALSE),0)</f>
        <v>3</v>
      </c>
      <c r="L61" s="55">
        <f ca="1">_xlfn.IFNA(VLOOKUP($B61,技能倍率!$E$9:$AD$996,MATCH(L$41,技能倍率!$E$8:$AD$8,0),FALSE),0)</f>
        <v>6</v>
      </c>
      <c r="M61" s="55">
        <f ca="1">_xlfn.IFNA(VLOOKUP($B61,技能倍率!$E$9:$AD$996,MATCH(M$41,技能倍率!$E$8:$AD$8,0),FALSE),0)</f>
        <v>3</v>
      </c>
      <c r="N61" s="55">
        <f ca="1">_xlfn.IFNA(VLOOKUP($B61,技能动画信息!$A$13:$K$1001,7,FALSE),0)</f>
        <v>0</v>
      </c>
      <c r="O61" s="55">
        <f ca="1">_xlfn.IFNA(VLOOKUP($B61,技能动画信息!$A$13:$K$1001,8,FALSE),0)</f>
        <v>0</v>
      </c>
      <c r="P61" s="55" t="str">
        <f ca="1">VLOOKUP(B61,技能倍率!$E$9:$AH$344,5,FALSE)</f>
        <v>atk</v>
      </c>
      <c r="Q61" s="55" t="str">
        <f ca="1">VLOOKUP(B61,技能倍率!$E$9:$AH$344,11,FALSE)</f>
        <v>bs</v>
      </c>
      <c r="R61" s="55"/>
      <c r="S61" s="55"/>
      <c r="T61" s="55"/>
    </row>
    <row r="62" ht="25.5" spans="1:20">
      <c r="A62" s="55" t="str">
        <f ca="1" t="shared" si="11"/>
        <v>BH_Aid</v>
      </c>
      <c r="B62" s="101" t="str">
        <v>1131_BH_Aid</v>
      </c>
      <c r="C62" s="101" t="str">
        <v>受击支援</v>
      </c>
      <c r="D62" s="101" t="str">
        <v>快快速支援：双人套餐</v>
      </c>
      <c r="E62" s="102">
        <f ca="1">_xlfn.IFNA(VLOOKUP($B62,技能倍率!$E$9:$AD$996,MATCH("初始"&amp;E$41,技能倍率!$E$8:$AD$8,0),FALSE)+VLOOKUP($B62,技能倍率!$E$9:$AD$996,MATCH(E$41&amp;"成长",技能倍率!$E$8:$AD$8,0),FALSE)*(_xlfn.XLOOKUP(_xlfn.XLOOKUP($B62,技能倍率!$E$9:$E$996,技能倍率!$D$9:$D$996),$C$37:$G$37,$C$39:$G$39)-1),0)</f>
        <v>2.694</v>
      </c>
      <c r="F62" s="102">
        <f ca="1">_xlfn.IFNA(VLOOKUP($B62,技能倍率!$E$9:$AD$996,MATCH("初始"&amp;F$41,技能倍率!$E$8:$AD$8,0),FALSE)+VLOOKUP($B62,技能倍率!$E$9:$AD$996,MATCH(F$41&amp;"成长",技能倍率!$E$8:$AD$8,0),FALSE)*(_xlfn.XLOOKUP(_xlfn.XLOOKUP($B62,技能倍率!$E$9:$E$996,技能倍率!$D$9:$D$996),$C$37:$G$37,$C$39:$G$39)-1),0)</f>
        <v>1.914</v>
      </c>
      <c r="G62" s="55">
        <f ca="1">_xlfn.IFNA(VLOOKUP($B62,技能倍率!$E$9:$AD$996,MATCH(G$41,技能倍率!$E$8:$AD$8,0),FALSE),0)</f>
        <v>0</v>
      </c>
      <c r="H62" s="55">
        <f ca="1">_xlfn.IFNA(VLOOKUP($B62,技能倍率!$E$9:$AD$996,MATCH(H$41,技能倍率!$E$8:$AD$8,0),FALSE),0)</f>
        <v>4.3</v>
      </c>
      <c r="I62" s="55">
        <f ca="1">_xlfn.IFNA(VLOOKUP($B62,技能倍率!$E$9:$AD$996,MATCH(I$41,技能倍率!$E$8:$AD$8,0),FALSE),0)</f>
        <v>29.85</v>
      </c>
      <c r="J62" s="55">
        <f ca="1">_xlfn.IFNA(VLOOKUP($B62,技能倍率!$E$9:$AD$996,MATCH(J$41,技能倍率!$E$8:$AD$8,0),FALSE),0)</f>
        <v>11930</v>
      </c>
      <c r="K62" s="55">
        <f ca="1">_xlfn.IFNA(VLOOKUP($B62,技能倍率!$E$9:$AD$996,MATCH(K$41,技能倍率!$E$8:$AD$8,0),FALSE),0)</f>
        <v>5</v>
      </c>
      <c r="L62" s="55">
        <f ca="1">_xlfn.IFNA(VLOOKUP($B62,技能倍率!$E$9:$AD$996,MATCH(L$41,技能倍率!$E$8:$AD$8,0),FALSE),0)</f>
        <v>7</v>
      </c>
      <c r="M62" s="55">
        <f ca="1">_xlfn.IFNA(VLOOKUP($B62,技能倍率!$E$9:$AD$996,MATCH(M$41,技能倍率!$E$8:$AD$8,0),FALSE),0)</f>
        <v>3</v>
      </c>
      <c r="N62" s="55">
        <f ca="1">_xlfn.IFNA(VLOOKUP($B62,技能动画信息!$A$13:$K$1001,7,FALSE),0)</f>
        <v>0</v>
      </c>
      <c r="O62" s="55">
        <f ca="1">_xlfn.IFNA(VLOOKUP($B62,技能动画信息!$A$13:$K$1001,8,FALSE),0)</f>
        <v>0</v>
      </c>
      <c r="P62" s="55" t="str">
        <f ca="1">VLOOKUP(B62,技能倍率!$E$9:$AH$344,5,FALSE)</f>
        <v>atk</v>
      </c>
      <c r="Q62" s="55" t="str">
        <f ca="1">VLOOKUP(B62,技能倍率!$E$9:$AH$344,11,FALSE)</f>
        <v>bs</v>
      </c>
      <c r="R62" s="55"/>
      <c r="S62" s="55"/>
      <c r="T62" s="55"/>
    </row>
    <row r="63" ht="25.5" spans="1:20">
      <c r="A63" s="55" t="str">
        <f ca="1" t="shared" si="11"/>
        <v>LightD_Aid</v>
      </c>
      <c r="B63" s="101" t="str">
        <v>1131_LightD_Aid</v>
      </c>
      <c r="C63" s="101" t="str">
        <v>轻招架</v>
      </c>
      <c r="D63" s="101" t="str">
        <v>招架支援：防守战术_轻招架</v>
      </c>
      <c r="E63" s="102">
        <f ca="1">_xlfn.IFNA(VLOOKUP($B63,技能倍率!$E$9:$AD$996,MATCH("初始"&amp;E$41,技能倍率!$E$8:$AD$8,0),FALSE)+VLOOKUP($B63,技能倍率!$E$9:$AD$996,MATCH(E$41&amp;"成长",技能倍率!$E$8:$AD$8,0),FALSE)*(_xlfn.XLOOKUP(_xlfn.XLOOKUP($B63,技能倍率!$E$9:$E$996,技能倍率!$D$9:$D$996),$C$37:$G$37,$C$39:$G$39)-1),0)</f>
        <v>0</v>
      </c>
      <c r="F63" s="102">
        <f ca="1">_xlfn.IFNA(VLOOKUP($B63,技能倍率!$E$9:$AD$996,MATCH("初始"&amp;F$41,技能倍率!$E$8:$AD$8,0),FALSE)+VLOOKUP($B63,技能倍率!$E$9:$AD$996,MATCH(F$41&amp;"成长",技能倍率!$E$8:$AD$8,0),FALSE)*(_xlfn.XLOOKUP(_xlfn.XLOOKUP($B63,技能倍率!$E$9:$E$996,技能倍率!$D$9:$D$996),$C$37:$G$37,$C$39:$G$39)-1),0)</f>
        <v>3.827</v>
      </c>
      <c r="G63" s="55">
        <f ca="1">_xlfn.IFNA(VLOOKUP($B63,技能倍率!$E$9:$AD$996,MATCH(G$41,技能倍率!$E$8:$AD$8,0),FALSE),0)</f>
        <v>0</v>
      </c>
      <c r="H63" s="55">
        <f ca="1">_xlfn.IFNA(VLOOKUP($B63,技能倍率!$E$9:$AD$996,MATCH(H$41,技能倍率!$E$8:$AD$8,0),FALSE),0)</f>
        <v>0</v>
      </c>
      <c r="I63" s="55">
        <f ca="1">_xlfn.IFNA(VLOOKUP($B63,技能倍率!$E$9:$AD$996,MATCH(I$41,技能倍率!$E$8:$AD$8,0),FALSE),0)</f>
        <v>16.68</v>
      </c>
      <c r="J63" s="55">
        <f ca="1">_xlfn.IFNA(VLOOKUP($B63,技能倍率!$E$9:$AD$996,MATCH(J$41,技能倍率!$E$8:$AD$8,0),FALSE),0)</f>
        <v>0</v>
      </c>
      <c r="K63" s="55">
        <f ca="1">_xlfn.IFNA(VLOOKUP($B63,技能倍率!$E$9:$AD$996,MATCH(K$41,技能倍率!$E$8:$AD$8,0),FALSE),0)</f>
        <v>5</v>
      </c>
      <c r="L63" s="55">
        <f ca="1">_xlfn.IFNA(VLOOKUP($B63,技能倍率!$E$9:$AD$996,MATCH(L$41,技能倍率!$E$8:$AD$8,0),FALSE),0)</f>
        <v>8</v>
      </c>
      <c r="M63" s="55">
        <f ca="1">_xlfn.IFNA(VLOOKUP($B63,技能倍率!$E$9:$AD$996,MATCH(M$41,技能倍率!$E$8:$AD$8,0),FALSE),0)</f>
        <v>3</v>
      </c>
      <c r="N63" s="55">
        <f ca="1">_xlfn.IFNA(VLOOKUP($B63,技能动画信息!$A$13:$K$1001,7,FALSE),0)</f>
        <v>0</v>
      </c>
      <c r="O63" s="55">
        <f ca="1">_xlfn.IFNA(VLOOKUP($B63,技能动画信息!$A$13:$K$1001,8,FALSE),0)</f>
        <v>0</v>
      </c>
      <c r="P63" s="55" t="str">
        <f ca="1">VLOOKUP(B63,技能倍率!$E$9:$AH$344,5,FALSE)</f>
        <v>atk</v>
      </c>
      <c r="Q63" s="55" t="str">
        <f ca="1">VLOOKUP(B63,技能倍率!$E$9:$AH$344,11,FALSE)</f>
        <v>bs</v>
      </c>
      <c r="R63" s="55"/>
      <c r="S63" s="55"/>
      <c r="T63" s="55"/>
    </row>
    <row r="64" ht="25.5" spans="1:20">
      <c r="A64" s="55" t="str">
        <f ca="1" t="shared" si="11"/>
        <v>HeavyD_Aid</v>
      </c>
      <c r="B64" s="101" t="str">
        <v>1131_HeavyD_Aid</v>
      </c>
      <c r="C64" s="101" t="str">
        <v>重招架</v>
      </c>
      <c r="D64" s="101" t="str">
        <v>招架支援：防守战术_重招架</v>
      </c>
      <c r="E64" s="102">
        <f ca="1">_xlfn.IFNA(VLOOKUP($B64,技能倍率!$E$9:$AD$996,MATCH("初始"&amp;E$41,技能倍率!$E$8:$AD$8,0),FALSE)+VLOOKUP($B64,技能倍率!$E$9:$AD$996,MATCH(E$41&amp;"成长",技能倍率!$E$8:$AD$8,0),FALSE)*(_xlfn.XLOOKUP(_xlfn.XLOOKUP($B64,技能倍率!$E$9:$E$996,技能倍率!$D$9:$D$996),$C$37:$G$37,$C$39:$G$39)-1),0)</f>
        <v>0</v>
      </c>
      <c r="F64" s="102">
        <f ca="1">_xlfn.IFNA(VLOOKUP($B64,技能倍率!$E$9:$AD$996,MATCH("初始"&amp;F$41,技能倍率!$E$8:$AD$8,0),FALSE)+VLOOKUP($B64,技能倍率!$E$9:$AD$996,MATCH(F$41&amp;"成长",技能倍率!$E$8:$AD$8,0),FALSE)*(_xlfn.XLOOKUP(_xlfn.XLOOKUP($B64,技能倍率!$E$9:$E$996,技能倍率!$D$9:$D$996),$C$37:$G$37,$C$39:$G$39)-1),0)</f>
        <v>4.657</v>
      </c>
      <c r="G64" s="55">
        <f ca="1">_xlfn.IFNA(VLOOKUP($B64,技能倍率!$E$9:$AD$996,MATCH(G$41,技能倍率!$E$8:$AD$8,0),FALSE),0)</f>
        <v>0</v>
      </c>
      <c r="H64" s="55">
        <f ca="1">_xlfn.IFNA(VLOOKUP($B64,技能倍率!$E$9:$AD$996,MATCH(H$41,技能倍率!$E$8:$AD$8,0),FALSE),0)</f>
        <v>0</v>
      </c>
      <c r="I64" s="55">
        <f ca="1">_xlfn.IFNA(VLOOKUP($B64,技能倍率!$E$9:$AD$996,MATCH(I$41,技能倍率!$E$8:$AD$8,0),FALSE),0)</f>
        <v>29.18</v>
      </c>
      <c r="J64" s="55">
        <f ca="1">_xlfn.IFNA(VLOOKUP($B64,技能倍率!$E$9:$AD$996,MATCH(J$41,技能倍率!$E$8:$AD$8,0),FALSE),0)</f>
        <v>0</v>
      </c>
      <c r="K64" s="55">
        <f ca="1">_xlfn.IFNA(VLOOKUP($B64,技能倍率!$E$9:$AD$996,MATCH(K$41,技能倍率!$E$8:$AD$8,0),FALSE),0)</f>
        <v>5</v>
      </c>
      <c r="L64" s="55">
        <f ca="1">_xlfn.IFNA(VLOOKUP($B64,技能倍率!$E$9:$AD$996,MATCH(L$41,技能倍率!$E$8:$AD$8,0),FALSE),0)</f>
        <v>8</v>
      </c>
      <c r="M64" s="55">
        <f ca="1">_xlfn.IFNA(VLOOKUP($B64,技能倍率!$E$9:$AD$996,MATCH(M$41,技能倍率!$E$8:$AD$8,0),FALSE),0)</f>
        <v>3</v>
      </c>
      <c r="N64" s="55">
        <f ca="1">_xlfn.IFNA(VLOOKUP($B64,技能动画信息!$A$13:$K$1001,7,FALSE),0)</f>
        <v>0</v>
      </c>
      <c r="O64" s="55">
        <f ca="1">_xlfn.IFNA(VLOOKUP($B64,技能动画信息!$A$13:$K$1001,8,FALSE),0)</f>
        <v>0</v>
      </c>
      <c r="P64" s="55" t="str">
        <f ca="1">VLOOKUP(B64,技能倍率!$E$9:$AH$344,5,FALSE)</f>
        <v>atk</v>
      </c>
      <c r="Q64" s="55" t="str">
        <f ca="1">VLOOKUP(B64,技能倍率!$E$9:$AH$344,11,FALSE)</f>
        <v>bs</v>
      </c>
      <c r="R64" s="55"/>
      <c r="S64" s="55"/>
      <c r="T64" s="55"/>
    </row>
    <row r="65" ht="25.5" spans="1:20">
      <c r="A65" s="55" t="str">
        <f ca="1" t="shared" si="11"/>
        <v>ChainD_Aid</v>
      </c>
      <c r="B65" s="101" t="str">
        <v>1131_ChainD_Aid</v>
      </c>
      <c r="C65" s="101" t="str">
        <v>连续招架</v>
      </c>
      <c r="D65" s="101" t="str">
        <v>招架支援：防守战术_连续招架</v>
      </c>
      <c r="E65" s="102">
        <f ca="1">_xlfn.IFNA(VLOOKUP($B65,技能倍率!$E$9:$AD$996,MATCH("初始"&amp;E$41,技能倍率!$E$8:$AD$8,0),FALSE)+VLOOKUP($B65,技能倍率!$E$9:$AD$996,MATCH(E$41&amp;"成长",技能倍率!$E$8:$AD$8,0),FALSE)*(_xlfn.XLOOKUP(_xlfn.XLOOKUP($B65,技能倍率!$E$9:$E$996,技能倍率!$D$9:$D$996),$C$37:$G$37,$C$39:$G$39)-1),0)</f>
        <v>0</v>
      </c>
      <c r="F65" s="102">
        <f ca="1">_xlfn.IFNA(VLOOKUP($B65,技能倍率!$E$9:$AD$996,MATCH("初始"&amp;F$41,技能倍率!$E$8:$AD$8,0),FALSE)+VLOOKUP($B65,技能倍率!$E$9:$AD$996,MATCH(F$41&amp;"成长",技能倍率!$E$8:$AD$8,0),FALSE)*(_xlfn.XLOOKUP(_xlfn.XLOOKUP($B65,技能倍率!$E$9:$E$996,技能倍率!$D$9:$D$996),$C$37:$G$37,$C$39:$G$39)-1),0)</f>
        <v>1.977</v>
      </c>
      <c r="G65" s="55">
        <f ca="1">_xlfn.IFNA(VLOOKUP($B65,技能倍率!$E$9:$AD$996,MATCH(G$41,技能倍率!$E$8:$AD$8,0),FALSE),0)</f>
        <v>0</v>
      </c>
      <c r="H65" s="55">
        <f ca="1">_xlfn.IFNA(VLOOKUP($B65,技能倍率!$E$9:$AD$996,MATCH(H$41,技能倍率!$E$8:$AD$8,0),FALSE),0)</f>
        <v>0</v>
      </c>
      <c r="I65" s="55">
        <f ca="1">_xlfn.IFNA(VLOOKUP($B65,技能倍率!$E$9:$AD$996,MATCH(I$41,技能倍率!$E$8:$AD$8,0),FALSE),0)</f>
        <v>29.18</v>
      </c>
      <c r="J65" s="55">
        <f ca="1">_xlfn.IFNA(VLOOKUP($B65,技能倍率!$E$9:$AD$996,MATCH(J$41,技能倍率!$E$8:$AD$8,0),FALSE),0)</f>
        <v>0</v>
      </c>
      <c r="K65" s="55">
        <f ca="1">_xlfn.IFNA(VLOOKUP($B65,技能倍率!$E$9:$AD$996,MATCH(K$41,技能倍率!$E$8:$AD$8,0),FALSE),0)</f>
        <v>5</v>
      </c>
      <c r="L65" s="55">
        <f ca="1">_xlfn.IFNA(VLOOKUP($B65,技能倍率!$E$9:$AD$996,MATCH(L$41,技能倍率!$E$8:$AD$8,0),FALSE),0)</f>
        <v>8</v>
      </c>
      <c r="M65" s="55">
        <f ca="1">_xlfn.IFNA(VLOOKUP($B65,技能倍率!$E$9:$AD$996,MATCH(M$41,技能倍率!$E$8:$AD$8,0),FALSE),0)</f>
        <v>3</v>
      </c>
      <c r="N65" s="55">
        <f ca="1">_xlfn.IFNA(VLOOKUP($B65,技能动画信息!$A$13:$K$1001,7,FALSE),0)</f>
        <v>0</v>
      </c>
      <c r="O65" s="55">
        <f ca="1">_xlfn.IFNA(VLOOKUP($B65,技能动画信息!$A$13:$K$1001,8,FALSE),0)</f>
        <v>0</v>
      </c>
      <c r="P65" s="55" t="str">
        <f ca="1">VLOOKUP(B65,技能倍率!$E$9:$AH$344,5,FALSE)</f>
        <v>atk</v>
      </c>
      <c r="Q65" s="55" t="str">
        <f ca="1">VLOOKUP(B65,技能倍率!$E$9:$AH$344,11,FALSE)</f>
        <v>bs</v>
      </c>
      <c r="R65" s="55"/>
      <c r="S65" s="55"/>
      <c r="T65" s="55"/>
    </row>
    <row r="66" spans="1:20">
      <c r="A66" s="55" t="str">
        <f ca="1" t="shared" si="11"/>
        <v>Assault_Aid</v>
      </c>
      <c r="B66" s="101" t="str">
        <v>1131_Assault_Aid</v>
      </c>
      <c r="C66" s="55" t="str">
        <v>突击支援</v>
      </c>
      <c r="D66" s="55" t="str">
        <v>支援突击：席卷打击</v>
      </c>
      <c r="E66" s="102">
        <f ca="1">_xlfn.IFNA(VLOOKUP($B66,技能倍率!$E$9:$AD$996,MATCH("初始"&amp;E$41,技能倍率!$E$8:$AD$8,0),FALSE)+VLOOKUP($B66,技能倍率!$E$9:$AD$996,MATCH(E$41&amp;"成长",技能倍率!$E$8:$AD$8,0),FALSE)*(_xlfn.XLOOKUP(_xlfn.XLOOKUP($B66,技能倍率!$E$9:$E$996,技能倍率!$D$9:$D$996),$C$37:$G$37,$C$39:$G$39)-1),0)</f>
        <v>6.24</v>
      </c>
      <c r="F66" s="102">
        <f ca="1">_xlfn.IFNA(VLOOKUP($B66,技能倍率!$E$9:$AD$996,MATCH("初始"&amp;F$41,技能倍率!$E$8:$AD$8,0),FALSE)+VLOOKUP($B66,技能倍率!$E$9:$AD$996,MATCH(F$41&amp;"成长",技能倍率!$E$8:$AD$8,0),FALSE)*(_xlfn.XLOOKUP(_xlfn.XLOOKUP($B66,技能倍率!$E$9:$E$996,技能倍率!$D$9:$D$996),$C$37:$G$37,$C$39:$G$39)-1),0)</f>
        <v>3.9</v>
      </c>
      <c r="G66" s="55">
        <f ca="1">_xlfn.IFNA(VLOOKUP($B66,技能倍率!$E$9:$AD$996,MATCH(G$41,技能倍率!$E$8:$AD$8,0),FALSE),0)</f>
        <v>0</v>
      </c>
      <c r="H66" s="55">
        <f ca="1">_xlfn.IFNA(VLOOKUP($B66,技能倍率!$E$9:$AD$996,MATCH(H$41,技能倍率!$E$8:$AD$8,0),FALSE),0)</f>
        <v>0</v>
      </c>
      <c r="I66" s="55">
        <f ca="1">_xlfn.IFNA(VLOOKUP($B66,技能倍率!$E$9:$AD$996,MATCH(I$41,技能倍率!$E$8:$AD$8,0),FALSE),0)</f>
        <v>107.85</v>
      </c>
      <c r="J66" s="55">
        <f ca="1">_xlfn.IFNA(VLOOKUP($B66,技能倍率!$E$9:$AD$996,MATCH(J$41,技能倍率!$E$8:$AD$8,0),FALSE),0)</f>
        <v>36042</v>
      </c>
      <c r="K66" s="55">
        <f ca="1">_xlfn.IFNA(VLOOKUP($B66,技能倍率!$E$9:$AD$996,MATCH(K$41,技能倍率!$E$8:$AD$8,0),FALSE),0)</f>
        <v>5</v>
      </c>
      <c r="L66" s="55">
        <f ca="1">_xlfn.IFNA(VLOOKUP($B66,技能倍率!$E$9:$AD$996,MATCH(L$41,技能倍率!$E$8:$AD$8,0),FALSE),0)</f>
        <v>9</v>
      </c>
      <c r="M66" s="55">
        <f ca="1">_xlfn.IFNA(VLOOKUP($B66,技能倍率!$E$9:$AD$996,MATCH(M$41,技能倍率!$E$8:$AD$8,0),FALSE),0)</f>
        <v>3</v>
      </c>
      <c r="N66" s="55">
        <f ca="1">_xlfn.IFNA(VLOOKUP($B66,技能动画信息!$A$13:$K$1001,7,FALSE),0)</f>
        <v>0</v>
      </c>
      <c r="O66" s="55">
        <f ca="1">_xlfn.IFNA(VLOOKUP($B66,技能动画信息!$A$13:$K$1001,8,FALSE),0)</f>
        <v>0</v>
      </c>
      <c r="P66" s="55" t="str">
        <f ca="1">VLOOKUP(B66,技能倍率!$E$9:$AH$344,5,FALSE)</f>
        <v>atk</v>
      </c>
      <c r="Q66" s="55" t="str">
        <f ca="1">VLOOKUP(B66,技能倍率!$E$9:$AH$344,11,FALSE)</f>
        <v>bs</v>
      </c>
      <c r="R66" s="55"/>
      <c r="S66" s="55"/>
      <c r="T66" s="55"/>
    </row>
    <row r="67" spans="1:20">
      <c r="A67" s="55" t="str">
        <f t="shared" si="11"/>
        <v/>
      </c>
      <c r="B67" s="101"/>
      <c r="C67" s="55"/>
      <c r="D67" s="55"/>
      <c r="E67" s="102">
        <f>_xlfn.IFNA(VLOOKUP($B67,技能倍率!$E$9:$AD$996,MATCH("初始"&amp;E$41,技能倍率!$E$8:$AD$8,0),FALSE)+VLOOKUP($B67,技能倍率!$E$9:$AD$996,MATCH(E$41&amp;"成长",技能倍率!$E$8:$AD$8,0),FALSE)*(_xlfn.XLOOKUP(_xlfn.XLOOKUP($B67,技能倍率!$E$9:$E$996,技能倍率!$D$9:$D$996),$C$37:$G$37,$C$39:$G$39)-1),0)</f>
        <v>0</v>
      </c>
      <c r="F67" s="102">
        <f>_xlfn.IFNA(VLOOKUP($B67,技能倍率!$E$9:$AD$996,MATCH("初始"&amp;F$41,技能倍率!$E$8:$AD$8,0),FALSE)+VLOOKUP($B67,技能倍率!$E$9:$AD$996,MATCH(F$41&amp;"成长",技能倍率!$E$8:$AD$8,0),FALSE)*(_xlfn.XLOOKUP(_xlfn.XLOOKUP($B67,技能倍率!$E$9:$E$996,技能倍率!$D$9:$D$996),$C$37:$G$37,$C$39:$G$39)-1),0)</f>
        <v>0</v>
      </c>
      <c r="G67" s="55">
        <f>_xlfn.IFNA(VLOOKUP($B67,技能倍率!$E$9:$AD$996,MATCH(G$41,技能倍率!$E$8:$AD$8,0),FALSE),0)</f>
        <v>0</v>
      </c>
      <c r="H67" s="55">
        <f>_xlfn.IFNA(VLOOKUP($B67,技能倍率!$E$9:$AD$996,MATCH(H$41,技能倍率!$E$8:$AD$8,0),FALSE),0)</f>
        <v>0</v>
      </c>
      <c r="I67" s="55">
        <f>_xlfn.IFNA(VLOOKUP($B67,技能倍率!$E$9:$AD$996,MATCH(I$41,技能倍率!$E$8:$AD$8,0),FALSE),0)</f>
        <v>0</v>
      </c>
      <c r="J67" s="55">
        <f>_xlfn.IFNA(VLOOKUP($B67,技能倍率!$E$9:$AD$996,MATCH(J$41,技能倍率!$E$8:$AD$8,0),FALSE),0)</f>
        <v>0</v>
      </c>
      <c r="K67" s="55">
        <f>_xlfn.IFNA(VLOOKUP($B67,技能倍率!$E$9:$AD$996,MATCH(K$41,技能倍率!$E$8:$AD$8,0),FALSE),0)</f>
        <v>0</v>
      </c>
      <c r="L67" s="55">
        <f>_xlfn.IFNA(VLOOKUP($B67,技能倍率!$E$9:$AD$996,MATCH(L$41,技能倍率!$E$8:$AD$8,0),FALSE),0)</f>
        <v>0</v>
      </c>
      <c r="M67" s="55">
        <f>_xlfn.IFNA(VLOOKUP($B67,技能倍率!$E$9:$AD$996,MATCH(M$41,技能倍率!$E$8:$AD$8,0),FALSE),0)</f>
        <v>0</v>
      </c>
      <c r="N67" s="55">
        <f>_xlfn.IFNA(VLOOKUP($B67,技能动画信息!$A$13:$K$1001,7,FALSE),0)</f>
        <v>0</v>
      </c>
      <c r="O67" s="55">
        <f>_xlfn.IFNA(VLOOKUP($B67,技能动画信息!$A$13:$K$1001,8,FALSE),0)</f>
        <v>0</v>
      </c>
      <c r="P67" s="55" t="e">
        <f>VLOOKUP(B67,技能倍率!$E$9:$AH$344,5,FALSE)</f>
        <v>#N/A</v>
      </c>
      <c r="Q67" s="55" t="e">
        <f>VLOOKUP(B67,技能倍率!$E$9:$AH$344,11,FALSE)</f>
        <v>#N/A</v>
      </c>
      <c r="R67" s="55"/>
      <c r="S67" s="55"/>
      <c r="T67" s="55"/>
    </row>
    <row r="68" spans="1:20">
      <c r="A68" s="55" t="str">
        <f t="shared" si="11"/>
        <v/>
      </c>
      <c r="B68" s="101"/>
      <c r="C68" s="55"/>
      <c r="D68" s="55"/>
      <c r="E68" s="102">
        <f>_xlfn.IFNA(VLOOKUP($B68,技能倍率!$E$9:$AD$996,MATCH("初始"&amp;E$41,技能倍率!$E$8:$AD$8,0),FALSE)+VLOOKUP($B68,技能倍率!$E$9:$AD$996,MATCH(E$41&amp;"成长",技能倍率!$E$8:$AD$8,0),FALSE)*(_xlfn.XLOOKUP(_xlfn.XLOOKUP($B68,技能倍率!$E$9:$E$996,技能倍率!$D$9:$D$996),$C$37:$G$37,$C$39:$G$39)-1),0)</f>
        <v>0</v>
      </c>
      <c r="F68" s="102">
        <f>_xlfn.IFNA(VLOOKUP($B68,技能倍率!$E$9:$AD$996,MATCH("初始"&amp;F$41,技能倍率!$E$8:$AD$8,0),FALSE)+VLOOKUP($B68,技能倍率!$E$9:$AD$996,MATCH(F$41&amp;"成长",技能倍率!$E$8:$AD$8,0),FALSE)*(_xlfn.XLOOKUP(_xlfn.XLOOKUP($B68,技能倍率!$E$9:$E$996,技能倍率!$D$9:$D$996),$C$37:$G$37,$C$39:$G$39)-1),0)</f>
        <v>0</v>
      </c>
      <c r="G68" s="55">
        <f>_xlfn.IFNA(VLOOKUP($B68,技能倍率!$E$9:$AD$996,MATCH(G$41,技能倍率!$E$8:$AD$8,0),FALSE),0)</f>
        <v>0</v>
      </c>
      <c r="H68" s="55">
        <f>_xlfn.IFNA(VLOOKUP($B68,技能倍率!$E$9:$AD$996,MATCH(H$41,技能倍率!$E$8:$AD$8,0),FALSE),0)</f>
        <v>0</v>
      </c>
      <c r="I68" s="55">
        <f>_xlfn.IFNA(VLOOKUP($B68,技能倍率!$E$9:$AD$996,MATCH(I$41,技能倍率!$E$8:$AD$8,0),FALSE),0)</f>
        <v>0</v>
      </c>
      <c r="J68" s="55">
        <f>_xlfn.IFNA(VLOOKUP($B68,技能倍率!$E$9:$AD$996,MATCH(J$41,技能倍率!$E$8:$AD$8,0),FALSE),0)</f>
        <v>0</v>
      </c>
      <c r="K68" s="55">
        <f>_xlfn.IFNA(VLOOKUP($B68,技能倍率!$E$9:$AD$996,MATCH(K$41,技能倍率!$E$8:$AD$8,0),FALSE),0)</f>
        <v>0</v>
      </c>
      <c r="L68" s="55">
        <f>_xlfn.IFNA(VLOOKUP($B68,技能倍率!$E$9:$AD$996,MATCH(L$41,技能倍率!$E$8:$AD$8,0),FALSE),0)</f>
        <v>0</v>
      </c>
      <c r="M68" s="55">
        <f>_xlfn.IFNA(VLOOKUP($B68,技能倍率!$E$9:$AD$996,MATCH(M$41,技能倍率!$E$8:$AD$8,0),FALSE),0)</f>
        <v>0</v>
      </c>
      <c r="N68" s="55">
        <f>_xlfn.IFNA(VLOOKUP($B68,技能动画信息!$A$13:$K$1001,7,FALSE),0)</f>
        <v>0</v>
      </c>
      <c r="O68" s="55">
        <f>_xlfn.IFNA(VLOOKUP($B68,技能动画信息!$A$13:$K$1001,8,FALSE),0)</f>
        <v>0</v>
      </c>
      <c r="P68" s="55" t="e">
        <f>VLOOKUP(B68,技能倍率!$E$9:$AH$344,5,FALSE)</f>
        <v>#N/A</v>
      </c>
      <c r="Q68" s="55" t="e">
        <f>VLOOKUP(B68,技能倍率!$E$9:$AH$344,11,FALSE)</f>
        <v>#N/A</v>
      </c>
      <c r="R68" s="55"/>
      <c r="S68" s="55"/>
      <c r="T68" s="55"/>
    </row>
    <row r="69" spans="1:20">
      <c r="A69" s="55" t="str">
        <f t="shared" si="11"/>
        <v/>
      </c>
      <c r="B69" s="101"/>
      <c r="C69" s="55"/>
      <c r="D69" s="55"/>
      <c r="E69" s="102">
        <f>_xlfn.IFNA(VLOOKUP($B69,技能倍率!$E$9:$AD$996,MATCH("初始"&amp;E$41,技能倍率!$E$8:$AD$8,0),FALSE)+VLOOKUP($B69,技能倍率!$E$9:$AD$996,MATCH(E$41&amp;"成长",技能倍率!$E$8:$AD$8,0),FALSE)*(_xlfn.XLOOKUP(_xlfn.XLOOKUP($B69,技能倍率!$E$9:$E$996,技能倍率!$D$9:$D$996),$C$37:$G$37,$C$39:$G$39)-1),0)</f>
        <v>0</v>
      </c>
      <c r="F69" s="102">
        <f>_xlfn.IFNA(VLOOKUP($B69,技能倍率!$E$9:$AD$996,MATCH("初始"&amp;F$41,技能倍率!$E$8:$AD$8,0),FALSE)+VLOOKUP($B69,技能倍率!$E$9:$AD$996,MATCH(F$41&amp;"成长",技能倍率!$E$8:$AD$8,0),FALSE)*(_xlfn.XLOOKUP(_xlfn.XLOOKUP($B69,技能倍率!$E$9:$E$996,技能倍率!$D$9:$D$996),$C$37:$G$37,$C$39:$G$39)-1),0)</f>
        <v>0</v>
      </c>
      <c r="G69" s="55">
        <f>_xlfn.IFNA(VLOOKUP($B69,技能倍率!$E$9:$AD$996,MATCH(G$41,技能倍率!$E$8:$AD$8,0),FALSE),0)</f>
        <v>0</v>
      </c>
      <c r="H69" s="55">
        <f>_xlfn.IFNA(VLOOKUP($B69,技能倍率!$E$9:$AD$996,MATCH(H$41,技能倍率!$E$8:$AD$8,0),FALSE),0)</f>
        <v>0</v>
      </c>
      <c r="I69" s="55">
        <f>_xlfn.IFNA(VLOOKUP($B69,技能倍率!$E$9:$AD$996,MATCH(I$41,技能倍率!$E$8:$AD$8,0),FALSE),0)</f>
        <v>0</v>
      </c>
      <c r="J69" s="55">
        <f>_xlfn.IFNA(VLOOKUP($B69,技能倍率!$E$9:$AD$996,MATCH(J$41,技能倍率!$E$8:$AD$8,0),FALSE),0)</f>
        <v>0</v>
      </c>
      <c r="K69" s="55">
        <f>_xlfn.IFNA(VLOOKUP($B69,技能倍率!$E$9:$AD$996,MATCH(K$41,技能倍率!$E$8:$AD$8,0),FALSE),0)</f>
        <v>0</v>
      </c>
      <c r="L69" s="55">
        <f>_xlfn.IFNA(VLOOKUP($B69,技能倍率!$E$9:$AD$996,MATCH(L$41,技能倍率!$E$8:$AD$8,0),FALSE),0)</f>
        <v>0</v>
      </c>
      <c r="M69" s="55">
        <f>_xlfn.IFNA(VLOOKUP($B69,技能倍率!$E$9:$AD$996,MATCH(M$41,技能倍率!$E$8:$AD$8,0),FALSE),0)</f>
        <v>0</v>
      </c>
      <c r="N69" s="55">
        <f>_xlfn.IFNA(VLOOKUP($B69,技能动画信息!$A$13:$K$1001,7,FALSE),0)</f>
        <v>0</v>
      </c>
      <c r="O69" s="55">
        <f>_xlfn.IFNA(VLOOKUP($B69,技能动画信息!$A$13:$K$1001,8,FALSE),0)</f>
        <v>0</v>
      </c>
      <c r="P69" s="55" t="e">
        <f>VLOOKUP(B69,技能倍率!$E$9:$AH$344,5,FALSE)</f>
        <v>#N/A</v>
      </c>
      <c r="Q69" s="55" t="e">
        <f>VLOOKUP(B69,技能倍率!$E$9:$AH$344,11,FALSE)</f>
        <v>#N/A</v>
      </c>
      <c r="R69" s="55"/>
      <c r="S69" s="55"/>
      <c r="T69" s="55"/>
    </row>
    <row r="70" spans="1:20">
      <c r="A70" s="55" t="str">
        <f t="shared" si="11"/>
        <v/>
      </c>
      <c r="B70" s="101"/>
      <c r="C70" s="55"/>
      <c r="D70" s="55"/>
      <c r="E70" s="102">
        <f>_xlfn.IFNA(VLOOKUP($B70,技能倍率!$E$9:$AD$996,MATCH("初始"&amp;E$41,技能倍率!$E$8:$AD$8,0),FALSE)+VLOOKUP($B70,技能倍率!$E$9:$AD$996,MATCH(E$41&amp;"成长",技能倍率!$E$8:$AD$8,0),FALSE)*(_xlfn.XLOOKUP(_xlfn.XLOOKUP($B70,技能倍率!$E$9:$E$996,技能倍率!$D$9:$D$996),$C$37:$G$37,$C$39:$G$39)-1),0)</f>
        <v>0</v>
      </c>
      <c r="F70" s="102">
        <f>_xlfn.IFNA(VLOOKUP($B70,技能倍率!$E$9:$AD$996,MATCH("初始"&amp;F$41,技能倍率!$E$8:$AD$8,0),FALSE)+VLOOKUP($B70,技能倍率!$E$9:$AD$996,MATCH(F$41&amp;"成长",技能倍率!$E$8:$AD$8,0),FALSE)*(_xlfn.XLOOKUP(_xlfn.XLOOKUP($B70,技能倍率!$E$9:$E$996,技能倍率!$D$9:$D$996),$C$37:$G$37,$C$39:$G$39)-1),0)</f>
        <v>0</v>
      </c>
      <c r="G70" s="55">
        <f>_xlfn.IFNA(VLOOKUP($B70,技能倍率!$E$9:$AD$996,MATCH(G$41,技能倍率!$E$8:$AD$8,0),FALSE),0)</f>
        <v>0</v>
      </c>
      <c r="H70" s="55">
        <f>_xlfn.IFNA(VLOOKUP($B70,技能倍率!$E$9:$AD$996,MATCH(H$41,技能倍率!$E$8:$AD$8,0),FALSE),0)</f>
        <v>0</v>
      </c>
      <c r="I70" s="55">
        <f>_xlfn.IFNA(VLOOKUP($B70,技能倍率!$E$9:$AD$996,MATCH(I$41,技能倍率!$E$8:$AD$8,0),FALSE),0)</f>
        <v>0</v>
      </c>
      <c r="J70" s="55">
        <f>_xlfn.IFNA(VLOOKUP($B70,技能倍率!$E$9:$AD$996,MATCH(J$41,技能倍率!$E$8:$AD$8,0),FALSE),0)</f>
        <v>0</v>
      </c>
      <c r="K70" s="55">
        <f>_xlfn.IFNA(VLOOKUP($B70,技能倍率!$E$9:$AD$996,MATCH(K$41,技能倍率!$E$8:$AD$8,0),FALSE),0)</f>
        <v>0</v>
      </c>
      <c r="L70" s="55">
        <f>_xlfn.IFNA(VLOOKUP($B70,技能倍率!$E$9:$AD$996,MATCH(L$41,技能倍率!$E$8:$AD$8,0),FALSE),0)</f>
        <v>0</v>
      </c>
      <c r="M70" s="55">
        <f>_xlfn.IFNA(VLOOKUP($B70,技能倍率!$E$9:$AD$996,MATCH(M$41,技能倍率!$E$8:$AD$8,0),FALSE),0)</f>
        <v>0</v>
      </c>
      <c r="N70" s="55">
        <f>_xlfn.IFNA(VLOOKUP($B70,技能动画信息!$A$13:$K$1001,7,FALSE),0)</f>
        <v>0</v>
      </c>
      <c r="O70" s="55">
        <f>_xlfn.IFNA(VLOOKUP($B70,技能动画信息!$A$13:$K$1001,8,FALSE),0)</f>
        <v>0</v>
      </c>
      <c r="P70" s="55" t="e">
        <f>VLOOKUP(B70,技能倍率!$E$9:$AH$344,5,FALSE)</f>
        <v>#N/A</v>
      </c>
      <c r="Q70" s="55" t="e">
        <f>VLOOKUP(B70,技能倍率!$E$9:$AH$344,11,FALSE)</f>
        <v>#N/A</v>
      </c>
      <c r="R70" s="55"/>
      <c r="S70" s="55"/>
      <c r="T70" s="55"/>
    </row>
    <row r="71" spans="1:20">
      <c r="A71" s="55" t="str">
        <f t="shared" si="11"/>
        <v/>
      </c>
      <c r="B71" s="101"/>
      <c r="C71" s="55"/>
      <c r="D71" s="55"/>
      <c r="E71" s="102">
        <f>_xlfn.IFNA(VLOOKUP($B71,技能倍率!$E$9:$AD$996,MATCH("初始"&amp;E$41,技能倍率!$E$8:$AD$8,0),FALSE)+VLOOKUP($B71,技能倍率!$E$9:$AD$996,MATCH(E$41&amp;"成长",技能倍率!$E$8:$AD$8,0),FALSE)*(_xlfn.XLOOKUP(_xlfn.XLOOKUP($B71,技能倍率!$E$9:$E$996,技能倍率!$D$9:$D$996),$C$37:$G$37,$C$39:$G$39)-1),0)</f>
        <v>0</v>
      </c>
      <c r="F71" s="102">
        <f>_xlfn.IFNA(VLOOKUP($B71,技能倍率!$E$9:$AD$996,MATCH("初始"&amp;F$41,技能倍率!$E$8:$AD$8,0),FALSE)+VLOOKUP($B71,技能倍率!$E$9:$AD$996,MATCH(F$41&amp;"成长",技能倍率!$E$8:$AD$8,0),FALSE)*(_xlfn.XLOOKUP(_xlfn.XLOOKUP($B71,技能倍率!$E$9:$E$996,技能倍率!$D$9:$D$996),$C$37:$G$37,$C$39:$G$39)-1),0)</f>
        <v>0</v>
      </c>
      <c r="G71" s="55">
        <f>_xlfn.IFNA(VLOOKUP($B71,技能倍率!$E$9:$AD$996,MATCH(G$41,技能倍率!$E$8:$AD$8,0),FALSE),0)</f>
        <v>0</v>
      </c>
      <c r="H71" s="55">
        <f>_xlfn.IFNA(VLOOKUP($B71,技能倍率!$E$9:$AD$996,MATCH(H$41,技能倍率!$E$8:$AD$8,0),FALSE),0)</f>
        <v>0</v>
      </c>
      <c r="I71" s="55">
        <f>_xlfn.IFNA(VLOOKUP($B71,技能倍率!$E$9:$AD$996,MATCH(I$41,技能倍率!$E$8:$AD$8,0),FALSE),0)</f>
        <v>0</v>
      </c>
      <c r="J71" s="55">
        <f>_xlfn.IFNA(VLOOKUP($B71,技能倍率!$E$9:$AD$996,MATCH(J$41,技能倍率!$E$8:$AD$8,0),FALSE),0)</f>
        <v>0</v>
      </c>
      <c r="K71" s="55">
        <f>_xlfn.IFNA(VLOOKUP($B71,技能倍率!$E$9:$AD$996,MATCH(K$41,技能倍率!$E$8:$AD$8,0),FALSE),0)</f>
        <v>0</v>
      </c>
      <c r="L71" s="55">
        <f>_xlfn.IFNA(VLOOKUP($B71,技能倍率!$E$9:$AD$996,MATCH(L$41,技能倍率!$E$8:$AD$8,0),FALSE),0)</f>
        <v>0</v>
      </c>
      <c r="M71" s="55">
        <f>_xlfn.IFNA(VLOOKUP($B71,技能倍率!$E$9:$AD$996,MATCH(M$41,技能倍率!$E$8:$AD$8,0),FALSE),0)</f>
        <v>0</v>
      </c>
      <c r="N71" s="55">
        <f>_xlfn.IFNA(VLOOKUP($B71,技能动画信息!$A$13:$K$1001,7,FALSE),0)</f>
        <v>0</v>
      </c>
      <c r="O71" s="55">
        <f>_xlfn.IFNA(VLOOKUP($B71,技能动画信息!$A$13:$K$1001,8,FALSE),0)</f>
        <v>0</v>
      </c>
      <c r="P71" s="55" t="e">
        <f>VLOOKUP(B71,技能倍率!$E$9:$AH$344,5,FALSE)</f>
        <v>#N/A</v>
      </c>
      <c r="Q71" s="55" t="e">
        <f>VLOOKUP(B71,技能倍率!$E$9:$AH$344,11,FALSE)</f>
        <v>#N/A</v>
      </c>
      <c r="R71" s="55"/>
      <c r="S71" s="55"/>
      <c r="T71" s="55"/>
    </row>
    <row r="72" spans="1:20">
      <c r="A72" s="55" t="str">
        <f t="shared" si="11"/>
        <v/>
      </c>
      <c r="B72" s="101"/>
      <c r="C72" s="55"/>
      <c r="D72" s="55"/>
      <c r="E72" s="102">
        <f>_xlfn.IFNA(VLOOKUP($B72,技能倍率!$E$9:$AD$996,MATCH("初始"&amp;E$41,技能倍率!$E$8:$AD$8,0),FALSE)+VLOOKUP($B72,技能倍率!$E$9:$AD$996,MATCH(E$41&amp;"成长",技能倍率!$E$8:$AD$8,0),FALSE)*(_xlfn.XLOOKUP(_xlfn.XLOOKUP($B72,技能倍率!$E$9:$E$996,技能倍率!$D$9:$D$996),$C$37:$G$37,$C$39:$G$39)-1),0)</f>
        <v>0</v>
      </c>
      <c r="F72" s="102">
        <f>_xlfn.IFNA(VLOOKUP($B72,技能倍率!$E$9:$AD$996,MATCH("初始"&amp;F$41,技能倍率!$E$8:$AD$8,0),FALSE)+VLOOKUP($B72,技能倍率!$E$9:$AD$996,MATCH(F$41&amp;"成长",技能倍率!$E$8:$AD$8,0),FALSE)*(_xlfn.XLOOKUP(_xlfn.XLOOKUP($B72,技能倍率!$E$9:$E$996,技能倍率!$D$9:$D$996),$C$37:$G$37,$C$39:$G$39)-1),0)</f>
        <v>0</v>
      </c>
      <c r="G72" s="55">
        <f>_xlfn.IFNA(VLOOKUP($B72,技能倍率!$E$9:$AD$996,MATCH(G$41,技能倍率!$E$8:$AD$8,0),FALSE),0)</f>
        <v>0</v>
      </c>
      <c r="H72" s="55">
        <f>_xlfn.IFNA(VLOOKUP($B72,技能倍率!$E$9:$AD$996,MATCH(H$41,技能倍率!$E$8:$AD$8,0),FALSE),0)</f>
        <v>0</v>
      </c>
      <c r="I72" s="55">
        <f>_xlfn.IFNA(VLOOKUP($B72,技能倍率!$E$9:$AD$996,MATCH(I$41,技能倍率!$E$8:$AD$8,0),FALSE),0)</f>
        <v>0</v>
      </c>
      <c r="J72" s="55">
        <f>_xlfn.IFNA(VLOOKUP($B72,技能倍率!$E$9:$AD$996,MATCH(J$41,技能倍率!$E$8:$AD$8,0),FALSE),0)</f>
        <v>0</v>
      </c>
      <c r="K72" s="55">
        <f>_xlfn.IFNA(VLOOKUP($B72,技能倍率!$E$9:$AD$996,MATCH(K$41,技能倍率!$E$8:$AD$8,0),FALSE),0)</f>
        <v>0</v>
      </c>
      <c r="L72" s="55">
        <f>_xlfn.IFNA(VLOOKUP($B72,技能倍率!$E$9:$AD$996,MATCH(L$41,技能倍率!$E$8:$AD$8,0),FALSE),0)</f>
        <v>0</v>
      </c>
      <c r="M72" s="55">
        <f>_xlfn.IFNA(VLOOKUP($B72,技能倍率!$E$9:$AD$996,MATCH(M$41,技能倍率!$E$8:$AD$8,0),FALSE),0)</f>
        <v>0</v>
      </c>
      <c r="N72" s="55">
        <f>_xlfn.IFNA(VLOOKUP($B72,技能动画信息!$A$13:$K$1001,7,FALSE),0)</f>
        <v>0</v>
      </c>
      <c r="O72" s="55">
        <f>_xlfn.IFNA(VLOOKUP($B72,技能动画信息!$A$13:$K$1001,8,FALSE),0)</f>
        <v>0</v>
      </c>
      <c r="P72" s="55" t="e">
        <f>VLOOKUP(B72,技能倍率!$E$9:$AH$344,5,FALSE)</f>
        <v>#N/A</v>
      </c>
      <c r="Q72" s="55" t="e">
        <f>VLOOKUP(B72,技能倍率!$E$9:$AH$344,11,FALSE)</f>
        <v>#N/A</v>
      </c>
      <c r="R72" s="55"/>
      <c r="S72" s="55"/>
      <c r="T72" s="55"/>
    </row>
    <row r="73" spans="1:20">
      <c r="A73" s="55" t="str">
        <f t="shared" si="11"/>
        <v/>
      </c>
      <c r="B73" s="101"/>
      <c r="C73" s="55"/>
      <c r="D73" s="55"/>
      <c r="E73" s="102">
        <f>_xlfn.IFNA(VLOOKUP($B73,技能倍率!$E$9:$AD$996,MATCH("初始"&amp;E$41,技能倍率!$E$8:$AD$8,0),FALSE)+VLOOKUP($B73,技能倍率!$E$9:$AD$996,MATCH(E$41&amp;"成长",技能倍率!$E$8:$AD$8,0),FALSE)*(_xlfn.XLOOKUP(_xlfn.XLOOKUP($B73,技能倍率!$E$9:$E$996,技能倍率!$D$9:$D$996),$C$37:$G$37,$C$39:$G$39)-1),0)</f>
        <v>0</v>
      </c>
      <c r="F73" s="102">
        <f>_xlfn.IFNA(VLOOKUP($B73,技能倍率!$E$9:$AD$996,MATCH("初始"&amp;F$41,技能倍率!$E$8:$AD$8,0),FALSE)+VLOOKUP($B73,技能倍率!$E$9:$AD$996,MATCH(F$41&amp;"成长",技能倍率!$E$8:$AD$8,0),FALSE)*(_xlfn.XLOOKUP(_xlfn.XLOOKUP($B73,技能倍率!$E$9:$E$996,技能倍率!$D$9:$D$996),$C$37:$G$37,$C$39:$G$39)-1),0)</f>
        <v>0</v>
      </c>
      <c r="G73" s="55">
        <f>_xlfn.IFNA(VLOOKUP($B73,技能倍率!$E$9:$AD$996,MATCH(G$41,技能倍率!$E$8:$AD$8,0),FALSE),0)</f>
        <v>0</v>
      </c>
      <c r="H73" s="55">
        <f>_xlfn.IFNA(VLOOKUP($B73,技能倍率!$E$9:$AD$996,MATCH(H$41,技能倍率!$E$8:$AD$8,0),FALSE),0)</f>
        <v>0</v>
      </c>
      <c r="I73" s="55">
        <f>_xlfn.IFNA(VLOOKUP($B73,技能倍率!$E$9:$AD$996,MATCH(I$41,技能倍率!$E$8:$AD$8,0),FALSE),0)</f>
        <v>0</v>
      </c>
      <c r="J73" s="55">
        <f>_xlfn.IFNA(VLOOKUP($B73,技能倍率!$E$9:$AD$996,MATCH(J$41,技能倍率!$E$8:$AD$8,0),FALSE),0)</f>
        <v>0</v>
      </c>
      <c r="K73" s="55">
        <f>_xlfn.IFNA(VLOOKUP($B73,技能倍率!$E$9:$AD$996,MATCH(K$41,技能倍率!$E$8:$AD$8,0),FALSE),0)</f>
        <v>0</v>
      </c>
      <c r="L73" s="55">
        <f>_xlfn.IFNA(VLOOKUP($B73,技能倍率!$E$9:$AD$996,MATCH(L$41,技能倍率!$E$8:$AD$8,0),FALSE),0)</f>
        <v>0</v>
      </c>
      <c r="M73" s="55">
        <f>_xlfn.IFNA(VLOOKUP($B73,技能倍率!$E$9:$AD$996,MATCH(M$41,技能倍率!$E$8:$AD$8,0),FALSE),0)</f>
        <v>0</v>
      </c>
      <c r="N73" s="55">
        <f>_xlfn.IFNA(VLOOKUP($B73,技能动画信息!$A$13:$K$1001,7,FALSE),0)</f>
        <v>0</v>
      </c>
      <c r="O73" s="55">
        <f>_xlfn.IFNA(VLOOKUP($B73,技能动画信息!$A$13:$K$1001,8,FALSE),0)</f>
        <v>0</v>
      </c>
      <c r="P73" s="55" t="e">
        <f>VLOOKUP(B73,技能倍率!$E$9:$AH$344,5,FALSE)</f>
        <v>#N/A</v>
      </c>
      <c r="Q73" s="55" t="e">
        <f>VLOOKUP(B73,技能倍率!$E$9:$AH$344,11,FALSE)</f>
        <v>#N/A</v>
      </c>
      <c r="R73" s="55"/>
      <c r="S73" s="55"/>
      <c r="T73" s="55"/>
    </row>
    <row r="74" spans="1:20">
      <c r="A74" s="55" t="str">
        <f t="shared" si="11"/>
        <v/>
      </c>
      <c r="B74" s="101"/>
      <c r="C74" s="55"/>
      <c r="D74" s="55"/>
      <c r="E74" s="102">
        <f>_xlfn.IFNA(VLOOKUP($B74,技能倍率!$E$9:$AD$996,MATCH("初始"&amp;E$41,技能倍率!$E$8:$AD$8,0),FALSE)+VLOOKUP($B74,技能倍率!$E$9:$AD$996,MATCH(E$41&amp;"成长",技能倍率!$E$8:$AD$8,0),FALSE)*(_xlfn.XLOOKUP(_xlfn.XLOOKUP($B74,技能倍率!$E$9:$E$996,技能倍率!$D$9:$D$996),$C$37:$G$37,$C$39:$G$39)-1),0)</f>
        <v>0</v>
      </c>
      <c r="F74" s="102">
        <f>_xlfn.IFNA(VLOOKUP($B74,技能倍率!$E$9:$AD$996,MATCH("初始"&amp;F$41,技能倍率!$E$8:$AD$8,0),FALSE)+VLOOKUP($B74,技能倍率!$E$9:$AD$996,MATCH(F$41&amp;"成长",技能倍率!$E$8:$AD$8,0),FALSE)*(_xlfn.XLOOKUP(_xlfn.XLOOKUP($B74,技能倍率!$E$9:$E$996,技能倍率!$D$9:$D$996),$C$37:$G$37,$C$39:$G$39)-1),0)</f>
        <v>0</v>
      </c>
      <c r="G74" s="55">
        <f>_xlfn.IFNA(VLOOKUP($B74,技能倍率!$E$9:$AD$996,MATCH(G$41,技能倍率!$E$8:$AD$8,0),FALSE),0)</f>
        <v>0</v>
      </c>
      <c r="H74" s="55">
        <f>_xlfn.IFNA(VLOOKUP($B74,技能倍率!$E$9:$AD$996,MATCH(H$41,技能倍率!$E$8:$AD$8,0),FALSE),0)</f>
        <v>0</v>
      </c>
      <c r="I74" s="55">
        <f>_xlfn.IFNA(VLOOKUP($B74,技能倍率!$E$9:$AD$996,MATCH(I$41,技能倍率!$E$8:$AD$8,0),FALSE),0)</f>
        <v>0</v>
      </c>
      <c r="J74" s="55">
        <f>_xlfn.IFNA(VLOOKUP($B74,技能倍率!$E$9:$AD$996,MATCH(J$41,技能倍率!$E$8:$AD$8,0),FALSE),0)</f>
        <v>0</v>
      </c>
      <c r="K74" s="55">
        <f>_xlfn.IFNA(VLOOKUP($B74,技能倍率!$E$9:$AD$996,MATCH(K$41,技能倍率!$E$8:$AD$8,0),FALSE),0)</f>
        <v>0</v>
      </c>
      <c r="L74" s="55">
        <f>_xlfn.IFNA(VLOOKUP($B74,技能倍率!$E$9:$AD$996,MATCH(L$41,技能倍率!$E$8:$AD$8,0),FALSE),0)</f>
        <v>0</v>
      </c>
      <c r="M74" s="55">
        <f>_xlfn.IFNA(VLOOKUP($B74,技能倍率!$E$9:$AD$996,MATCH(M$41,技能倍率!$E$8:$AD$8,0),FALSE),0)</f>
        <v>0</v>
      </c>
      <c r="N74" s="55">
        <f>_xlfn.IFNA(VLOOKUP($B74,技能动画信息!$A$13:$K$1001,7,FALSE),0)</f>
        <v>0</v>
      </c>
      <c r="O74" s="55">
        <f>_xlfn.IFNA(VLOOKUP($B74,技能动画信息!$A$13:$K$1001,8,FALSE),0)</f>
        <v>0</v>
      </c>
      <c r="P74" s="55" t="e">
        <f>VLOOKUP(B74,技能倍率!$E$9:$AH$344,5,FALSE)</f>
        <v>#N/A</v>
      </c>
      <c r="Q74" s="55" t="e">
        <f>VLOOKUP(B74,技能倍率!$E$9:$AH$344,11,FALSE)</f>
        <v>#N/A</v>
      </c>
      <c r="R74" s="55"/>
      <c r="S74" s="55"/>
      <c r="T74" s="55"/>
    </row>
    <row r="75" spans="1:20">
      <c r="A75" s="55" t="str">
        <f t="shared" si="11"/>
        <v/>
      </c>
      <c r="B75" s="101"/>
      <c r="C75" s="55"/>
      <c r="D75" s="55"/>
      <c r="E75" s="102">
        <f>_xlfn.IFNA(VLOOKUP($B75,技能倍率!$E$9:$AD$996,MATCH("初始"&amp;E$41,技能倍率!$E$8:$AD$8,0),FALSE)+VLOOKUP($B75,技能倍率!$E$9:$AD$996,MATCH(E$41&amp;"成长",技能倍率!$E$8:$AD$8,0),FALSE)*(_xlfn.XLOOKUP(_xlfn.XLOOKUP($B75,技能倍率!$E$9:$E$996,技能倍率!$D$9:$D$996),$C$37:$G$37,$C$39:$G$39)-1),0)</f>
        <v>0</v>
      </c>
      <c r="F75" s="102">
        <f>_xlfn.IFNA(VLOOKUP($B75,技能倍率!$E$9:$AD$996,MATCH("初始"&amp;F$41,技能倍率!$E$8:$AD$8,0),FALSE)+VLOOKUP($B75,技能倍率!$E$9:$AD$996,MATCH(F$41&amp;"成长",技能倍率!$E$8:$AD$8,0),FALSE)*(_xlfn.XLOOKUP(_xlfn.XLOOKUP($B75,技能倍率!$E$9:$E$996,技能倍率!$D$9:$D$996),$C$37:$G$37,$C$39:$G$39)-1),0)</f>
        <v>0</v>
      </c>
      <c r="G75" s="55">
        <f>_xlfn.IFNA(VLOOKUP($B75,技能倍率!$E$9:$AD$996,MATCH(G$41,技能倍率!$E$8:$AD$8,0),FALSE),0)</f>
        <v>0</v>
      </c>
      <c r="H75" s="55">
        <f>_xlfn.IFNA(VLOOKUP($B75,技能倍率!$E$9:$AD$996,MATCH(H$41,技能倍率!$E$8:$AD$8,0),FALSE),0)</f>
        <v>0</v>
      </c>
      <c r="I75" s="55">
        <f>_xlfn.IFNA(VLOOKUP($B75,技能倍率!$E$9:$AD$996,MATCH(I$41,技能倍率!$E$8:$AD$8,0),FALSE),0)</f>
        <v>0</v>
      </c>
      <c r="J75" s="55">
        <f>_xlfn.IFNA(VLOOKUP($B75,技能倍率!$E$9:$AD$996,MATCH(J$41,技能倍率!$E$8:$AD$8,0),FALSE),0)</f>
        <v>0</v>
      </c>
      <c r="K75" s="55">
        <f>_xlfn.IFNA(VLOOKUP($B75,技能倍率!$E$9:$AD$996,MATCH(K$41,技能倍率!$E$8:$AD$8,0),FALSE),0)</f>
        <v>0</v>
      </c>
      <c r="L75" s="55">
        <f>_xlfn.IFNA(VLOOKUP($B75,技能倍率!$E$9:$AD$996,MATCH(L$41,技能倍率!$E$8:$AD$8,0),FALSE),0)</f>
        <v>0</v>
      </c>
      <c r="M75" s="55">
        <f>_xlfn.IFNA(VLOOKUP($B75,技能倍率!$E$9:$AD$996,MATCH(M$41,技能倍率!$E$8:$AD$8,0),FALSE),0)</f>
        <v>0</v>
      </c>
      <c r="N75" s="55">
        <f>_xlfn.IFNA(VLOOKUP($B75,技能动画信息!$A$13:$K$1001,7,FALSE),0)</f>
        <v>0</v>
      </c>
      <c r="O75" s="55">
        <f>_xlfn.IFNA(VLOOKUP($B75,技能动画信息!$A$13:$K$1001,8,FALSE),0)</f>
        <v>0</v>
      </c>
      <c r="P75" s="55" t="e">
        <f>VLOOKUP(B75,技能倍率!$E$9:$AH$344,5,FALSE)</f>
        <v>#N/A</v>
      </c>
      <c r="Q75" s="55" t="e">
        <f>VLOOKUP(B75,技能倍率!$E$9:$AH$344,11,FALSE)</f>
        <v>#N/A</v>
      </c>
      <c r="R75" s="55"/>
      <c r="S75" s="55"/>
      <c r="T75" s="55"/>
    </row>
    <row r="76" spans="1:20">
      <c r="A76" s="55" t="str">
        <f t="shared" si="11"/>
        <v/>
      </c>
      <c r="B76" s="101"/>
      <c r="C76" s="55"/>
      <c r="D76" s="55"/>
      <c r="E76" s="102">
        <f>_xlfn.IFNA(VLOOKUP($B76,技能倍率!$E$9:$AD$996,MATCH("初始"&amp;E$41,技能倍率!$E$8:$AD$8,0),FALSE)+VLOOKUP($B76,技能倍率!$E$9:$AD$996,MATCH(E$41&amp;"成长",技能倍率!$E$8:$AD$8,0),FALSE)*(_xlfn.XLOOKUP(_xlfn.XLOOKUP($B76,技能倍率!$E$9:$E$996,技能倍率!$D$9:$D$996),$C$37:$G$37,$C$39:$G$39)-1),0)</f>
        <v>0</v>
      </c>
      <c r="F76" s="102">
        <f>_xlfn.IFNA(VLOOKUP($B76,技能倍率!$E$9:$AD$996,MATCH("初始"&amp;F$41,技能倍率!$E$8:$AD$8,0),FALSE)+VLOOKUP($B76,技能倍率!$E$9:$AD$996,MATCH(F$41&amp;"成长",技能倍率!$E$8:$AD$8,0),FALSE)*(_xlfn.XLOOKUP(_xlfn.XLOOKUP($B76,技能倍率!$E$9:$E$996,技能倍率!$D$9:$D$996),$C$37:$G$37,$C$39:$G$39)-1),0)</f>
        <v>0</v>
      </c>
      <c r="G76" s="55">
        <f>_xlfn.IFNA(VLOOKUP($B76,技能倍率!$E$9:$AD$996,MATCH(G$41,技能倍率!$E$8:$AD$8,0),FALSE),0)</f>
        <v>0</v>
      </c>
      <c r="H76" s="55">
        <f>_xlfn.IFNA(VLOOKUP($B76,技能倍率!$E$9:$AD$996,MATCH(H$41,技能倍率!$E$8:$AD$8,0),FALSE),0)</f>
        <v>0</v>
      </c>
      <c r="I76" s="55">
        <f>_xlfn.IFNA(VLOOKUP($B76,技能倍率!$E$9:$AD$996,MATCH(I$41,技能倍率!$E$8:$AD$8,0),FALSE),0)</f>
        <v>0</v>
      </c>
      <c r="J76" s="55">
        <f>_xlfn.IFNA(VLOOKUP($B76,技能倍率!$E$9:$AD$996,MATCH(J$41,技能倍率!$E$8:$AD$8,0),FALSE),0)</f>
        <v>0</v>
      </c>
      <c r="K76" s="55">
        <f>_xlfn.IFNA(VLOOKUP($B76,技能倍率!$E$9:$AD$996,MATCH(K$41,技能倍率!$E$8:$AD$8,0),FALSE),0)</f>
        <v>0</v>
      </c>
      <c r="L76" s="55">
        <f>_xlfn.IFNA(VLOOKUP($B76,技能倍率!$E$9:$AD$996,MATCH(L$41,技能倍率!$E$8:$AD$8,0),FALSE),0)</f>
        <v>0</v>
      </c>
      <c r="M76" s="55">
        <f>_xlfn.IFNA(VLOOKUP($B76,技能倍率!$E$9:$AD$996,MATCH(M$41,技能倍率!$E$8:$AD$8,0),FALSE),0)</f>
        <v>0</v>
      </c>
      <c r="N76" s="55">
        <f>_xlfn.IFNA(VLOOKUP($B76,技能动画信息!$A$13:$K$1001,7,FALSE),0)</f>
        <v>0</v>
      </c>
      <c r="O76" s="55">
        <f>_xlfn.IFNA(VLOOKUP($B76,技能动画信息!$A$13:$K$1001,8,FALSE),0)</f>
        <v>0</v>
      </c>
      <c r="P76" s="55" t="e">
        <f>VLOOKUP(B76,技能倍率!$E$9:$AH$344,5,FALSE)</f>
        <v>#N/A</v>
      </c>
      <c r="Q76" s="55" t="e">
        <f>VLOOKUP(B76,技能倍率!$E$9:$AH$344,11,FALSE)</f>
        <v>#N/A</v>
      </c>
      <c r="R76" s="55"/>
      <c r="S76" s="55"/>
      <c r="T76" s="55"/>
    </row>
    <row r="77" spans="1:20">
      <c r="A77" s="55" t="str">
        <f t="shared" si="11"/>
        <v/>
      </c>
      <c r="B77" s="101"/>
      <c r="C77" s="55"/>
      <c r="D77" s="55"/>
      <c r="E77" s="102">
        <f>_xlfn.IFNA(VLOOKUP($B77,技能倍率!$E$9:$AD$996,MATCH("初始"&amp;E$41,技能倍率!$E$8:$AD$8,0),FALSE)+VLOOKUP($B77,技能倍率!$E$9:$AD$996,MATCH(E$41&amp;"成长",技能倍率!$E$8:$AD$8,0),FALSE)*(_xlfn.XLOOKUP(_xlfn.XLOOKUP($B77,技能倍率!$E$9:$E$996,技能倍率!$D$9:$D$996),$C$37:$G$37,$C$39:$G$39)-1),0)</f>
        <v>0</v>
      </c>
      <c r="F77" s="102">
        <f>_xlfn.IFNA(VLOOKUP($B77,技能倍率!$E$9:$AD$996,MATCH("初始"&amp;F$41,技能倍率!$E$8:$AD$8,0),FALSE)+VLOOKUP($B77,技能倍率!$E$9:$AD$996,MATCH(F$41&amp;"成长",技能倍率!$E$8:$AD$8,0),FALSE)*(_xlfn.XLOOKUP(_xlfn.XLOOKUP($B77,技能倍率!$E$9:$E$996,技能倍率!$D$9:$D$996),$C$37:$G$37,$C$39:$G$39)-1),0)</f>
        <v>0</v>
      </c>
      <c r="G77" s="55">
        <f>_xlfn.IFNA(VLOOKUP($B77,技能倍率!$E$9:$AD$996,MATCH(G$41,技能倍率!$E$8:$AD$8,0),FALSE),0)</f>
        <v>0</v>
      </c>
      <c r="H77" s="55">
        <f>_xlfn.IFNA(VLOOKUP($B77,技能倍率!$E$9:$AD$996,MATCH(H$41,技能倍率!$E$8:$AD$8,0),FALSE),0)</f>
        <v>0</v>
      </c>
      <c r="I77" s="55">
        <f>_xlfn.IFNA(VLOOKUP($B77,技能倍率!$E$9:$AD$996,MATCH(I$41,技能倍率!$E$8:$AD$8,0),FALSE),0)</f>
        <v>0</v>
      </c>
      <c r="J77" s="55">
        <f>_xlfn.IFNA(VLOOKUP($B77,技能倍率!$E$9:$AD$996,MATCH(J$41,技能倍率!$E$8:$AD$8,0),FALSE),0)</f>
        <v>0</v>
      </c>
      <c r="K77" s="55">
        <f>_xlfn.IFNA(VLOOKUP($B77,技能倍率!$E$9:$AD$996,MATCH(K$41,技能倍率!$E$8:$AD$8,0),FALSE),0)</f>
        <v>0</v>
      </c>
      <c r="L77" s="55">
        <f>_xlfn.IFNA(VLOOKUP($B77,技能倍率!$E$9:$AD$996,MATCH(L$41,技能倍率!$E$8:$AD$8,0),FALSE),0)</f>
        <v>0</v>
      </c>
      <c r="M77" s="55">
        <f>_xlfn.IFNA(VLOOKUP($B77,技能倍率!$E$9:$AD$996,MATCH(M$41,技能倍率!$E$8:$AD$8,0),FALSE),0)</f>
        <v>0</v>
      </c>
      <c r="N77" s="55">
        <f>_xlfn.IFNA(VLOOKUP($B77,技能动画信息!$A$13:$K$1001,7,FALSE),0)</f>
        <v>0</v>
      </c>
      <c r="O77" s="55">
        <f>_xlfn.IFNA(VLOOKUP($B77,技能动画信息!$A$13:$K$1001,8,FALSE),0)</f>
        <v>0</v>
      </c>
      <c r="P77" s="55" t="e">
        <f>VLOOKUP(B77,技能倍率!$E$9:$AH$344,5,FALSE)</f>
        <v>#N/A</v>
      </c>
      <c r="Q77" s="55" t="e">
        <f>VLOOKUP(B77,技能倍率!$E$9:$AH$344,11,FALSE)</f>
        <v>#N/A</v>
      </c>
      <c r="R77" s="55"/>
      <c r="S77" s="55"/>
      <c r="T77" s="55"/>
    </row>
    <row r="78" spans="1:20">
      <c r="A78" s="55" t="str">
        <f t="shared" si="11"/>
        <v/>
      </c>
      <c r="B78" s="101"/>
      <c r="C78" s="55"/>
      <c r="D78" s="55"/>
      <c r="E78" s="102">
        <f>_xlfn.IFNA(VLOOKUP($B78,技能倍率!$E$9:$AD$996,MATCH("初始"&amp;E$41,技能倍率!$E$8:$AD$8,0),FALSE)+VLOOKUP($B78,技能倍率!$E$9:$AD$996,MATCH(E$41&amp;"成长",技能倍率!$E$8:$AD$8,0),FALSE)*(_xlfn.XLOOKUP(_xlfn.XLOOKUP($B78,技能倍率!$E$9:$E$996,技能倍率!$D$9:$D$996),$C$37:$G$37,$C$39:$G$39)-1),0)</f>
        <v>0</v>
      </c>
      <c r="F78" s="102">
        <f>_xlfn.IFNA(VLOOKUP($B78,技能倍率!$E$9:$AD$996,MATCH("初始"&amp;F$41,技能倍率!$E$8:$AD$8,0),FALSE)+VLOOKUP($B78,技能倍率!$E$9:$AD$996,MATCH(F$41&amp;"成长",技能倍率!$E$8:$AD$8,0),FALSE)*(_xlfn.XLOOKUP(_xlfn.XLOOKUP($B78,技能倍率!$E$9:$E$996,技能倍率!$D$9:$D$996),$C$37:$G$37,$C$39:$G$39)-1),0)</f>
        <v>0</v>
      </c>
      <c r="G78" s="55">
        <f>_xlfn.IFNA(VLOOKUP($B78,技能倍率!$E$9:$AD$996,MATCH(G$41,技能倍率!$E$8:$AD$8,0),FALSE),0)</f>
        <v>0</v>
      </c>
      <c r="H78" s="55">
        <f>_xlfn.IFNA(VLOOKUP($B78,技能倍率!$E$9:$AD$996,MATCH(H$41,技能倍率!$E$8:$AD$8,0),FALSE),0)</f>
        <v>0</v>
      </c>
      <c r="I78" s="55">
        <f>_xlfn.IFNA(VLOOKUP($B78,技能倍率!$E$9:$AD$996,MATCH(I$41,技能倍率!$E$8:$AD$8,0),FALSE),0)</f>
        <v>0</v>
      </c>
      <c r="J78" s="55">
        <f>_xlfn.IFNA(VLOOKUP($B78,技能倍率!$E$9:$AD$996,MATCH(J$41,技能倍率!$E$8:$AD$8,0),FALSE),0)</f>
        <v>0</v>
      </c>
      <c r="K78" s="55">
        <f>_xlfn.IFNA(VLOOKUP($B78,技能倍率!$E$9:$AD$996,MATCH(K$41,技能倍率!$E$8:$AD$8,0),FALSE),0)</f>
        <v>0</v>
      </c>
      <c r="L78" s="55">
        <f>_xlfn.IFNA(VLOOKUP($B78,技能倍率!$E$9:$AD$996,MATCH(L$41,技能倍率!$E$8:$AD$8,0),FALSE),0)</f>
        <v>0</v>
      </c>
      <c r="M78" s="55">
        <f>_xlfn.IFNA(VLOOKUP($B78,技能倍率!$E$9:$AD$996,MATCH(M$41,技能倍率!$E$8:$AD$8,0),FALSE),0)</f>
        <v>0</v>
      </c>
      <c r="N78" s="55">
        <f>_xlfn.IFNA(VLOOKUP($B78,技能动画信息!$A$13:$K$1001,7,FALSE),0)</f>
        <v>0</v>
      </c>
      <c r="O78" s="55">
        <f>_xlfn.IFNA(VLOOKUP($B78,技能动画信息!$A$13:$K$1001,8,FALSE),0)</f>
        <v>0</v>
      </c>
      <c r="P78" s="55" t="e">
        <f>VLOOKUP(B78,技能倍率!$E$9:$AH$344,5,FALSE)</f>
        <v>#N/A</v>
      </c>
      <c r="Q78" s="55" t="e">
        <f>VLOOKUP(B78,技能倍率!$E$9:$AH$344,11,FALSE)</f>
        <v>#N/A</v>
      </c>
      <c r="R78" s="55"/>
      <c r="S78" s="55"/>
      <c r="T78" s="55"/>
    </row>
    <row r="79" spans="1:20">
      <c r="A79" s="55" t="str">
        <f t="shared" si="11"/>
        <v/>
      </c>
      <c r="B79" s="101"/>
      <c r="C79" s="55"/>
      <c r="D79" s="55"/>
      <c r="E79" s="102">
        <f>_xlfn.IFNA(VLOOKUP($B79,技能倍率!$E$9:$AD$996,MATCH("初始"&amp;E$41,技能倍率!$E$8:$AD$8,0),FALSE)+VLOOKUP($B79,技能倍率!$E$9:$AD$996,MATCH(E$41&amp;"成长",技能倍率!$E$8:$AD$8,0),FALSE)*(_xlfn.XLOOKUP(_xlfn.XLOOKUP($B79,技能倍率!$E$9:$E$996,技能倍率!$D$9:$D$996),$C$37:$G$37,$C$39:$G$39)-1),0)</f>
        <v>0</v>
      </c>
      <c r="F79" s="102">
        <f>_xlfn.IFNA(VLOOKUP($B79,技能倍率!$E$9:$AD$996,MATCH("初始"&amp;F$41,技能倍率!$E$8:$AD$8,0),FALSE)+VLOOKUP($B79,技能倍率!$E$9:$AD$996,MATCH(F$41&amp;"成长",技能倍率!$E$8:$AD$8,0),FALSE)*(_xlfn.XLOOKUP(_xlfn.XLOOKUP($B79,技能倍率!$E$9:$E$996,技能倍率!$D$9:$D$996),$C$37:$G$37,$C$39:$G$39)-1),0)</f>
        <v>0</v>
      </c>
      <c r="G79" s="55">
        <f>_xlfn.IFNA(VLOOKUP($B79,技能倍率!$E$9:$AD$996,MATCH(G$41,技能倍率!$E$8:$AD$8,0),FALSE),0)</f>
        <v>0</v>
      </c>
      <c r="H79" s="55">
        <f>_xlfn.IFNA(VLOOKUP($B79,技能倍率!$E$9:$AD$996,MATCH(H$41,技能倍率!$E$8:$AD$8,0),FALSE),0)</f>
        <v>0</v>
      </c>
      <c r="I79" s="55">
        <f>_xlfn.IFNA(VLOOKUP($B79,技能倍率!$E$9:$AD$996,MATCH(I$41,技能倍率!$E$8:$AD$8,0),FALSE),0)</f>
        <v>0</v>
      </c>
      <c r="J79" s="55">
        <f>_xlfn.IFNA(VLOOKUP($B79,技能倍率!$E$9:$AD$996,MATCH(J$41,技能倍率!$E$8:$AD$8,0),FALSE),0)</f>
        <v>0</v>
      </c>
      <c r="K79" s="55">
        <f>_xlfn.IFNA(VLOOKUP($B79,技能倍率!$E$9:$AD$996,MATCH(K$41,技能倍率!$E$8:$AD$8,0),FALSE),0)</f>
        <v>0</v>
      </c>
      <c r="L79" s="55">
        <f>_xlfn.IFNA(VLOOKUP($B79,技能倍率!$E$9:$AD$996,MATCH(L$41,技能倍率!$E$8:$AD$8,0),FALSE),0)</f>
        <v>0</v>
      </c>
      <c r="M79" s="55">
        <f>_xlfn.IFNA(VLOOKUP($B79,技能倍率!$E$9:$AD$996,MATCH(M$41,技能倍率!$E$8:$AD$8,0),FALSE),0)</f>
        <v>0</v>
      </c>
      <c r="N79" s="55">
        <f>_xlfn.IFNA(VLOOKUP($B79,技能动画信息!$A$13:$K$1001,7,FALSE),0)</f>
        <v>0</v>
      </c>
      <c r="O79" s="55">
        <f>_xlfn.IFNA(VLOOKUP($B79,技能动画信息!$A$13:$K$1001,8,FALSE),0)</f>
        <v>0</v>
      </c>
      <c r="P79" s="55" t="e">
        <f>VLOOKUP(B79,技能倍率!$E$9:$AH$344,5,FALSE)</f>
        <v>#N/A</v>
      </c>
      <c r="Q79" s="55" t="e">
        <f>VLOOKUP(B79,技能倍率!$E$9:$AH$344,11,FALSE)</f>
        <v>#N/A</v>
      </c>
      <c r="R79" s="55"/>
      <c r="S79" s="55"/>
      <c r="T79" s="55"/>
    </row>
    <row r="80" spans="1:20">
      <c r="A80" s="55" t="str">
        <f t="shared" si="11"/>
        <v/>
      </c>
      <c r="B80" s="101"/>
      <c r="C80" s="55"/>
      <c r="D80" s="55"/>
      <c r="E80" s="102">
        <f>_xlfn.IFNA(VLOOKUP($B80,技能倍率!$E$9:$AD$996,MATCH("初始"&amp;E$41,技能倍率!$E$8:$AD$8,0),FALSE)+VLOOKUP($B80,技能倍率!$E$9:$AD$996,MATCH(E$41&amp;"成长",技能倍率!$E$8:$AD$8,0),FALSE)*(_xlfn.XLOOKUP(_xlfn.XLOOKUP($B80,技能倍率!$E$9:$E$996,技能倍率!$D$9:$D$996),$C$37:$G$37,$C$39:$G$39)-1),0)</f>
        <v>0</v>
      </c>
      <c r="F80" s="102">
        <f>_xlfn.IFNA(VLOOKUP($B80,技能倍率!$E$9:$AD$996,MATCH("初始"&amp;F$41,技能倍率!$E$8:$AD$8,0),FALSE)+VLOOKUP($B80,技能倍率!$E$9:$AD$996,MATCH(F$41&amp;"成长",技能倍率!$E$8:$AD$8,0),FALSE)*(_xlfn.XLOOKUP(_xlfn.XLOOKUP($B80,技能倍率!$E$9:$E$996,技能倍率!$D$9:$D$996),$C$37:$G$37,$C$39:$G$39)-1),0)</f>
        <v>0</v>
      </c>
      <c r="G80" s="55">
        <f>_xlfn.IFNA(VLOOKUP($B80,技能倍率!$E$9:$AD$996,MATCH(G$41,技能倍率!$E$8:$AD$8,0),FALSE),0)</f>
        <v>0</v>
      </c>
      <c r="H80" s="55">
        <f>_xlfn.IFNA(VLOOKUP($B80,技能倍率!$E$9:$AD$996,MATCH(H$41,技能倍率!$E$8:$AD$8,0),FALSE),0)</f>
        <v>0</v>
      </c>
      <c r="I80" s="55">
        <f>_xlfn.IFNA(VLOOKUP($B80,技能倍率!$E$9:$AD$996,MATCH(I$41,技能倍率!$E$8:$AD$8,0),FALSE),0)</f>
        <v>0</v>
      </c>
      <c r="J80" s="55">
        <f>_xlfn.IFNA(VLOOKUP($B80,技能倍率!$E$9:$AD$996,MATCH(J$41,技能倍率!$E$8:$AD$8,0),FALSE),0)</f>
        <v>0</v>
      </c>
      <c r="K80" s="55">
        <f>_xlfn.IFNA(VLOOKUP($B80,技能倍率!$E$9:$AD$996,MATCH(K$41,技能倍率!$E$8:$AD$8,0),FALSE),0)</f>
        <v>0</v>
      </c>
      <c r="L80" s="55">
        <f>_xlfn.IFNA(VLOOKUP($B80,技能倍率!$E$9:$AD$996,MATCH(L$41,技能倍率!$E$8:$AD$8,0),FALSE),0)</f>
        <v>0</v>
      </c>
      <c r="M80" s="55">
        <f>_xlfn.IFNA(VLOOKUP($B80,技能倍率!$E$9:$AD$996,MATCH(M$41,技能倍率!$E$8:$AD$8,0),FALSE),0)</f>
        <v>0</v>
      </c>
      <c r="N80" s="55">
        <f>_xlfn.IFNA(VLOOKUP($B80,技能动画信息!$A$13:$K$1001,7,FALSE),0)</f>
        <v>0</v>
      </c>
      <c r="O80" s="55">
        <f>_xlfn.IFNA(VLOOKUP($B80,技能动画信息!$A$13:$K$1001,8,FALSE),0)</f>
        <v>0</v>
      </c>
      <c r="P80" s="55" t="e">
        <f>VLOOKUP(B80,技能倍率!$E$9:$AH$344,5,FALSE)</f>
        <v>#N/A</v>
      </c>
      <c r="Q80" s="55" t="e">
        <f>VLOOKUP(B80,技能倍率!$E$9:$AH$344,11,FALSE)</f>
        <v>#N/A</v>
      </c>
      <c r="R80" s="55"/>
      <c r="S80" s="55"/>
      <c r="T80" s="55"/>
    </row>
    <row r="81" spans="1:20">
      <c r="A81" s="55" t="str">
        <f t="shared" si="11"/>
        <v/>
      </c>
      <c r="B81" s="101"/>
      <c r="C81" s="55"/>
      <c r="D81" s="55"/>
      <c r="E81" s="102">
        <f>_xlfn.IFNA(VLOOKUP($B81,技能倍率!$E$9:$AD$996,MATCH("初始"&amp;E$41,技能倍率!$E$8:$AD$8,0),FALSE)+VLOOKUP($B81,技能倍率!$E$9:$AD$996,MATCH(E$41&amp;"成长",技能倍率!$E$8:$AD$8,0),FALSE)*(_xlfn.XLOOKUP(_xlfn.XLOOKUP($B81,技能倍率!$E$9:$E$996,技能倍率!$D$9:$D$996),$C$37:$G$37,$C$39:$G$39)-1),0)</f>
        <v>0</v>
      </c>
      <c r="F81" s="102">
        <f>_xlfn.IFNA(VLOOKUP($B81,技能倍率!$E$9:$AD$996,MATCH("初始"&amp;F$41,技能倍率!$E$8:$AD$8,0),FALSE)+VLOOKUP($B81,技能倍率!$E$9:$AD$996,MATCH(F$41&amp;"成长",技能倍率!$E$8:$AD$8,0),FALSE)*(_xlfn.XLOOKUP(_xlfn.XLOOKUP($B81,技能倍率!$E$9:$E$996,技能倍率!$D$9:$D$996),$C$37:$G$37,$C$39:$G$39)-1),0)</f>
        <v>0</v>
      </c>
      <c r="G81" s="55">
        <f>_xlfn.IFNA(VLOOKUP($B81,技能倍率!$E$9:$AD$996,MATCH(G$41,技能倍率!$E$8:$AD$8,0),FALSE),0)</f>
        <v>0</v>
      </c>
      <c r="H81" s="55">
        <f>_xlfn.IFNA(VLOOKUP($B81,技能倍率!$E$9:$AD$996,MATCH(H$41,技能倍率!$E$8:$AD$8,0),FALSE),0)</f>
        <v>0</v>
      </c>
      <c r="I81" s="55">
        <f>_xlfn.IFNA(VLOOKUP($B81,技能倍率!$E$9:$AD$996,MATCH(I$41,技能倍率!$E$8:$AD$8,0),FALSE),0)</f>
        <v>0</v>
      </c>
      <c r="J81" s="55">
        <f>_xlfn.IFNA(VLOOKUP($B81,技能倍率!$E$9:$AD$996,MATCH(J$41,技能倍率!$E$8:$AD$8,0),FALSE),0)</f>
        <v>0</v>
      </c>
      <c r="K81" s="55">
        <f>_xlfn.IFNA(VLOOKUP($B81,技能倍率!$E$9:$AD$996,MATCH(K$41,技能倍率!$E$8:$AD$8,0),FALSE),0)</f>
        <v>0</v>
      </c>
      <c r="L81" s="55">
        <f>_xlfn.IFNA(VLOOKUP($B81,技能倍率!$E$9:$AD$996,MATCH(L$41,技能倍率!$E$8:$AD$8,0),FALSE),0)</f>
        <v>0</v>
      </c>
      <c r="M81" s="55">
        <f>_xlfn.IFNA(VLOOKUP($B81,技能倍率!$E$9:$AD$996,MATCH(M$41,技能倍率!$E$8:$AD$8,0),FALSE),0)</f>
        <v>0</v>
      </c>
      <c r="N81" s="55">
        <f>_xlfn.IFNA(VLOOKUP($B81,技能动画信息!$A$13:$K$1001,7,FALSE),0)</f>
        <v>0</v>
      </c>
      <c r="O81" s="55">
        <f>_xlfn.IFNA(VLOOKUP($B81,技能动画信息!$A$13:$K$1001,8,FALSE),0)</f>
        <v>0</v>
      </c>
      <c r="P81" s="55" t="e">
        <f>VLOOKUP(B81,技能倍率!$E$9:$AH$344,5,FALSE)</f>
        <v>#N/A</v>
      </c>
      <c r="Q81" s="55" t="e">
        <f>VLOOKUP(B81,技能倍率!$E$9:$AH$344,11,FALSE)</f>
        <v>#N/A</v>
      </c>
      <c r="R81" s="55"/>
      <c r="S81" s="55"/>
      <c r="T81" s="55"/>
    </row>
    <row r="82" spans="1:20">
      <c r="A82" s="55" t="str">
        <f t="shared" si="11"/>
        <v/>
      </c>
      <c r="B82" s="101"/>
      <c r="C82" s="55"/>
      <c r="D82" s="55"/>
      <c r="E82" s="102">
        <f>_xlfn.IFNA(VLOOKUP($B82,技能倍率!$E$9:$AD$996,MATCH("初始"&amp;E$41,技能倍率!$E$8:$AD$8,0),FALSE)+VLOOKUP($B82,技能倍率!$E$9:$AD$996,MATCH(E$41&amp;"成长",技能倍率!$E$8:$AD$8,0),FALSE)*(_xlfn.XLOOKUP(_xlfn.XLOOKUP($B82,技能倍率!$E$9:$E$996,技能倍率!$D$9:$D$996),$C$37:$G$37,$C$39:$G$39)-1),0)</f>
        <v>0</v>
      </c>
      <c r="F82" s="102">
        <f>_xlfn.IFNA(VLOOKUP($B82,技能倍率!$E$9:$AD$996,MATCH("初始"&amp;F$41,技能倍率!$E$8:$AD$8,0),FALSE)+VLOOKUP($B82,技能倍率!$E$9:$AD$996,MATCH(F$41&amp;"成长",技能倍率!$E$8:$AD$8,0),FALSE)*(_xlfn.XLOOKUP(_xlfn.XLOOKUP($B82,技能倍率!$E$9:$E$996,技能倍率!$D$9:$D$996),$C$37:$G$37,$C$39:$G$39)-1),0)</f>
        <v>0</v>
      </c>
      <c r="G82" s="55">
        <f>_xlfn.IFNA(VLOOKUP($B82,技能倍率!$E$9:$AD$996,MATCH(G$41,技能倍率!$E$8:$AD$8,0),FALSE),0)</f>
        <v>0</v>
      </c>
      <c r="H82" s="55">
        <f>_xlfn.IFNA(VLOOKUP($B82,技能倍率!$E$9:$AD$996,MATCH(H$41,技能倍率!$E$8:$AD$8,0),FALSE),0)</f>
        <v>0</v>
      </c>
      <c r="I82" s="55">
        <f>_xlfn.IFNA(VLOOKUP($B82,技能倍率!$E$9:$AD$996,MATCH(I$41,技能倍率!$E$8:$AD$8,0),FALSE),0)</f>
        <v>0</v>
      </c>
      <c r="J82" s="55">
        <f>_xlfn.IFNA(VLOOKUP($B82,技能倍率!$E$9:$AD$996,MATCH(J$41,技能倍率!$E$8:$AD$8,0),FALSE),0)</f>
        <v>0</v>
      </c>
      <c r="K82" s="55">
        <f>_xlfn.IFNA(VLOOKUP($B82,技能倍率!$E$9:$AD$996,MATCH(K$41,技能倍率!$E$8:$AD$8,0),FALSE),0)</f>
        <v>0</v>
      </c>
      <c r="L82" s="55">
        <f>_xlfn.IFNA(VLOOKUP($B82,技能倍率!$E$9:$AD$996,MATCH(L$41,技能倍率!$E$8:$AD$8,0),FALSE),0)</f>
        <v>0</v>
      </c>
      <c r="M82" s="55">
        <f>_xlfn.IFNA(VLOOKUP($B82,技能倍率!$E$9:$AD$996,MATCH(M$41,技能倍率!$E$8:$AD$8,0),FALSE),0)</f>
        <v>0</v>
      </c>
      <c r="N82" s="55">
        <f>_xlfn.IFNA(VLOOKUP($B82,技能动画信息!$A$13:$K$1001,7,FALSE),0)</f>
        <v>0</v>
      </c>
      <c r="O82" s="55">
        <f>_xlfn.IFNA(VLOOKUP($B82,技能动画信息!$A$13:$K$1001,8,FALSE),0)</f>
        <v>0</v>
      </c>
      <c r="P82" s="55" t="e">
        <f>VLOOKUP(B82,技能倍率!$E$9:$AH$344,5,FALSE)</f>
        <v>#N/A</v>
      </c>
      <c r="Q82" s="55" t="e">
        <f>VLOOKUP(B82,技能倍率!$E$9:$AH$344,11,FALSE)</f>
        <v>#N/A</v>
      </c>
      <c r="R82" s="55"/>
      <c r="S82" s="55"/>
      <c r="T82" s="55"/>
    </row>
    <row r="83" spans="1:20">
      <c r="A83" s="55" t="str">
        <f t="shared" si="11"/>
        <v/>
      </c>
      <c r="B83" s="101"/>
      <c r="C83" s="55"/>
      <c r="D83" s="55"/>
      <c r="E83" s="102">
        <f>_xlfn.IFNA(VLOOKUP($B83,技能倍率!$E$9:$AD$996,MATCH("初始"&amp;E$41,技能倍率!$E$8:$AD$8,0),FALSE)+VLOOKUP($B83,技能倍率!$E$9:$AD$996,MATCH(E$41&amp;"成长",技能倍率!$E$8:$AD$8,0),FALSE)*(_xlfn.XLOOKUP(_xlfn.XLOOKUP($B83,技能倍率!$E$9:$E$996,技能倍率!$D$9:$D$996),$C$37:$G$37,$C$39:$G$39)-1),0)</f>
        <v>0</v>
      </c>
      <c r="F83" s="102">
        <f>_xlfn.IFNA(VLOOKUP($B83,技能倍率!$E$9:$AD$996,MATCH("初始"&amp;F$41,技能倍率!$E$8:$AD$8,0),FALSE)+VLOOKUP($B83,技能倍率!$E$9:$AD$996,MATCH(F$41&amp;"成长",技能倍率!$E$8:$AD$8,0),FALSE)*(_xlfn.XLOOKUP(_xlfn.XLOOKUP($B83,技能倍率!$E$9:$E$996,技能倍率!$D$9:$D$996),$C$37:$G$37,$C$39:$G$39)-1),0)</f>
        <v>0</v>
      </c>
      <c r="G83" s="55">
        <f>_xlfn.IFNA(VLOOKUP($B83,技能倍率!$E$9:$AD$996,MATCH(G$41,技能倍率!$E$8:$AD$8,0),FALSE),0)</f>
        <v>0</v>
      </c>
      <c r="H83" s="55">
        <f>_xlfn.IFNA(VLOOKUP($B83,技能倍率!$E$9:$AD$996,MATCH(H$41,技能倍率!$E$8:$AD$8,0),FALSE),0)</f>
        <v>0</v>
      </c>
      <c r="I83" s="55">
        <f>_xlfn.IFNA(VLOOKUP($B83,技能倍率!$E$9:$AD$996,MATCH(I$41,技能倍率!$E$8:$AD$8,0),FALSE),0)</f>
        <v>0</v>
      </c>
      <c r="J83" s="55">
        <f>_xlfn.IFNA(VLOOKUP($B83,技能倍率!$E$9:$AD$996,MATCH(J$41,技能倍率!$E$8:$AD$8,0),FALSE),0)</f>
        <v>0</v>
      </c>
      <c r="K83" s="55">
        <f>_xlfn.IFNA(VLOOKUP($B83,技能倍率!$E$9:$AD$996,MATCH(K$41,技能倍率!$E$8:$AD$8,0),FALSE),0)</f>
        <v>0</v>
      </c>
      <c r="L83" s="55">
        <f>_xlfn.IFNA(VLOOKUP($B83,技能倍率!$E$9:$AD$996,MATCH(L$41,技能倍率!$E$8:$AD$8,0),FALSE),0)</f>
        <v>0</v>
      </c>
      <c r="M83" s="55">
        <f>_xlfn.IFNA(VLOOKUP($B83,技能倍率!$E$9:$AD$996,MATCH(M$41,技能倍率!$E$8:$AD$8,0),FALSE),0)</f>
        <v>0</v>
      </c>
      <c r="N83" s="55">
        <f>_xlfn.IFNA(VLOOKUP($B83,技能动画信息!$A$13:$K$1001,7,FALSE),0)</f>
        <v>0</v>
      </c>
      <c r="O83" s="55">
        <f>_xlfn.IFNA(VLOOKUP($B83,技能动画信息!$A$13:$K$1001,8,FALSE),0)</f>
        <v>0</v>
      </c>
      <c r="P83" s="55" t="e">
        <f>VLOOKUP(B83,技能倍率!$E$9:$AH$344,5,FALSE)</f>
        <v>#N/A</v>
      </c>
      <c r="Q83" s="55" t="e">
        <f>VLOOKUP(B83,技能倍率!$E$9:$AH$344,11,FALSE)</f>
        <v>#N/A</v>
      </c>
      <c r="R83" s="55"/>
      <c r="S83" s="55"/>
      <c r="T83" s="55"/>
    </row>
    <row r="84" spans="1:20">
      <c r="A84" s="55" t="str">
        <f t="shared" si="11"/>
        <v/>
      </c>
      <c r="B84" s="101"/>
      <c r="C84" s="55"/>
      <c r="D84" s="55"/>
      <c r="E84" s="102">
        <f>_xlfn.IFNA(VLOOKUP($B84,技能倍率!$E$9:$AD$996,MATCH("初始"&amp;E$41,技能倍率!$E$8:$AD$8,0),FALSE)+VLOOKUP($B84,技能倍率!$E$9:$AD$996,MATCH(E$41&amp;"成长",技能倍率!$E$8:$AD$8,0),FALSE)*(_xlfn.XLOOKUP(_xlfn.XLOOKUP($B84,技能倍率!$E$9:$E$996,技能倍率!$D$9:$D$996),$C$37:$G$37,$C$39:$G$39)-1),0)</f>
        <v>0</v>
      </c>
      <c r="F84" s="102">
        <f>_xlfn.IFNA(VLOOKUP($B84,技能倍率!$E$9:$AD$996,MATCH("初始"&amp;F$41,技能倍率!$E$8:$AD$8,0),FALSE)+VLOOKUP($B84,技能倍率!$E$9:$AD$996,MATCH(F$41&amp;"成长",技能倍率!$E$8:$AD$8,0),FALSE)*(_xlfn.XLOOKUP(_xlfn.XLOOKUP($B84,技能倍率!$E$9:$E$996,技能倍率!$D$9:$D$996),$C$37:$G$37,$C$39:$G$39)-1),0)</f>
        <v>0</v>
      </c>
      <c r="G84" s="55">
        <f>_xlfn.IFNA(VLOOKUP($B84,技能倍率!$E$9:$AD$996,MATCH(G$41,技能倍率!$E$8:$AD$8,0),FALSE),0)</f>
        <v>0</v>
      </c>
      <c r="H84" s="55">
        <f>_xlfn.IFNA(VLOOKUP($B84,技能倍率!$E$9:$AD$996,MATCH(H$41,技能倍率!$E$8:$AD$8,0),FALSE),0)</f>
        <v>0</v>
      </c>
      <c r="I84" s="55">
        <f>_xlfn.IFNA(VLOOKUP($B84,技能倍率!$E$9:$AD$996,MATCH(I$41,技能倍率!$E$8:$AD$8,0),FALSE),0)</f>
        <v>0</v>
      </c>
      <c r="J84" s="55">
        <f>_xlfn.IFNA(VLOOKUP($B84,技能倍率!$E$9:$AD$996,MATCH(J$41,技能倍率!$E$8:$AD$8,0),FALSE),0)</f>
        <v>0</v>
      </c>
      <c r="K84" s="55">
        <f>_xlfn.IFNA(VLOOKUP($B84,技能倍率!$E$9:$AD$996,MATCH(K$41,技能倍率!$E$8:$AD$8,0),FALSE),0)</f>
        <v>0</v>
      </c>
      <c r="L84" s="55">
        <f>_xlfn.IFNA(VLOOKUP($B84,技能倍率!$E$9:$AD$996,MATCH(L$41,技能倍率!$E$8:$AD$8,0),FALSE),0)</f>
        <v>0</v>
      </c>
      <c r="M84" s="55">
        <f>_xlfn.IFNA(VLOOKUP($B84,技能倍率!$E$9:$AD$996,MATCH(M$41,技能倍率!$E$8:$AD$8,0),FALSE),0)</f>
        <v>0</v>
      </c>
      <c r="N84" s="55">
        <f>_xlfn.IFNA(VLOOKUP($B84,技能动画信息!$A$13:$K$1001,7,FALSE),0)</f>
        <v>0</v>
      </c>
      <c r="O84" s="55">
        <f>_xlfn.IFNA(VLOOKUP($B84,技能动画信息!$A$13:$K$1001,8,FALSE),0)</f>
        <v>0</v>
      </c>
      <c r="P84" s="55" t="e">
        <f>VLOOKUP(B84,技能倍率!$E$9:$AH$344,5,FALSE)</f>
        <v>#N/A</v>
      </c>
      <c r="Q84" s="55" t="e">
        <f>VLOOKUP(B84,技能倍率!$E$9:$AH$344,11,FALSE)</f>
        <v>#N/A</v>
      </c>
      <c r="R84" s="55"/>
      <c r="S84" s="55"/>
      <c r="T84" s="55"/>
    </row>
    <row r="85" spans="1:20">
      <c r="A85" s="55" t="str">
        <f t="shared" si="11"/>
        <v/>
      </c>
      <c r="B85" s="101"/>
      <c r="C85" s="55"/>
      <c r="D85" s="55"/>
      <c r="E85" s="102">
        <f>_xlfn.IFNA(VLOOKUP($B85,技能倍率!$E$9:$AD$996,MATCH("初始"&amp;E$41,技能倍率!$E$8:$AD$8,0),FALSE)+VLOOKUP($B85,技能倍率!$E$9:$AD$996,MATCH(E$41&amp;"成长",技能倍率!$E$8:$AD$8,0),FALSE)*(_xlfn.XLOOKUP(_xlfn.XLOOKUP($B85,技能倍率!$E$9:$E$996,技能倍率!$D$9:$D$996),$C$37:$G$37,$C$39:$G$39)-1),0)</f>
        <v>0</v>
      </c>
      <c r="F85" s="102">
        <f>_xlfn.IFNA(VLOOKUP($B85,技能倍率!$E$9:$AD$996,MATCH("初始"&amp;F$41,技能倍率!$E$8:$AD$8,0),FALSE)+VLOOKUP($B85,技能倍率!$E$9:$AD$996,MATCH(F$41&amp;"成长",技能倍率!$E$8:$AD$8,0),FALSE)*(_xlfn.XLOOKUP(_xlfn.XLOOKUP($B85,技能倍率!$E$9:$E$996,技能倍率!$D$9:$D$996),$C$37:$G$37,$C$39:$G$39)-1),0)</f>
        <v>0</v>
      </c>
      <c r="G85" s="55">
        <f>_xlfn.IFNA(VLOOKUP($B85,技能倍率!$E$9:$AD$996,MATCH(G$41,技能倍率!$E$8:$AD$8,0),FALSE),0)</f>
        <v>0</v>
      </c>
      <c r="H85" s="55">
        <f>_xlfn.IFNA(VLOOKUP($B85,技能倍率!$E$9:$AD$996,MATCH(H$41,技能倍率!$E$8:$AD$8,0),FALSE),0)</f>
        <v>0</v>
      </c>
      <c r="I85" s="55">
        <f>_xlfn.IFNA(VLOOKUP($B85,技能倍率!$E$9:$AD$996,MATCH(I$41,技能倍率!$E$8:$AD$8,0),FALSE),0)</f>
        <v>0</v>
      </c>
      <c r="J85" s="55">
        <f>_xlfn.IFNA(VLOOKUP($B85,技能倍率!$E$9:$AD$996,MATCH(J$41,技能倍率!$E$8:$AD$8,0),FALSE),0)</f>
        <v>0</v>
      </c>
      <c r="K85" s="55">
        <f>_xlfn.IFNA(VLOOKUP($B85,技能倍率!$E$9:$AD$996,MATCH(K$41,技能倍率!$E$8:$AD$8,0),FALSE),0)</f>
        <v>0</v>
      </c>
      <c r="L85" s="55">
        <f>_xlfn.IFNA(VLOOKUP($B85,技能倍率!$E$9:$AD$996,MATCH(L$41,技能倍率!$E$8:$AD$8,0),FALSE),0)</f>
        <v>0</v>
      </c>
      <c r="M85" s="55">
        <f>_xlfn.IFNA(VLOOKUP($B85,技能倍率!$E$9:$AD$996,MATCH(M$41,技能倍率!$E$8:$AD$8,0),FALSE),0)</f>
        <v>0</v>
      </c>
      <c r="N85" s="55">
        <f>_xlfn.IFNA(VLOOKUP($B85,技能动画信息!$A$13:$K$1001,7,FALSE),0)</f>
        <v>0</v>
      </c>
      <c r="O85" s="55">
        <f>_xlfn.IFNA(VLOOKUP($B85,技能动画信息!$A$13:$K$1001,8,FALSE),0)</f>
        <v>0</v>
      </c>
      <c r="P85" s="55" t="e">
        <f>VLOOKUP(B85,技能倍率!$E$9:$AH$344,5,FALSE)</f>
        <v>#N/A</v>
      </c>
      <c r="Q85" s="55" t="e">
        <f>VLOOKUP(B85,技能倍率!$E$9:$AH$344,11,FALSE)</f>
        <v>#N/A</v>
      </c>
      <c r="R85" s="55"/>
      <c r="S85" s="55"/>
      <c r="T85" s="55"/>
    </row>
    <row r="86" spans="1:20">
      <c r="A86" s="55"/>
      <c r="B86" s="101"/>
      <c r="C86" s="55"/>
      <c r="D86" s="55"/>
      <c r="E86" s="55"/>
      <c r="F86" s="55"/>
      <c r="G86" s="55"/>
      <c r="H86" s="55"/>
      <c r="I86" s="55"/>
      <c r="J86" s="55"/>
      <c r="K86" s="55"/>
      <c r="L86" s="55"/>
      <c r="M86" s="55"/>
      <c r="N86" s="55"/>
      <c r="O86" s="55"/>
      <c r="P86" s="55"/>
      <c r="Q86" s="55"/>
      <c r="R86" s="55"/>
      <c r="S86" s="55"/>
      <c r="T86" s="55"/>
    </row>
    <row r="87" spans="1:20">
      <c r="A87" s="55"/>
      <c r="B87" s="101"/>
      <c r="C87" s="55"/>
      <c r="D87" s="55"/>
      <c r="E87" s="55"/>
      <c r="F87" s="55"/>
      <c r="G87" s="55"/>
      <c r="H87" s="55"/>
      <c r="I87" s="55"/>
      <c r="J87" s="55"/>
      <c r="K87" s="55"/>
      <c r="L87" s="55"/>
      <c r="M87" s="55"/>
      <c r="N87" s="55"/>
      <c r="O87" s="55"/>
      <c r="P87" s="55"/>
      <c r="Q87" s="55"/>
      <c r="R87" s="55"/>
      <c r="S87" s="55"/>
      <c r="T87" s="55"/>
    </row>
    <row r="88" spans="1:20">
      <c r="A88" s="55"/>
      <c r="B88" s="101"/>
      <c r="C88" s="55"/>
      <c r="D88" s="55"/>
      <c r="E88" s="55"/>
      <c r="F88" s="55"/>
      <c r="G88" s="55"/>
      <c r="H88" s="55"/>
      <c r="I88" s="55"/>
      <c r="J88" s="55"/>
      <c r="K88" s="55"/>
      <c r="L88" s="55"/>
      <c r="M88" s="55"/>
      <c r="N88" s="55"/>
      <c r="O88" s="55"/>
      <c r="P88" s="55"/>
      <c r="Q88" s="55"/>
      <c r="R88" s="55"/>
      <c r="S88" s="55"/>
      <c r="T88" s="55"/>
    </row>
    <row r="89" spans="1:20">
      <c r="A89" s="55"/>
      <c r="B89" s="101"/>
      <c r="C89" s="55"/>
      <c r="D89" s="55"/>
      <c r="E89" s="55"/>
      <c r="F89" s="55"/>
      <c r="G89" s="55"/>
      <c r="H89" s="55"/>
      <c r="I89" s="55"/>
      <c r="J89" s="55"/>
      <c r="K89" s="55"/>
      <c r="L89" s="55"/>
      <c r="M89" s="55"/>
      <c r="N89" s="55"/>
      <c r="O89" s="55"/>
      <c r="P89" s="55"/>
      <c r="Q89" s="55"/>
      <c r="R89" s="55"/>
      <c r="S89" s="55"/>
      <c r="T89" s="55"/>
    </row>
    <row r="90" spans="1:20">
      <c r="A90" s="55"/>
      <c r="B90" s="101"/>
      <c r="C90" s="55"/>
      <c r="D90" s="55"/>
      <c r="E90" s="55"/>
      <c r="F90" s="55"/>
      <c r="G90" s="55"/>
      <c r="H90" s="55"/>
      <c r="I90" s="55"/>
      <c r="J90" s="55"/>
      <c r="K90" s="55"/>
      <c r="L90" s="55"/>
      <c r="M90" s="55"/>
      <c r="N90" s="55"/>
      <c r="O90" s="55"/>
      <c r="P90" s="55"/>
      <c r="Q90" s="55"/>
      <c r="R90" s="55"/>
      <c r="S90" s="55"/>
      <c r="T90" s="55"/>
    </row>
    <row r="91" spans="1:20">
      <c r="A91" s="55"/>
      <c r="B91" s="101"/>
      <c r="C91" s="55"/>
      <c r="D91" s="55"/>
      <c r="E91" s="55"/>
      <c r="F91" s="55"/>
      <c r="G91" s="55"/>
      <c r="H91" s="55"/>
      <c r="I91" s="55"/>
      <c r="J91" s="55"/>
      <c r="K91" s="55"/>
      <c r="L91" s="55"/>
      <c r="M91" s="55"/>
      <c r="N91" s="55"/>
      <c r="O91" s="55"/>
      <c r="P91" s="55"/>
      <c r="Q91" s="55"/>
      <c r="R91" s="55"/>
      <c r="S91" s="55"/>
      <c r="T91" s="55"/>
    </row>
    <row r="92" spans="1:20">
      <c r="A92" s="55"/>
      <c r="B92" s="101"/>
      <c r="C92" s="55"/>
      <c r="D92" s="55"/>
      <c r="E92" s="55"/>
      <c r="F92" s="55"/>
      <c r="G92" s="55"/>
      <c r="H92" s="55"/>
      <c r="I92" s="55"/>
      <c r="J92" s="55"/>
      <c r="K92" s="55"/>
      <c r="L92" s="55"/>
      <c r="M92" s="55"/>
      <c r="N92" s="55"/>
      <c r="O92" s="55"/>
      <c r="P92" s="55"/>
      <c r="Q92" s="55"/>
      <c r="R92" s="55"/>
      <c r="S92" s="55"/>
      <c r="T92" s="55"/>
    </row>
    <row r="93" spans="1:20">
      <c r="A93" s="55"/>
      <c r="B93" s="101"/>
      <c r="C93" s="55"/>
      <c r="D93" s="55"/>
      <c r="E93" s="55"/>
      <c r="F93" s="55"/>
      <c r="G93" s="55"/>
      <c r="H93" s="55"/>
      <c r="I93" s="55"/>
      <c r="J93" s="55"/>
      <c r="K93" s="55"/>
      <c r="L93" s="55"/>
      <c r="M93" s="55"/>
      <c r="N93" s="55"/>
      <c r="O93" s="55"/>
      <c r="P93" s="55"/>
      <c r="Q93" s="55"/>
      <c r="R93" s="55"/>
      <c r="S93" s="55"/>
      <c r="T93" s="55"/>
    </row>
    <row r="94" spans="1:20">
      <c r="A94" s="55"/>
      <c r="B94" s="101"/>
      <c r="C94" s="55"/>
      <c r="D94" s="55"/>
      <c r="E94" s="55"/>
      <c r="F94" s="55"/>
      <c r="G94" s="55"/>
      <c r="H94" s="55"/>
      <c r="I94" s="55"/>
      <c r="J94" s="55"/>
      <c r="K94" s="55"/>
      <c r="L94" s="55"/>
      <c r="M94" s="55"/>
      <c r="N94" s="55"/>
      <c r="O94" s="55"/>
      <c r="P94" s="55"/>
      <c r="Q94" s="55"/>
      <c r="R94" s="55"/>
      <c r="S94" s="55"/>
      <c r="T94" s="55"/>
    </row>
    <row r="95" spans="1:20">
      <c r="A95" s="55"/>
      <c r="B95" s="101"/>
      <c r="C95" s="55"/>
      <c r="D95" s="55"/>
      <c r="E95" s="55"/>
      <c r="F95" s="55"/>
      <c r="G95" s="55"/>
      <c r="H95" s="55"/>
      <c r="I95" s="55"/>
      <c r="J95" s="55"/>
      <c r="K95" s="55"/>
      <c r="L95" s="55"/>
      <c r="M95" s="55"/>
      <c r="N95" s="55"/>
      <c r="O95" s="55"/>
      <c r="P95" s="55"/>
      <c r="Q95" s="55"/>
      <c r="R95" s="55"/>
      <c r="S95" s="55"/>
      <c r="T95" s="55"/>
    </row>
    <row r="96" spans="1:20">
      <c r="A96" s="55"/>
      <c r="B96" s="101"/>
      <c r="C96" s="55"/>
      <c r="D96" s="55"/>
      <c r="E96" s="55"/>
      <c r="F96" s="55"/>
      <c r="G96" s="55"/>
      <c r="H96" s="55"/>
      <c r="I96" s="55"/>
      <c r="J96" s="55"/>
      <c r="K96" s="55"/>
      <c r="L96" s="55"/>
      <c r="M96" s="55"/>
      <c r="N96" s="55"/>
      <c r="O96" s="55"/>
      <c r="P96" s="55"/>
      <c r="Q96" s="55"/>
      <c r="R96" s="55"/>
      <c r="S96" s="55"/>
      <c r="T96" s="55"/>
    </row>
    <row r="97" spans="1:20">
      <c r="A97" s="55"/>
      <c r="B97" s="101"/>
      <c r="C97" s="55"/>
      <c r="D97" s="55"/>
      <c r="E97" s="55"/>
      <c r="F97" s="55"/>
      <c r="G97" s="55"/>
      <c r="H97" s="55"/>
      <c r="I97" s="55"/>
      <c r="J97" s="55"/>
      <c r="K97" s="55"/>
      <c r="L97" s="55"/>
      <c r="M97" s="55"/>
      <c r="N97" s="55"/>
      <c r="O97" s="55"/>
      <c r="P97" s="55"/>
      <c r="Q97" s="55"/>
      <c r="R97" s="55"/>
      <c r="S97" s="55"/>
      <c r="T97" s="55"/>
    </row>
    <row r="98" spans="1:20">
      <c r="A98" s="55"/>
      <c r="B98" s="101"/>
      <c r="C98" s="55"/>
      <c r="D98" s="55"/>
      <c r="E98" s="55"/>
      <c r="F98" s="55"/>
      <c r="G98" s="55"/>
      <c r="H98" s="55"/>
      <c r="I98" s="55"/>
      <c r="J98" s="55"/>
      <c r="K98" s="55"/>
      <c r="L98" s="55"/>
      <c r="M98" s="55"/>
      <c r="N98" s="55"/>
      <c r="O98" s="55"/>
      <c r="P98" s="55"/>
      <c r="Q98" s="55"/>
      <c r="R98" s="55"/>
      <c r="S98" s="55"/>
      <c r="T98" s="55"/>
    </row>
    <row r="99" spans="1:20">
      <c r="A99" s="55"/>
      <c r="B99" s="101"/>
      <c r="C99" s="55"/>
      <c r="D99" s="55"/>
      <c r="E99" s="55"/>
      <c r="F99" s="55"/>
      <c r="G99" s="55"/>
      <c r="H99" s="55"/>
      <c r="I99" s="55"/>
      <c r="J99" s="55"/>
      <c r="K99" s="55"/>
      <c r="L99" s="55"/>
      <c r="M99" s="55"/>
      <c r="N99" s="55"/>
      <c r="O99" s="55"/>
      <c r="P99" s="55"/>
      <c r="Q99" s="55"/>
      <c r="R99" s="55"/>
      <c r="S99" s="55"/>
      <c r="T99" s="55"/>
    </row>
    <row r="100" spans="1:20">
      <c r="A100" s="55"/>
      <c r="B100" s="101"/>
      <c r="C100" s="55"/>
      <c r="D100" s="55"/>
      <c r="E100" s="55"/>
      <c r="F100" s="55"/>
      <c r="G100" s="55"/>
      <c r="H100" s="55"/>
      <c r="I100" s="55"/>
      <c r="J100" s="55"/>
      <c r="K100" s="55"/>
      <c r="L100" s="55"/>
      <c r="M100" s="55"/>
      <c r="N100" s="55"/>
      <c r="O100" s="55"/>
      <c r="P100" s="55"/>
      <c r="Q100" s="55"/>
      <c r="R100" s="55"/>
      <c r="S100" s="55"/>
      <c r="T100" s="55"/>
    </row>
    <row r="101" spans="1:20">
      <c r="A101" s="55"/>
      <c r="B101" s="101"/>
      <c r="C101" s="55"/>
      <c r="D101" s="55"/>
      <c r="E101" s="55"/>
      <c r="F101" s="55"/>
      <c r="G101" s="55"/>
      <c r="H101" s="55"/>
      <c r="I101" s="55"/>
      <c r="J101" s="55"/>
      <c r="K101" s="55"/>
      <c r="L101" s="55"/>
      <c r="M101" s="55"/>
      <c r="N101" s="55"/>
      <c r="O101" s="55"/>
      <c r="P101" s="55"/>
      <c r="Q101" s="55"/>
      <c r="R101" s="55"/>
      <c r="S101" s="55"/>
      <c r="T101" s="55"/>
    </row>
    <row r="102" spans="1:20">
      <c r="A102" s="55"/>
      <c r="B102" s="101"/>
      <c r="C102" s="55"/>
      <c r="D102" s="55"/>
      <c r="E102" s="55"/>
      <c r="F102" s="55"/>
      <c r="G102" s="55"/>
      <c r="H102" s="55"/>
      <c r="I102" s="55"/>
      <c r="J102" s="55"/>
      <c r="K102" s="55"/>
      <c r="L102" s="55"/>
      <c r="M102" s="55"/>
      <c r="N102" s="55"/>
      <c r="O102" s="55"/>
      <c r="P102" s="55"/>
      <c r="Q102" s="55"/>
      <c r="R102" s="55"/>
      <c r="S102" s="55"/>
      <c r="T102" s="55"/>
    </row>
    <row r="103" spans="1:20">
      <c r="A103" s="55"/>
      <c r="B103" s="101"/>
      <c r="C103" s="55"/>
      <c r="D103" s="55"/>
      <c r="E103" s="55"/>
      <c r="F103" s="55"/>
      <c r="G103" s="55"/>
      <c r="H103" s="55"/>
      <c r="I103" s="55"/>
      <c r="J103" s="55"/>
      <c r="K103" s="55"/>
      <c r="L103" s="55"/>
      <c r="M103" s="55"/>
      <c r="N103" s="55"/>
      <c r="O103" s="55"/>
      <c r="P103" s="55"/>
      <c r="Q103" s="55"/>
      <c r="R103" s="55"/>
      <c r="S103" s="55"/>
      <c r="T103" s="55"/>
    </row>
    <row r="104" spans="1:20">
      <c r="A104" s="55"/>
      <c r="B104" s="101"/>
      <c r="C104" s="55"/>
      <c r="D104" s="55"/>
      <c r="E104" s="55"/>
      <c r="F104" s="55"/>
      <c r="G104" s="55"/>
      <c r="H104" s="55"/>
      <c r="I104" s="55"/>
      <c r="J104" s="55"/>
      <c r="K104" s="55"/>
      <c r="L104" s="55"/>
      <c r="M104" s="55"/>
      <c r="N104" s="55"/>
      <c r="O104" s="55"/>
      <c r="P104" s="55"/>
      <c r="Q104" s="55"/>
      <c r="R104" s="55"/>
      <c r="S104" s="55"/>
      <c r="T104" s="55"/>
    </row>
    <row r="105" spans="1:20">
      <c r="A105" s="55"/>
      <c r="B105" s="101"/>
      <c r="C105" s="55"/>
      <c r="D105" s="55"/>
      <c r="E105" s="55"/>
      <c r="F105" s="55"/>
      <c r="G105" s="55"/>
      <c r="H105" s="55"/>
      <c r="I105" s="55"/>
      <c r="J105" s="55"/>
      <c r="K105" s="55"/>
      <c r="L105" s="55"/>
      <c r="M105" s="55"/>
      <c r="N105" s="55"/>
      <c r="O105" s="55"/>
      <c r="P105" s="55"/>
      <c r="Q105" s="55"/>
      <c r="R105" s="55"/>
      <c r="S105" s="55"/>
      <c r="T105" s="55"/>
    </row>
    <row r="106" spans="1:20">
      <c r="A106" s="55"/>
      <c r="B106" s="101"/>
      <c r="C106" s="55"/>
      <c r="D106" s="55"/>
      <c r="E106" s="55"/>
      <c r="F106" s="55"/>
      <c r="G106" s="55"/>
      <c r="H106" s="55"/>
      <c r="I106" s="55"/>
      <c r="J106" s="55"/>
      <c r="K106" s="55"/>
      <c r="L106" s="55"/>
      <c r="M106" s="55"/>
      <c r="N106" s="55"/>
      <c r="O106" s="55"/>
      <c r="P106" s="55"/>
      <c r="Q106" s="55"/>
      <c r="R106" s="55"/>
      <c r="S106" s="55"/>
      <c r="T106" s="55"/>
    </row>
    <row r="107" spans="1:20">
      <c r="A107" s="55"/>
      <c r="B107" s="101"/>
      <c r="C107" s="55"/>
      <c r="D107" s="55"/>
      <c r="E107" s="55"/>
      <c r="F107" s="55"/>
      <c r="G107" s="55"/>
      <c r="H107" s="55"/>
      <c r="I107" s="55"/>
      <c r="J107" s="55"/>
      <c r="K107" s="55"/>
      <c r="L107" s="55"/>
      <c r="M107" s="55"/>
      <c r="N107" s="55"/>
      <c r="O107" s="55"/>
      <c r="P107" s="55"/>
      <c r="Q107" s="55"/>
      <c r="R107" s="55"/>
      <c r="S107" s="55"/>
      <c r="T107" s="55"/>
    </row>
    <row r="108" spans="1:20">
      <c r="A108" s="55"/>
      <c r="B108" s="101"/>
      <c r="C108" s="55"/>
      <c r="D108" s="55"/>
      <c r="E108" s="55"/>
      <c r="F108" s="55"/>
      <c r="G108" s="55"/>
      <c r="H108" s="55"/>
      <c r="I108" s="55"/>
      <c r="J108" s="55"/>
      <c r="K108" s="55"/>
      <c r="L108" s="55"/>
      <c r="M108" s="55"/>
      <c r="N108" s="55"/>
      <c r="O108" s="55"/>
      <c r="P108" s="55"/>
      <c r="Q108" s="55"/>
      <c r="R108" s="55"/>
      <c r="S108" s="55"/>
      <c r="T108" s="55"/>
    </row>
    <row r="109" spans="1:20">
      <c r="A109" s="55"/>
      <c r="B109" s="101"/>
      <c r="C109" s="55"/>
      <c r="D109" s="55"/>
      <c r="E109" s="55"/>
      <c r="F109" s="55"/>
      <c r="G109" s="55"/>
      <c r="H109" s="55"/>
      <c r="I109" s="55"/>
      <c r="J109" s="55"/>
      <c r="K109" s="55"/>
      <c r="L109" s="55"/>
      <c r="M109" s="55"/>
      <c r="N109" s="55"/>
      <c r="O109" s="55"/>
      <c r="P109" s="55"/>
      <c r="Q109" s="55"/>
      <c r="R109" s="55"/>
      <c r="S109" s="55"/>
      <c r="T109" s="55"/>
    </row>
    <row r="110" spans="1:20">
      <c r="A110" s="55"/>
      <c r="B110" s="101"/>
      <c r="C110" s="55"/>
      <c r="D110" s="55"/>
      <c r="E110" s="55"/>
      <c r="F110" s="55"/>
      <c r="G110" s="55"/>
      <c r="H110" s="55"/>
      <c r="I110" s="55"/>
      <c r="J110" s="55"/>
      <c r="K110" s="55"/>
      <c r="L110" s="55"/>
      <c r="M110" s="55"/>
      <c r="N110" s="55"/>
      <c r="O110" s="55"/>
      <c r="P110" s="55"/>
      <c r="Q110" s="55"/>
      <c r="R110" s="55"/>
      <c r="S110" s="55"/>
      <c r="T110" s="55"/>
    </row>
    <row r="111" spans="1:20">
      <c r="A111" s="55"/>
      <c r="B111" s="101"/>
      <c r="C111" s="55"/>
      <c r="D111" s="55"/>
      <c r="E111" s="55"/>
      <c r="F111" s="55"/>
      <c r="G111" s="55"/>
      <c r="H111" s="55"/>
      <c r="I111" s="55"/>
      <c r="J111" s="55"/>
      <c r="K111" s="55"/>
      <c r="L111" s="55"/>
      <c r="M111" s="55"/>
      <c r="N111" s="55"/>
      <c r="O111" s="55"/>
      <c r="P111" s="55"/>
      <c r="Q111" s="55"/>
      <c r="R111" s="55"/>
      <c r="S111" s="55"/>
      <c r="T111" s="55"/>
    </row>
    <row r="112" spans="1:20">
      <c r="A112" s="55"/>
      <c r="B112" s="101"/>
      <c r="C112" s="55"/>
      <c r="D112" s="55"/>
      <c r="E112" s="55"/>
      <c r="F112" s="55"/>
      <c r="G112" s="55"/>
      <c r="H112" s="55"/>
      <c r="I112" s="55"/>
      <c r="J112" s="55"/>
      <c r="K112" s="55"/>
      <c r="L112" s="55"/>
      <c r="M112" s="55"/>
      <c r="N112" s="55"/>
      <c r="O112" s="55"/>
      <c r="P112" s="55"/>
      <c r="Q112" s="55"/>
      <c r="R112" s="55"/>
      <c r="S112" s="55"/>
      <c r="T112" s="55"/>
    </row>
    <row r="113" spans="1:20">
      <c r="A113" s="55"/>
      <c r="B113" s="101"/>
      <c r="C113" s="55"/>
      <c r="D113" s="55"/>
      <c r="E113" s="55"/>
      <c r="F113" s="55"/>
      <c r="G113" s="55"/>
      <c r="H113" s="55"/>
      <c r="I113" s="55"/>
      <c r="J113" s="55"/>
      <c r="K113" s="55"/>
      <c r="L113" s="55"/>
      <c r="M113" s="55"/>
      <c r="N113" s="55"/>
      <c r="O113" s="55"/>
      <c r="P113" s="55"/>
      <c r="Q113" s="55"/>
      <c r="R113" s="55"/>
      <c r="S113" s="55"/>
      <c r="T113" s="55"/>
    </row>
    <row r="114" spans="1:20">
      <c r="A114" s="55"/>
      <c r="B114" s="101"/>
      <c r="C114" s="55"/>
      <c r="D114" s="55"/>
      <c r="E114" s="55"/>
      <c r="F114" s="55"/>
      <c r="G114" s="55"/>
      <c r="H114" s="55"/>
      <c r="I114" s="55"/>
      <c r="J114" s="55"/>
      <c r="K114" s="55"/>
      <c r="L114" s="55"/>
      <c r="M114" s="55"/>
      <c r="N114" s="55"/>
      <c r="O114" s="55"/>
      <c r="P114" s="55"/>
      <c r="Q114" s="55"/>
      <c r="R114" s="55"/>
      <c r="S114" s="55"/>
      <c r="T114" s="55"/>
    </row>
    <row r="115" spans="1:20">
      <c r="A115" s="55"/>
      <c r="B115" s="101"/>
      <c r="C115" s="55"/>
      <c r="D115" s="55"/>
      <c r="E115" s="55"/>
      <c r="F115" s="55"/>
      <c r="G115" s="55"/>
      <c r="H115" s="55"/>
      <c r="I115" s="55"/>
      <c r="J115" s="55"/>
      <c r="K115" s="55"/>
      <c r="L115" s="55"/>
      <c r="M115" s="55"/>
      <c r="N115" s="55"/>
      <c r="O115" s="55"/>
      <c r="P115" s="55"/>
      <c r="Q115" s="55"/>
      <c r="R115" s="55"/>
      <c r="S115" s="55"/>
      <c r="T115" s="55"/>
    </row>
    <row r="116" spans="1:20">
      <c r="A116" s="55"/>
      <c r="B116" s="101"/>
      <c r="C116" s="55"/>
      <c r="D116" s="55"/>
      <c r="E116" s="55"/>
      <c r="F116" s="55"/>
      <c r="G116" s="55"/>
      <c r="H116" s="55"/>
      <c r="I116" s="55"/>
      <c r="J116" s="55"/>
      <c r="K116" s="55"/>
      <c r="L116" s="55"/>
      <c r="M116" s="55"/>
      <c r="N116" s="55"/>
      <c r="O116" s="55"/>
      <c r="P116" s="55"/>
      <c r="Q116" s="55"/>
      <c r="R116" s="55"/>
      <c r="S116" s="55"/>
      <c r="T116" s="55"/>
    </row>
    <row r="117" spans="1:20">
      <c r="A117" s="55"/>
      <c r="B117" s="101"/>
      <c r="C117" s="55"/>
      <c r="D117" s="55"/>
      <c r="E117" s="55"/>
      <c r="F117" s="55"/>
      <c r="G117" s="55"/>
      <c r="H117" s="55"/>
      <c r="I117" s="55"/>
      <c r="J117" s="55"/>
      <c r="K117" s="55"/>
      <c r="L117" s="55"/>
      <c r="M117" s="55"/>
      <c r="N117" s="55"/>
      <c r="O117" s="55"/>
      <c r="P117" s="55"/>
      <c r="Q117" s="55"/>
      <c r="R117" s="55"/>
      <c r="S117" s="55"/>
      <c r="T117" s="55"/>
    </row>
    <row r="118" spans="1:20">
      <c r="A118" s="55"/>
      <c r="B118" s="101"/>
      <c r="C118" s="55"/>
      <c r="D118" s="55"/>
      <c r="E118" s="55"/>
      <c r="F118" s="55"/>
      <c r="G118" s="55"/>
      <c r="H118" s="55"/>
      <c r="I118" s="55"/>
      <c r="J118" s="55"/>
      <c r="K118" s="55"/>
      <c r="L118" s="55"/>
      <c r="M118" s="55"/>
      <c r="N118" s="55"/>
      <c r="O118" s="55"/>
      <c r="P118" s="55"/>
      <c r="Q118" s="55"/>
      <c r="R118" s="55"/>
      <c r="S118" s="55"/>
      <c r="T118" s="55"/>
    </row>
    <row r="119" spans="1:20">
      <c r="A119" s="55"/>
      <c r="B119" s="101"/>
      <c r="C119" s="55"/>
      <c r="D119" s="55"/>
      <c r="E119" s="55"/>
      <c r="F119" s="55"/>
      <c r="G119" s="55"/>
      <c r="H119" s="55"/>
      <c r="I119" s="55"/>
      <c r="J119" s="55"/>
      <c r="K119" s="55"/>
      <c r="L119" s="55"/>
      <c r="M119" s="55"/>
      <c r="N119" s="55"/>
      <c r="O119" s="55"/>
      <c r="P119" s="55"/>
      <c r="Q119" s="55"/>
      <c r="R119" s="55"/>
      <c r="S119" s="55"/>
      <c r="T119" s="55"/>
    </row>
    <row r="120" spans="1:20">
      <c r="A120" s="55"/>
      <c r="B120" s="101"/>
      <c r="C120" s="55"/>
      <c r="D120" s="55"/>
      <c r="E120" s="55"/>
      <c r="F120" s="55"/>
      <c r="G120" s="55"/>
      <c r="H120" s="55"/>
      <c r="I120" s="55"/>
      <c r="J120" s="55"/>
      <c r="K120" s="55"/>
      <c r="L120" s="55"/>
      <c r="M120" s="55"/>
      <c r="N120" s="55"/>
      <c r="O120" s="55"/>
      <c r="P120" s="55"/>
      <c r="Q120" s="55"/>
      <c r="R120" s="55"/>
      <c r="S120" s="55"/>
      <c r="T120" s="55"/>
    </row>
    <row r="121" spans="1:20">
      <c r="A121" s="55"/>
      <c r="B121" s="101"/>
      <c r="C121" s="55"/>
      <c r="D121" s="55"/>
      <c r="E121" s="55"/>
      <c r="F121" s="55"/>
      <c r="G121" s="55"/>
      <c r="H121" s="55"/>
      <c r="I121" s="55"/>
      <c r="J121" s="55"/>
      <c r="K121" s="55"/>
      <c r="L121" s="55"/>
      <c r="M121" s="55"/>
      <c r="N121" s="55"/>
      <c r="O121" s="55"/>
      <c r="P121" s="55"/>
      <c r="Q121" s="55"/>
      <c r="R121" s="55"/>
      <c r="S121" s="55"/>
      <c r="T121" s="55"/>
    </row>
    <row r="122" spans="1:20">
      <c r="A122" s="55"/>
      <c r="B122" s="101"/>
      <c r="C122" s="55"/>
      <c r="D122" s="55"/>
      <c r="E122" s="55"/>
      <c r="F122" s="55"/>
      <c r="G122" s="55"/>
      <c r="H122" s="55"/>
      <c r="I122" s="55"/>
      <c r="J122" s="55"/>
      <c r="K122" s="55"/>
      <c r="L122" s="55"/>
      <c r="M122" s="55"/>
      <c r="N122" s="55"/>
      <c r="O122" s="55"/>
      <c r="P122" s="55"/>
      <c r="Q122" s="55"/>
      <c r="R122" s="55"/>
      <c r="S122" s="55"/>
      <c r="T122" s="55"/>
    </row>
    <row r="123" spans="1:20">
      <c r="A123" s="55"/>
      <c r="B123" s="101"/>
      <c r="C123" s="55"/>
      <c r="D123" s="55"/>
      <c r="E123" s="55"/>
      <c r="F123" s="55"/>
      <c r="G123" s="55"/>
      <c r="H123" s="55"/>
      <c r="I123" s="55"/>
      <c r="J123" s="55"/>
      <c r="K123" s="55"/>
      <c r="L123" s="55"/>
      <c r="M123" s="55"/>
      <c r="N123" s="55"/>
      <c r="O123" s="55"/>
      <c r="P123" s="55"/>
      <c r="Q123" s="55"/>
      <c r="R123" s="55"/>
      <c r="S123" s="55"/>
      <c r="T123" s="55"/>
    </row>
    <row r="124" spans="1:20">
      <c r="A124" s="55"/>
      <c r="B124" s="101"/>
      <c r="C124" s="55"/>
      <c r="D124" s="55"/>
      <c r="E124" s="55"/>
      <c r="F124" s="55"/>
      <c r="G124" s="55"/>
      <c r="H124" s="55"/>
      <c r="I124" s="55"/>
      <c r="J124" s="55"/>
      <c r="K124" s="55"/>
      <c r="L124" s="55"/>
      <c r="M124" s="55"/>
      <c r="N124" s="55"/>
      <c r="O124" s="55"/>
      <c r="P124" s="55"/>
      <c r="Q124" s="55"/>
      <c r="R124" s="55"/>
      <c r="S124" s="55"/>
      <c r="T124" s="55"/>
    </row>
    <row r="125" spans="1:20">
      <c r="A125" s="55"/>
      <c r="B125" s="101"/>
      <c r="C125" s="55"/>
      <c r="D125" s="55"/>
      <c r="E125" s="55"/>
      <c r="F125" s="55"/>
      <c r="G125" s="55"/>
      <c r="H125" s="55"/>
      <c r="I125" s="55"/>
      <c r="J125" s="55"/>
      <c r="K125" s="55"/>
      <c r="L125" s="55"/>
      <c r="M125" s="55"/>
      <c r="N125" s="55"/>
      <c r="O125" s="55"/>
      <c r="P125" s="55"/>
      <c r="Q125" s="55"/>
      <c r="R125" s="55"/>
      <c r="S125" s="55"/>
      <c r="T125" s="55"/>
    </row>
    <row r="126" spans="1:20">
      <c r="A126" s="55"/>
      <c r="B126" s="101"/>
      <c r="C126" s="55"/>
      <c r="D126" s="55"/>
      <c r="E126" s="55"/>
      <c r="F126" s="55"/>
      <c r="G126" s="55"/>
      <c r="H126" s="55"/>
      <c r="I126" s="55"/>
      <c r="J126" s="55"/>
      <c r="K126" s="55"/>
      <c r="L126" s="55"/>
      <c r="M126" s="55"/>
      <c r="N126" s="55"/>
      <c r="O126" s="55"/>
      <c r="P126" s="55"/>
      <c r="Q126" s="55"/>
      <c r="R126" s="55"/>
      <c r="S126" s="55"/>
      <c r="T126" s="55"/>
    </row>
    <row r="127" spans="1:20">
      <c r="A127" s="55"/>
      <c r="B127" s="101"/>
      <c r="C127" s="55"/>
      <c r="D127" s="55"/>
      <c r="E127" s="55"/>
      <c r="F127" s="55"/>
      <c r="G127" s="55"/>
      <c r="H127" s="55"/>
      <c r="I127" s="55"/>
      <c r="J127" s="55"/>
      <c r="K127" s="55"/>
      <c r="L127" s="55"/>
      <c r="M127" s="55"/>
      <c r="N127" s="55"/>
      <c r="O127" s="55"/>
      <c r="P127" s="55"/>
      <c r="Q127" s="55"/>
      <c r="R127" s="55"/>
      <c r="S127" s="55"/>
      <c r="T127" s="55"/>
    </row>
    <row r="128" spans="1:20">
      <c r="A128" s="55"/>
      <c r="B128" s="101"/>
      <c r="C128" s="55"/>
      <c r="D128" s="55"/>
      <c r="E128" s="55"/>
      <c r="F128" s="55"/>
      <c r="G128" s="55"/>
      <c r="H128" s="55"/>
      <c r="I128" s="55"/>
      <c r="J128" s="55"/>
      <c r="K128" s="55"/>
      <c r="L128" s="55"/>
      <c r="M128" s="55"/>
      <c r="N128" s="55"/>
      <c r="O128" s="55"/>
      <c r="P128" s="55"/>
      <c r="Q128" s="55"/>
      <c r="R128" s="55"/>
      <c r="S128" s="55"/>
      <c r="T128" s="55"/>
    </row>
    <row r="129" spans="1:20">
      <c r="A129" s="55"/>
      <c r="B129" s="101"/>
      <c r="C129" s="55"/>
      <c r="D129" s="55"/>
      <c r="E129" s="55"/>
      <c r="F129" s="55"/>
      <c r="G129" s="55"/>
      <c r="H129" s="55"/>
      <c r="I129" s="55"/>
      <c r="J129" s="55"/>
      <c r="K129" s="55"/>
      <c r="L129" s="55"/>
      <c r="M129" s="55"/>
      <c r="N129" s="55"/>
      <c r="O129" s="55"/>
      <c r="P129" s="55"/>
      <c r="Q129" s="55"/>
      <c r="R129" s="55"/>
      <c r="S129" s="55"/>
      <c r="T129" s="55"/>
    </row>
    <row r="130" spans="1:20">
      <c r="A130" s="55"/>
      <c r="B130" s="101"/>
      <c r="C130" s="55"/>
      <c r="D130" s="55"/>
      <c r="E130" s="55"/>
      <c r="F130" s="55"/>
      <c r="G130" s="55"/>
      <c r="H130" s="55"/>
      <c r="I130" s="55"/>
      <c r="J130" s="55"/>
      <c r="K130" s="55"/>
      <c r="L130" s="55"/>
      <c r="M130" s="55"/>
      <c r="N130" s="55"/>
      <c r="O130" s="55"/>
      <c r="P130" s="55"/>
      <c r="Q130" s="55"/>
      <c r="R130" s="55"/>
      <c r="S130" s="55"/>
      <c r="T130" s="55"/>
    </row>
    <row r="131" spans="1:20">
      <c r="A131" s="55"/>
      <c r="B131" s="101"/>
      <c r="C131" s="55"/>
      <c r="D131" s="55"/>
      <c r="E131" s="55"/>
      <c r="F131" s="55"/>
      <c r="G131" s="55"/>
      <c r="H131" s="55"/>
      <c r="I131" s="55"/>
      <c r="J131" s="55"/>
      <c r="K131" s="55"/>
      <c r="L131" s="55"/>
      <c r="M131" s="55"/>
      <c r="N131" s="55"/>
      <c r="O131" s="55"/>
      <c r="P131" s="55"/>
      <c r="Q131" s="55"/>
      <c r="R131" s="55"/>
      <c r="S131" s="55"/>
      <c r="T131" s="55"/>
    </row>
    <row r="132" spans="1:20">
      <c r="A132" s="55"/>
      <c r="B132" s="101"/>
      <c r="C132" s="55"/>
      <c r="D132" s="55"/>
      <c r="E132" s="55"/>
      <c r="F132" s="55"/>
      <c r="G132" s="55"/>
      <c r="H132" s="55"/>
      <c r="I132" s="55"/>
      <c r="J132" s="55"/>
      <c r="K132" s="55"/>
      <c r="L132" s="55"/>
      <c r="M132" s="55"/>
      <c r="N132" s="55"/>
      <c r="O132" s="55"/>
      <c r="P132" s="55"/>
      <c r="Q132" s="55"/>
      <c r="R132" s="55"/>
      <c r="S132" s="55"/>
      <c r="T132" s="55"/>
    </row>
    <row r="133" spans="1:20">
      <c r="A133" s="55"/>
      <c r="B133" s="101"/>
      <c r="C133" s="55"/>
      <c r="D133" s="55"/>
      <c r="E133" s="55"/>
      <c r="F133" s="55"/>
      <c r="G133" s="55"/>
      <c r="H133" s="55"/>
      <c r="I133" s="55"/>
      <c r="J133" s="55"/>
      <c r="K133" s="55"/>
      <c r="L133" s="55"/>
      <c r="M133" s="55"/>
      <c r="N133" s="55"/>
      <c r="O133" s="55"/>
      <c r="P133" s="55"/>
      <c r="Q133" s="55"/>
      <c r="R133" s="55"/>
      <c r="S133" s="55"/>
      <c r="T133" s="55"/>
    </row>
    <row r="134" spans="1:20">
      <c r="A134" s="55"/>
      <c r="B134" s="101"/>
      <c r="C134" s="55"/>
      <c r="D134" s="55"/>
      <c r="E134" s="55"/>
      <c r="F134" s="55"/>
      <c r="G134" s="55"/>
      <c r="H134" s="55"/>
      <c r="I134" s="55"/>
      <c r="J134" s="55"/>
      <c r="K134" s="55"/>
      <c r="L134" s="55"/>
      <c r="M134" s="55"/>
      <c r="N134" s="55"/>
      <c r="O134" s="55"/>
      <c r="P134" s="55"/>
      <c r="Q134" s="55"/>
      <c r="R134" s="55"/>
      <c r="S134" s="55"/>
      <c r="T134" s="55"/>
    </row>
    <row r="135" spans="1:20">
      <c r="A135" s="55"/>
      <c r="B135" s="101"/>
      <c r="C135" s="55"/>
      <c r="D135" s="55"/>
      <c r="E135" s="55"/>
      <c r="F135" s="55"/>
      <c r="G135" s="55"/>
      <c r="H135" s="55"/>
      <c r="I135" s="55"/>
      <c r="J135" s="55"/>
      <c r="K135" s="55"/>
      <c r="L135" s="55"/>
      <c r="M135" s="55"/>
      <c r="N135" s="55"/>
      <c r="O135" s="55"/>
      <c r="P135" s="55"/>
      <c r="Q135" s="55"/>
      <c r="R135" s="55"/>
      <c r="S135" s="55"/>
      <c r="T135" s="55"/>
    </row>
    <row r="136" spans="1:20">
      <c r="A136" s="55"/>
      <c r="B136" s="101"/>
      <c r="C136" s="55"/>
      <c r="D136" s="55"/>
      <c r="E136" s="55"/>
      <c r="F136" s="55"/>
      <c r="G136" s="55"/>
      <c r="H136" s="55"/>
      <c r="I136" s="55"/>
      <c r="J136" s="55"/>
      <c r="K136" s="55"/>
      <c r="L136" s="55"/>
      <c r="M136" s="55"/>
      <c r="N136" s="55"/>
      <c r="O136" s="55"/>
      <c r="P136" s="55"/>
      <c r="Q136" s="55"/>
      <c r="R136" s="55"/>
      <c r="S136" s="55"/>
      <c r="T136" s="55"/>
    </row>
    <row r="137" spans="1:20">
      <c r="A137" s="55"/>
      <c r="B137" s="101"/>
      <c r="C137" s="55"/>
      <c r="D137" s="55"/>
      <c r="E137" s="55"/>
      <c r="F137" s="55"/>
      <c r="G137" s="55"/>
      <c r="H137" s="55"/>
      <c r="I137" s="55"/>
      <c r="J137" s="55"/>
      <c r="K137" s="55"/>
      <c r="L137" s="55"/>
      <c r="M137" s="55"/>
      <c r="N137" s="55"/>
      <c r="O137" s="55"/>
      <c r="P137" s="55"/>
      <c r="Q137" s="55"/>
      <c r="R137" s="55"/>
      <c r="S137" s="55"/>
      <c r="T137" s="55"/>
    </row>
    <row r="138" spans="1:20">
      <c r="A138" s="55"/>
      <c r="B138" s="101"/>
      <c r="C138" s="55"/>
      <c r="D138" s="55"/>
      <c r="E138" s="55"/>
      <c r="F138" s="55"/>
      <c r="G138" s="55"/>
      <c r="H138" s="55"/>
      <c r="I138" s="55"/>
      <c r="J138" s="55"/>
      <c r="K138" s="55"/>
      <c r="L138" s="55"/>
      <c r="M138" s="55"/>
      <c r="N138" s="55"/>
      <c r="O138" s="55"/>
      <c r="P138" s="55"/>
      <c r="Q138" s="55"/>
      <c r="R138" s="55"/>
      <c r="S138" s="55"/>
      <c r="T138" s="55"/>
    </row>
    <row r="139" spans="1:20">
      <c r="A139" s="55"/>
      <c r="B139" s="101"/>
      <c r="C139" s="55"/>
      <c r="D139" s="55"/>
      <c r="E139" s="55"/>
      <c r="F139" s="55"/>
      <c r="G139" s="55"/>
      <c r="H139" s="55"/>
      <c r="I139" s="55"/>
      <c r="J139" s="55"/>
      <c r="K139" s="55"/>
      <c r="L139" s="55"/>
      <c r="M139" s="55"/>
      <c r="N139" s="55"/>
      <c r="O139" s="55"/>
      <c r="P139" s="55"/>
      <c r="Q139" s="55"/>
      <c r="R139" s="55"/>
      <c r="S139" s="55"/>
      <c r="T139" s="55"/>
    </row>
    <row r="140" spans="1:20">
      <c r="A140" s="55"/>
      <c r="B140" s="101"/>
      <c r="C140" s="55"/>
      <c r="D140" s="55"/>
      <c r="E140" s="55"/>
      <c r="F140" s="55"/>
      <c r="G140" s="55"/>
      <c r="H140" s="55"/>
      <c r="I140" s="55"/>
      <c r="J140" s="55"/>
      <c r="K140" s="55"/>
      <c r="L140" s="55"/>
      <c r="M140" s="55"/>
      <c r="N140" s="55"/>
      <c r="O140" s="55"/>
      <c r="P140" s="55"/>
      <c r="Q140" s="55"/>
      <c r="R140" s="55"/>
      <c r="S140" s="55"/>
      <c r="T140" s="55"/>
    </row>
    <row r="141" spans="1:20">
      <c r="A141" s="55"/>
      <c r="B141" s="101"/>
      <c r="C141" s="55"/>
      <c r="D141" s="55"/>
      <c r="E141" s="55"/>
      <c r="F141" s="55"/>
      <c r="G141" s="55"/>
      <c r="H141" s="55"/>
      <c r="I141" s="55"/>
      <c r="J141" s="55"/>
      <c r="K141" s="55"/>
      <c r="L141" s="55"/>
      <c r="M141" s="55"/>
      <c r="N141" s="55"/>
      <c r="O141" s="55"/>
      <c r="P141" s="55"/>
      <c r="Q141" s="55"/>
      <c r="R141" s="55"/>
      <c r="S141" s="55"/>
      <c r="T141" s="55"/>
    </row>
    <row r="142" spans="1:20">
      <c r="A142" s="55"/>
      <c r="B142" s="101"/>
      <c r="C142" s="55"/>
      <c r="D142" s="55"/>
      <c r="E142" s="55"/>
      <c r="F142" s="55"/>
      <c r="G142" s="55"/>
      <c r="H142" s="55"/>
      <c r="I142" s="55"/>
      <c r="J142" s="55"/>
      <c r="K142" s="55"/>
      <c r="L142" s="55"/>
      <c r="M142" s="55"/>
      <c r="N142" s="55"/>
      <c r="O142" s="55"/>
      <c r="P142" s="55"/>
      <c r="Q142" s="55"/>
      <c r="R142" s="55"/>
      <c r="S142" s="55"/>
      <c r="T142" s="55"/>
    </row>
    <row r="143" spans="1:20">
      <c r="A143" s="55"/>
      <c r="B143" s="101"/>
      <c r="C143" s="55"/>
      <c r="D143" s="55"/>
      <c r="E143" s="55"/>
      <c r="F143" s="55"/>
      <c r="G143" s="55"/>
      <c r="H143" s="55"/>
      <c r="I143" s="55"/>
      <c r="J143" s="55"/>
      <c r="K143" s="55"/>
      <c r="L143" s="55"/>
      <c r="M143" s="55"/>
      <c r="N143" s="55"/>
      <c r="O143" s="55"/>
      <c r="P143" s="55"/>
      <c r="Q143" s="55"/>
      <c r="R143" s="55"/>
      <c r="S143" s="55"/>
      <c r="T143" s="55"/>
    </row>
    <row r="144" spans="1:20">
      <c r="A144" s="55"/>
      <c r="B144" s="101"/>
      <c r="C144" s="55"/>
      <c r="D144" s="55"/>
      <c r="E144" s="55"/>
      <c r="F144" s="55"/>
      <c r="G144" s="55"/>
      <c r="H144" s="55"/>
      <c r="I144" s="55"/>
      <c r="J144" s="55"/>
      <c r="K144" s="55"/>
      <c r="L144" s="55"/>
      <c r="M144" s="55"/>
      <c r="N144" s="55"/>
      <c r="O144" s="55"/>
      <c r="P144" s="55"/>
      <c r="Q144" s="55"/>
      <c r="R144" s="55"/>
      <c r="S144" s="55"/>
      <c r="T144" s="55"/>
    </row>
    <row r="145" spans="1:20">
      <c r="A145" s="55"/>
      <c r="B145" s="101"/>
      <c r="C145" s="55"/>
      <c r="D145" s="55"/>
      <c r="E145" s="55"/>
      <c r="F145" s="55"/>
      <c r="G145" s="55"/>
      <c r="H145" s="55"/>
      <c r="I145" s="55"/>
      <c r="J145" s="55"/>
      <c r="K145" s="55"/>
      <c r="L145" s="55"/>
      <c r="M145" s="55"/>
      <c r="N145" s="55"/>
      <c r="O145" s="55"/>
      <c r="P145" s="55"/>
      <c r="Q145" s="55"/>
      <c r="R145" s="55"/>
      <c r="S145" s="55"/>
      <c r="T145" s="55"/>
    </row>
    <row r="146" spans="1:20">
      <c r="A146" s="55"/>
      <c r="B146" s="101"/>
      <c r="C146" s="55"/>
      <c r="D146" s="55"/>
      <c r="E146" s="55"/>
      <c r="F146" s="55"/>
      <c r="G146" s="55"/>
      <c r="H146" s="55"/>
      <c r="I146" s="55"/>
      <c r="J146" s="55"/>
      <c r="K146" s="55"/>
      <c r="L146" s="55"/>
      <c r="M146" s="55"/>
      <c r="N146" s="55"/>
      <c r="O146" s="55"/>
      <c r="P146" s="55"/>
      <c r="Q146" s="55"/>
      <c r="R146" s="55"/>
      <c r="S146" s="55"/>
      <c r="T146" s="55"/>
    </row>
    <row r="147" spans="1:20">
      <c r="A147" s="55"/>
      <c r="B147" s="101"/>
      <c r="C147" s="55"/>
      <c r="D147" s="55"/>
      <c r="E147" s="55"/>
      <c r="F147" s="55"/>
      <c r="G147" s="55"/>
      <c r="H147" s="55"/>
      <c r="I147" s="55"/>
      <c r="J147" s="55"/>
      <c r="K147" s="55"/>
      <c r="L147" s="55"/>
      <c r="M147" s="55"/>
      <c r="N147" s="55"/>
      <c r="O147" s="55"/>
      <c r="P147" s="55"/>
      <c r="Q147" s="55"/>
      <c r="R147" s="55"/>
      <c r="S147" s="55"/>
      <c r="T147" s="55"/>
    </row>
    <row r="148" spans="1:20">
      <c r="A148" s="55"/>
      <c r="B148" s="101"/>
      <c r="C148" s="55"/>
      <c r="D148" s="55"/>
      <c r="E148" s="55"/>
      <c r="F148" s="55"/>
      <c r="G148" s="55"/>
      <c r="H148" s="55"/>
      <c r="I148" s="55"/>
      <c r="J148" s="55"/>
      <c r="K148" s="55"/>
      <c r="L148" s="55"/>
      <c r="M148" s="55"/>
      <c r="N148" s="55"/>
      <c r="O148" s="55"/>
      <c r="P148" s="55"/>
      <c r="Q148" s="55"/>
      <c r="R148" s="55"/>
      <c r="S148" s="55"/>
      <c r="T148" s="55"/>
    </row>
    <row r="149" spans="1:20">
      <c r="A149" s="55"/>
      <c r="B149" s="101"/>
      <c r="C149" s="55"/>
      <c r="D149" s="55"/>
      <c r="E149" s="55"/>
      <c r="F149" s="55"/>
      <c r="G149" s="55"/>
      <c r="H149" s="55"/>
      <c r="I149" s="55"/>
      <c r="J149" s="55"/>
      <c r="K149" s="55"/>
      <c r="L149" s="55"/>
      <c r="M149" s="55"/>
      <c r="N149" s="55"/>
      <c r="O149" s="55"/>
      <c r="P149" s="55"/>
      <c r="Q149" s="55"/>
      <c r="R149" s="55"/>
      <c r="S149" s="55"/>
      <c r="T149" s="55"/>
    </row>
    <row r="150" spans="1:20">
      <c r="A150" s="55"/>
      <c r="B150" s="101"/>
      <c r="C150" s="55"/>
      <c r="D150" s="55"/>
      <c r="E150" s="55"/>
      <c r="F150" s="55"/>
      <c r="G150" s="55"/>
      <c r="H150" s="55"/>
      <c r="I150" s="55"/>
      <c r="J150" s="55"/>
      <c r="K150" s="55"/>
      <c r="L150" s="55"/>
      <c r="M150" s="55"/>
      <c r="N150" s="55"/>
      <c r="O150" s="55"/>
      <c r="P150" s="55"/>
      <c r="Q150" s="55"/>
      <c r="R150" s="55"/>
      <c r="S150" s="55"/>
      <c r="T150" s="55"/>
    </row>
    <row r="151" spans="1:20">
      <c r="A151" s="55"/>
      <c r="B151" s="101"/>
      <c r="C151" s="55"/>
      <c r="D151" s="55"/>
      <c r="E151" s="55"/>
      <c r="F151" s="55"/>
      <c r="G151" s="55"/>
      <c r="H151" s="55"/>
      <c r="I151" s="55"/>
      <c r="J151" s="55"/>
      <c r="K151" s="55"/>
      <c r="L151" s="55"/>
      <c r="M151" s="55"/>
      <c r="N151" s="55"/>
      <c r="O151" s="55"/>
      <c r="P151" s="55"/>
      <c r="Q151" s="55"/>
      <c r="R151" s="55"/>
      <c r="S151" s="55"/>
      <c r="T151" s="55"/>
    </row>
    <row r="152" spans="1:20">
      <c r="A152" s="55"/>
      <c r="B152" s="101"/>
      <c r="C152" s="55"/>
      <c r="D152" s="55"/>
      <c r="E152" s="55"/>
      <c r="F152" s="55"/>
      <c r="G152" s="55"/>
      <c r="H152" s="55"/>
      <c r="I152" s="55"/>
      <c r="J152" s="55"/>
      <c r="K152" s="55"/>
      <c r="L152" s="55"/>
      <c r="M152" s="55"/>
      <c r="N152" s="55"/>
      <c r="O152" s="55"/>
      <c r="P152" s="55"/>
      <c r="Q152" s="55"/>
      <c r="R152" s="55"/>
      <c r="S152" s="55"/>
      <c r="T152" s="55"/>
    </row>
    <row r="153" spans="1:20">
      <c r="A153" s="55"/>
      <c r="B153" s="101"/>
      <c r="C153" s="55"/>
      <c r="D153" s="55"/>
      <c r="E153" s="55"/>
      <c r="F153" s="55"/>
      <c r="G153" s="55"/>
      <c r="H153" s="55"/>
      <c r="I153" s="55"/>
      <c r="J153" s="55"/>
      <c r="K153" s="55"/>
      <c r="L153" s="55"/>
      <c r="M153" s="55"/>
      <c r="N153" s="55"/>
      <c r="O153" s="55"/>
      <c r="P153" s="55"/>
      <c r="Q153" s="55"/>
      <c r="R153" s="55"/>
      <c r="S153" s="55"/>
      <c r="T153" s="55"/>
    </row>
    <row r="154" spans="1:20">
      <c r="A154" s="55"/>
      <c r="B154" s="101"/>
      <c r="C154" s="55"/>
      <c r="D154" s="55"/>
      <c r="E154" s="55"/>
      <c r="F154" s="55"/>
      <c r="G154" s="55"/>
      <c r="H154" s="55"/>
      <c r="I154" s="55"/>
      <c r="J154" s="55"/>
      <c r="K154" s="55"/>
      <c r="L154" s="55"/>
      <c r="M154" s="55"/>
      <c r="N154" s="55"/>
      <c r="O154" s="55"/>
      <c r="P154" s="55"/>
      <c r="Q154" s="55"/>
      <c r="R154" s="55"/>
      <c r="S154" s="55"/>
      <c r="T154" s="55"/>
    </row>
    <row r="155" spans="1:20">
      <c r="A155" s="55"/>
      <c r="B155" s="101"/>
      <c r="C155" s="55"/>
      <c r="D155" s="55"/>
      <c r="E155" s="55"/>
      <c r="F155" s="55"/>
      <c r="G155" s="55"/>
      <c r="H155" s="55"/>
      <c r="I155" s="55"/>
      <c r="J155" s="55"/>
      <c r="K155" s="55"/>
      <c r="L155" s="55"/>
      <c r="M155" s="55"/>
      <c r="N155" s="55"/>
      <c r="O155" s="55"/>
      <c r="P155" s="55"/>
      <c r="Q155" s="55"/>
      <c r="R155" s="55"/>
      <c r="S155" s="55"/>
      <c r="T155" s="55"/>
    </row>
    <row r="156" spans="1:20">
      <c r="A156" s="55"/>
      <c r="B156" s="101"/>
      <c r="C156" s="55"/>
      <c r="D156" s="55"/>
      <c r="E156" s="55"/>
      <c r="F156" s="55"/>
      <c r="G156" s="55"/>
      <c r="H156" s="55"/>
      <c r="I156" s="55"/>
      <c r="J156" s="55"/>
      <c r="K156" s="55"/>
      <c r="L156" s="55"/>
      <c r="M156" s="55"/>
      <c r="N156" s="55"/>
      <c r="O156" s="55"/>
      <c r="P156" s="55"/>
      <c r="Q156" s="55"/>
      <c r="R156" s="55"/>
      <c r="S156" s="55"/>
      <c r="T156" s="55"/>
    </row>
    <row r="157" spans="1:20">
      <c r="A157" s="55"/>
      <c r="B157" s="101"/>
      <c r="C157" s="55"/>
      <c r="D157" s="55"/>
      <c r="E157" s="55"/>
      <c r="F157" s="55"/>
      <c r="G157" s="55"/>
      <c r="H157" s="55"/>
      <c r="I157" s="55"/>
      <c r="J157" s="55"/>
      <c r="K157" s="55"/>
      <c r="L157" s="55"/>
      <c r="M157" s="55"/>
      <c r="N157" s="55"/>
      <c r="O157" s="55"/>
      <c r="P157" s="55"/>
      <c r="Q157" s="55"/>
      <c r="R157" s="55"/>
      <c r="S157" s="55"/>
      <c r="T157" s="55"/>
    </row>
    <row r="158" spans="1:20">
      <c r="A158" s="55"/>
      <c r="B158" s="101"/>
      <c r="C158" s="55"/>
      <c r="D158" s="55"/>
      <c r="E158" s="55"/>
      <c r="F158" s="55"/>
      <c r="G158" s="55"/>
      <c r="H158" s="55"/>
      <c r="I158" s="55"/>
      <c r="J158" s="55"/>
      <c r="K158" s="55"/>
      <c r="L158" s="55"/>
      <c r="M158" s="55"/>
      <c r="N158" s="55"/>
      <c r="O158" s="55"/>
      <c r="P158" s="55"/>
      <c r="Q158" s="55"/>
      <c r="R158" s="55"/>
      <c r="S158" s="55"/>
      <c r="T158" s="55"/>
    </row>
    <row r="159" spans="1:20">
      <c r="A159" s="55"/>
      <c r="B159" s="101"/>
      <c r="C159" s="55"/>
      <c r="D159" s="55"/>
      <c r="E159" s="55"/>
      <c r="F159" s="55"/>
      <c r="G159" s="55"/>
      <c r="H159" s="55"/>
      <c r="I159" s="55"/>
      <c r="J159" s="55"/>
      <c r="K159" s="55"/>
      <c r="L159" s="55"/>
      <c r="M159" s="55"/>
      <c r="N159" s="55"/>
      <c r="O159" s="55"/>
      <c r="P159" s="55"/>
      <c r="Q159" s="55"/>
      <c r="R159" s="55"/>
      <c r="S159" s="55"/>
      <c r="T159" s="55"/>
    </row>
    <row r="160" spans="1:20">
      <c r="A160" s="55"/>
      <c r="B160" s="101"/>
      <c r="C160" s="55"/>
      <c r="D160" s="55"/>
      <c r="E160" s="55"/>
      <c r="F160" s="55"/>
      <c r="G160" s="55"/>
      <c r="H160" s="55"/>
      <c r="I160" s="55"/>
      <c r="J160" s="55"/>
      <c r="K160" s="55"/>
      <c r="L160" s="55"/>
      <c r="M160" s="55"/>
      <c r="N160" s="55"/>
      <c r="O160" s="55"/>
      <c r="P160" s="55"/>
      <c r="Q160" s="55"/>
      <c r="R160" s="55"/>
      <c r="S160" s="55"/>
      <c r="T160" s="55"/>
    </row>
    <row r="161" spans="1:20">
      <c r="A161" s="55"/>
      <c r="B161" s="101"/>
      <c r="C161" s="55"/>
      <c r="D161" s="55"/>
      <c r="E161" s="55"/>
      <c r="F161" s="55"/>
      <c r="G161" s="55"/>
      <c r="H161" s="55"/>
      <c r="I161" s="55"/>
      <c r="J161" s="55"/>
      <c r="K161" s="55"/>
      <c r="L161" s="55"/>
      <c r="M161" s="55"/>
      <c r="N161" s="55"/>
      <c r="O161" s="55"/>
      <c r="P161" s="55"/>
      <c r="Q161" s="55"/>
      <c r="R161" s="55"/>
      <c r="S161" s="55"/>
      <c r="T161" s="55"/>
    </row>
    <row r="162" spans="1:20">
      <c r="A162" s="55"/>
      <c r="B162" s="101"/>
      <c r="C162" s="55"/>
      <c r="D162" s="55"/>
      <c r="E162" s="55"/>
      <c r="F162" s="55"/>
      <c r="G162" s="55"/>
      <c r="H162" s="55"/>
      <c r="I162" s="55"/>
      <c r="J162" s="55"/>
      <c r="K162" s="55"/>
      <c r="L162" s="55"/>
      <c r="M162" s="55"/>
      <c r="N162" s="55"/>
      <c r="O162" s="55"/>
      <c r="P162" s="55"/>
      <c r="Q162" s="55"/>
      <c r="R162" s="55"/>
      <c r="S162" s="55"/>
      <c r="T162" s="55"/>
    </row>
    <row r="163" spans="1:20">
      <c r="A163" s="55"/>
      <c r="B163" s="101"/>
      <c r="C163" s="55"/>
      <c r="D163" s="55"/>
      <c r="E163" s="55"/>
      <c r="F163" s="55"/>
      <c r="G163" s="55"/>
      <c r="H163" s="55"/>
      <c r="I163" s="55"/>
      <c r="J163" s="55"/>
      <c r="K163" s="55"/>
      <c r="L163" s="55"/>
      <c r="M163" s="55"/>
      <c r="N163" s="55"/>
      <c r="O163" s="55"/>
      <c r="P163" s="55"/>
      <c r="Q163" s="55"/>
      <c r="R163" s="55"/>
      <c r="S163" s="55"/>
      <c r="T163" s="55"/>
    </row>
    <row r="164" spans="1:20">
      <c r="A164" s="55"/>
      <c r="B164" s="101"/>
      <c r="C164" s="55"/>
      <c r="D164" s="55"/>
      <c r="E164" s="55"/>
      <c r="F164" s="55"/>
      <c r="G164" s="55"/>
      <c r="H164" s="55"/>
      <c r="I164" s="55"/>
      <c r="J164" s="55"/>
      <c r="K164" s="55"/>
      <c r="L164" s="55"/>
      <c r="M164" s="55"/>
      <c r="N164" s="55"/>
      <c r="O164" s="55"/>
      <c r="P164" s="55"/>
      <c r="Q164" s="55"/>
      <c r="R164" s="55"/>
      <c r="S164" s="55"/>
      <c r="T164" s="55"/>
    </row>
    <row r="165" spans="1:20">
      <c r="A165" s="55"/>
      <c r="B165" s="101"/>
      <c r="C165" s="55"/>
      <c r="D165" s="55"/>
      <c r="E165" s="55"/>
      <c r="F165" s="55"/>
      <c r="G165" s="55"/>
      <c r="H165" s="55"/>
      <c r="I165" s="55"/>
      <c r="J165" s="55"/>
      <c r="K165" s="55"/>
      <c r="L165" s="55"/>
      <c r="M165" s="55"/>
      <c r="N165" s="55"/>
      <c r="O165" s="55"/>
      <c r="P165" s="55"/>
      <c r="Q165" s="55"/>
      <c r="R165" s="55"/>
      <c r="S165" s="55"/>
      <c r="T165" s="55"/>
    </row>
    <row r="166" spans="1:20">
      <c r="A166" s="55"/>
      <c r="B166" s="101"/>
      <c r="C166" s="55"/>
      <c r="D166" s="55"/>
      <c r="E166" s="55"/>
      <c r="F166" s="55"/>
      <c r="G166" s="55"/>
      <c r="H166" s="55"/>
      <c r="I166" s="55"/>
      <c r="J166" s="55"/>
      <c r="K166" s="55"/>
      <c r="L166" s="55"/>
      <c r="M166" s="55"/>
      <c r="N166" s="55"/>
      <c r="O166" s="55"/>
      <c r="P166" s="55"/>
      <c r="Q166" s="55"/>
      <c r="R166" s="55"/>
      <c r="S166" s="55"/>
      <c r="T166" s="55"/>
    </row>
    <row r="167" spans="1:20">
      <c r="A167" s="55"/>
      <c r="B167" s="101"/>
      <c r="C167" s="55"/>
      <c r="D167" s="55"/>
      <c r="E167" s="55"/>
      <c r="F167" s="55"/>
      <c r="G167" s="55"/>
      <c r="H167" s="55"/>
      <c r="I167" s="55"/>
      <c r="J167" s="55"/>
      <c r="K167" s="55"/>
      <c r="L167" s="55"/>
      <c r="M167" s="55"/>
      <c r="N167" s="55"/>
      <c r="O167" s="55"/>
      <c r="P167" s="55"/>
      <c r="Q167" s="55"/>
      <c r="R167" s="55"/>
      <c r="S167" s="55"/>
      <c r="T167" s="55"/>
    </row>
    <row r="168" spans="1:20">
      <c r="A168" s="55"/>
      <c r="B168" s="101"/>
      <c r="C168" s="55"/>
      <c r="D168" s="55"/>
      <c r="E168" s="55"/>
      <c r="F168" s="55"/>
      <c r="G168" s="55"/>
      <c r="H168" s="55"/>
      <c r="I168" s="55"/>
      <c r="J168" s="55"/>
      <c r="K168" s="55"/>
      <c r="L168" s="55"/>
      <c r="M168" s="55"/>
      <c r="N168" s="55"/>
      <c r="O168" s="55"/>
      <c r="P168" s="55"/>
      <c r="Q168" s="55"/>
      <c r="R168" s="55"/>
      <c r="S168" s="55"/>
      <c r="T168" s="55"/>
    </row>
    <row r="169" spans="1:20">
      <c r="A169" s="55"/>
      <c r="B169" s="101"/>
      <c r="C169" s="55"/>
      <c r="D169" s="55"/>
      <c r="E169" s="55"/>
      <c r="F169" s="55"/>
      <c r="G169" s="55"/>
      <c r="H169" s="55"/>
      <c r="I169" s="55"/>
      <c r="J169" s="55"/>
      <c r="K169" s="55"/>
      <c r="L169" s="55"/>
      <c r="M169" s="55"/>
      <c r="N169" s="55"/>
      <c r="O169" s="55"/>
      <c r="P169" s="55"/>
      <c r="Q169" s="55"/>
      <c r="R169" s="55"/>
      <c r="S169" s="55"/>
      <c r="T169" s="55"/>
    </row>
    <row r="170" spans="1:20">
      <c r="A170" s="55"/>
      <c r="B170" s="101"/>
      <c r="C170" s="55"/>
      <c r="D170" s="55"/>
      <c r="E170" s="55"/>
      <c r="F170" s="55"/>
      <c r="G170" s="55"/>
      <c r="H170" s="55"/>
      <c r="I170" s="55"/>
      <c r="J170" s="55"/>
      <c r="K170" s="55"/>
      <c r="L170" s="55"/>
      <c r="M170" s="55"/>
      <c r="N170" s="55"/>
      <c r="O170" s="55"/>
      <c r="P170" s="55"/>
      <c r="Q170" s="55"/>
      <c r="R170" s="55"/>
      <c r="S170" s="55"/>
      <c r="T170" s="55"/>
    </row>
    <row r="171" spans="1:20">
      <c r="A171" s="55"/>
      <c r="B171" s="101"/>
      <c r="C171" s="55"/>
      <c r="D171" s="55"/>
      <c r="E171" s="55"/>
      <c r="F171" s="55"/>
      <c r="G171" s="55"/>
      <c r="H171" s="55"/>
      <c r="I171" s="55"/>
      <c r="J171" s="55"/>
      <c r="K171" s="55"/>
      <c r="L171" s="55"/>
      <c r="M171" s="55"/>
      <c r="N171" s="55"/>
      <c r="O171" s="55"/>
      <c r="P171" s="55"/>
      <c r="Q171" s="55"/>
      <c r="R171" s="55"/>
      <c r="S171" s="55"/>
      <c r="T171" s="55"/>
    </row>
    <row r="172" spans="1:20">
      <c r="A172" s="55"/>
      <c r="B172" s="101"/>
      <c r="C172" s="55"/>
      <c r="D172" s="55"/>
      <c r="E172" s="55"/>
      <c r="F172" s="55"/>
      <c r="G172" s="55"/>
      <c r="H172" s="55"/>
      <c r="I172" s="55"/>
      <c r="J172" s="55"/>
      <c r="K172" s="55"/>
      <c r="L172" s="55"/>
      <c r="M172" s="55"/>
      <c r="N172" s="55"/>
      <c r="O172" s="55"/>
      <c r="P172" s="55"/>
      <c r="Q172" s="55"/>
      <c r="R172" s="55"/>
      <c r="S172" s="55"/>
      <c r="T172" s="55"/>
    </row>
    <row r="173" spans="1:20">
      <c r="A173" s="55"/>
      <c r="B173" s="101"/>
      <c r="C173" s="55"/>
      <c r="D173" s="55"/>
      <c r="E173" s="55"/>
      <c r="F173" s="55"/>
      <c r="G173" s="55"/>
      <c r="H173" s="55"/>
      <c r="I173" s="55"/>
      <c r="J173" s="55"/>
      <c r="K173" s="55"/>
      <c r="L173" s="55"/>
      <c r="M173" s="55"/>
      <c r="N173" s="55"/>
      <c r="O173" s="55"/>
      <c r="P173" s="55"/>
      <c r="Q173" s="55"/>
      <c r="R173" s="55"/>
      <c r="S173" s="55"/>
      <c r="T173" s="55"/>
    </row>
    <row r="174" spans="1:20">
      <c r="A174" s="55"/>
      <c r="B174" s="101"/>
      <c r="C174" s="55"/>
      <c r="D174" s="55"/>
      <c r="E174" s="55"/>
      <c r="F174" s="55"/>
      <c r="G174" s="55"/>
      <c r="H174" s="55"/>
      <c r="I174" s="55"/>
      <c r="J174" s="55"/>
      <c r="K174" s="55"/>
      <c r="L174" s="55"/>
      <c r="M174" s="55"/>
      <c r="N174" s="55"/>
      <c r="O174" s="55"/>
      <c r="P174" s="55"/>
      <c r="Q174" s="55"/>
      <c r="R174" s="55"/>
      <c r="S174" s="55"/>
      <c r="T174" s="55"/>
    </row>
    <row r="175" spans="1:20">
      <c r="A175" s="55"/>
      <c r="B175" s="101"/>
      <c r="C175" s="55"/>
      <c r="D175" s="55"/>
      <c r="E175" s="55"/>
      <c r="F175" s="55"/>
      <c r="G175" s="55"/>
      <c r="H175" s="55"/>
      <c r="I175" s="55"/>
      <c r="J175" s="55"/>
      <c r="K175" s="55"/>
      <c r="L175" s="55"/>
      <c r="M175" s="55"/>
      <c r="N175" s="55"/>
      <c r="O175" s="55"/>
      <c r="P175" s="55"/>
      <c r="Q175" s="55"/>
      <c r="R175" s="55"/>
      <c r="S175" s="55"/>
      <c r="T175" s="55"/>
    </row>
    <row r="176" spans="1:20">
      <c r="A176" s="55"/>
      <c r="B176" s="101"/>
      <c r="C176" s="55"/>
      <c r="D176" s="55"/>
      <c r="E176" s="55"/>
      <c r="F176" s="55"/>
      <c r="G176" s="55"/>
      <c r="H176" s="55"/>
      <c r="I176" s="55"/>
      <c r="J176" s="55"/>
      <c r="K176" s="55"/>
      <c r="L176" s="55"/>
      <c r="M176" s="55"/>
      <c r="N176" s="55"/>
      <c r="O176" s="55"/>
      <c r="P176" s="55"/>
      <c r="Q176" s="55"/>
      <c r="R176" s="55"/>
      <c r="S176" s="55"/>
      <c r="T176" s="55"/>
    </row>
    <row r="177" spans="1:20">
      <c r="A177" s="55"/>
      <c r="B177" s="101"/>
      <c r="C177" s="55"/>
      <c r="D177" s="55"/>
      <c r="E177" s="55"/>
      <c r="F177" s="55"/>
      <c r="G177" s="55"/>
      <c r="H177" s="55"/>
      <c r="I177" s="55"/>
      <c r="J177" s="55"/>
      <c r="K177" s="55"/>
      <c r="L177" s="55"/>
      <c r="M177" s="55"/>
      <c r="N177" s="55"/>
      <c r="O177" s="55"/>
      <c r="P177" s="55"/>
      <c r="Q177" s="55"/>
      <c r="R177" s="55"/>
      <c r="S177" s="55"/>
      <c r="T177" s="55"/>
    </row>
    <row r="178" spans="1:20">
      <c r="A178" s="55"/>
      <c r="B178" s="101"/>
      <c r="C178" s="55"/>
      <c r="D178" s="55"/>
      <c r="E178" s="55"/>
      <c r="F178" s="55"/>
      <c r="G178" s="55"/>
      <c r="H178" s="55"/>
      <c r="I178" s="55"/>
      <c r="J178" s="55"/>
      <c r="K178" s="55"/>
      <c r="L178" s="55"/>
      <c r="M178" s="55"/>
      <c r="N178" s="55"/>
      <c r="O178" s="55"/>
      <c r="P178" s="55"/>
      <c r="Q178" s="55"/>
      <c r="R178" s="55"/>
      <c r="S178" s="55"/>
      <c r="T178" s="55"/>
    </row>
    <row r="179" spans="1:20">
      <c r="A179" s="55"/>
      <c r="B179" s="101"/>
      <c r="C179" s="55"/>
      <c r="D179" s="55"/>
      <c r="E179" s="55"/>
      <c r="F179" s="55"/>
      <c r="G179" s="55"/>
      <c r="H179" s="55"/>
      <c r="I179" s="55"/>
      <c r="J179" s="55"/>
      <c r="K179" s="55"/>
      <c r="L179" s="55"/>
      <c r="M179" s="55"/>
      <c r="N179" s="55"/>
      <c r="O179" s="55"/>
      <c r="P179" s="55"/>
      <c r="Q179" s="55"/>
      <c r="R179" s="55"/>
      <c r="S179" s="55"/>
      <c r="T179" s="55"/>
    </row>
    <row r="180" spans="1:20">
      <c r="A180" s="55"/>
      <c r="B180" s="101"/>
      <c r="C180" s="55"/>
      <c r="D180" s="55"/>
      <c r="E180" s="55"/>
      <c r="F180" s="55"/>
      <c r="G180" s="55"/>
      <c r="H180" s="55"/>
      <c r="I180" s="55"/>
      <c r="J180" s="55"/>
      <c r="K180" s="55"/>
      <c r="L180" s="55"/>
      <c r="M180" s="55"/>
      <c r="N180" s="55"/>
      <c r="O180" s="55"/>
      <c r="P180" s="55"/>
      <c r="Q180" s="55"/>
      <c r="R180" s="55"/>
      <c r="S180" s="55"/>
      <c r="T180" s="55"/>
    </row>
    <row r="181" spans="1:20">
      <c r="A181" s="55"/>
      <c r="B181" s="101"/>
      <c r="C181" s="55"/>
      <c r="D181" s="55"/>
      <c r="E181" s="55"/>
      <c r="F181" s="55"/>
      <c r="G181" s="55"/>
      <c r="H181" s="55"/>
      <c r="I181" s="55"/>
      <c r="J181" s="55"/>
      <c r="K181" s="55"/>
      <c r="L181" s="55"/>
      <c r="M181" s="55"/>
      <c r="N181" s="55"/>
      <c r="O181" s="55"/>
      <c r="P181" s="55"/>
      <c r="Q181" s="55"/>
      <c r="R181" s="55"/>
      <c r="S181" s="55"/>
      <c r="T181" s="55"/>
    </row>
    <row r="182" spans="1:20">
      <c r="A182" s="55"/>
      <c r="B182" s="101"/>
      <c r="C182" s="55"/>
      <c r="D182" s="55"/>
      <c r="E182" s="55"/>
      <c r="F182" s="55"/>
      <c r="G182" s="55"/>
      <c r="H182" s="55"/>
      <c r="I182" s="55"/>
      <c r="J182" s="55"/>
      <c r="K182" s="55"/>
      <c r="L182" s="55"/>
      <c r="M182" s="55"/>
      <c r="N182" s="55"/>
      <c r="O182" s="55"/>
      <c r="P182" s="55"/>
      <c r="Q182" s="55"/>
      <c r="R182" s="55"/>
      <c r="S182" s="55"/>
      <c r="T182" s="55"/>
    </row>
    <row r="183" spans="1:20">
      <c r="A183" s="55"/>
      <c r="B183" s="101"/>
      <c r="C183" s="55"/>
      <c r="D183" s="55"/>
      <c r="E183" s="55"/>
      <c r="F183" s="55"/>
      <c r="G183" s="55"/>
      <c r="H183" s="55"/>
      <c r="I183" s="55"/>
      <c r="J183" s="55"/>
      <c r="K183" s="55"/>
      <c r="L183" s="55"/>
      <c r="M183" s="55"/>
      <c r="N183" s="55"/>
      <c r="O183" s="55"/>
      <c r="P183" s="55"/>
      <c r="Q183" s="55"/>
      <c r="R183" s="55"/>
      <c r="S183" s="55"/>
      <c r="T183" s="55"/>
    </row>
    <row r="184" spans="1:20">
      <c r="A184" s="55"/>
      <c r="B184" s="101"/>
      <c r="C184" s="55"/>
      <c r="D184" s="55"/>
      <c r="E184" s="55"/>
      <c r="F184" s="55"/>
      <c r="G184" s="55"/>
      <c r="H184" s="55"/>
      <c r="I184" s="55"/>
      <c r="J184" s="55"/>
      <c r="K184" s="55"/>
      <c r="L184" s="55"/>
      <c r="M184" s="55"/>
      <c r="N184" s="55"/>
      <c r="O184" s="55"/>
      <c r="P184" s="55"/>
      <c r="Q184" s="55"/>
      <c r="R184" s="55"/>
      <c r="S184" s="55"/>
      <c r="T184" s="55"/>
    </row>
    <row r="185" spans="1:20">
      <c r="A185" s="55"/>
      <c r="B185" s="101"/>
      <c r="C185" s="55"/>
      <c r="D185" s="55"/>
      <c r="E185" s="55"/>
      <c r="F185" s="55"/>
      <c r="G185" s="55"/>
      <c r="H185" s="55"/>
      <c r="I185" s="55"/>
      <c r="J185" s="55"/>
      <c r="K185" s="55"/>
      <c r="L185" s="55"/>
      <c r="M185" s="55"/>
      <c r="N185" s="55"/>
      <c r="O185" s="55"/>
      <c r="P185" s="55"/>
      <c r="Q185" s="55"/>
      <c r="R185" s="55"/>
      <c r="S185" s="55"/>
      <c r="T185" s="55"/>
    </row>
    <row r="186" spans="1:20">
      <c r="A186" s="55"/>
      <c r="B186" s="101"/>
      <c r="C186" s="55"/>
      <c r="D186" s="55"/>
      <c r="E186" s="55"/>
      <c r="F186" s="55"/>
      <c r="G186" s="55"/>
      <c r="H186" s="55"/>
      <c r="I186" s="55"/>
      <c r="J186" s="55"/>
      <c r="K186" s="55"/>
      <c r="L186" s="55"/>
      <c r="M186" s="55"/>
      <c r="N186" s="55"/>
      <c r="O186" s="55"/>
      <c r="P186" s="55"/>
      <c r="Q186" s="55"/>
      <c r="R186" s="55"/>
      <c r="S186" s="55"/>
      <c r="T186" s="55"/>
    </row>
    <row r="187" spans="1:20">
      <c r="A187" s="55"/>
      <c r="B187" s="101"/>
      <c r="C187" s="55"/>
      <c r="D187" s="55"/>
      <c r="E187" s="55"/>
      <c r="F187" s="55"/>
      <c r="G187" s="55"/>
      <c r="H187" s="55"/>
      <c r="I187" s="55"/>
      <c r="J187" s="55"/>
      <c r="K187" s="55"/>
      <c r="L187" s="55"/>
      <c r="M187" s="55"/>
      <c r="N187" s="55"/>
      <c r="O187" s="55"/>
      <c r="P187" s="55"/>
      <c r="Q187" s="55"/>
      <c r="R187" s="55"/>
      <c r="S187" s="55"/>
      <c r="T187" s="55"/>
    </row>
    <row r="188" spans="1:20">
      <c r="A188" s="55"/>
      <c r="B188" s="101"/>
      <c r="C188" s="55"/>
      <c r="D188" s="55"/>
      <c r="E188" s="55"/>
      <c r="F188" s="55"/>
      <c r="G188" s="55"/>
      <c r="H188" s="55"/>
      <c r="I188" s="55"/>
      <c r="J188" s="55"/>
      <c r="K188" s="55"/>
      <c r="L188" s="55"/>
      <c r="M188" s="55"/>
      <c r="N188" s="55"/>
      <c r="O188" s="55"/>
      <c r="P188" s="55"/>
      <c r="Q188" s="55"/>
      <c r="R188" s="55"/>
      <c r="S188" s="55"/>
      <c r="T188" s="55"/>
    </row>
    <row r="189" spans="1:20">
      <c r="A189" s="55"/>
      <c r="B189" s="101"/>
      <c r="C189" s="55"/>
      <c r="D189" s="55"/>
      <c r="E189" s="55"/>
      <c r="F189" s="55"/>
      <c r="G189" s="55"/>
      <c r="H189" s="55"/>
      <c r="I189" s="55"/>
      <c r="J189" s="55"/>
      <c r="K189" s="55"/>
      <c r="L189" s="55"/>
      <c r="M189" s="55"/>
      <c r="N189" s="55"/>
      <c r="O189" s="55"/>
      <c r="P189" s="55"/>
      <c r="Q189" s="55"/>
      <c r="R189" s="55"/>
      <c r="S189" s="55"/>
      <c r="T189" s="55"/>
    </row>
    <row r="190" spans="1:20">
      <c r="A190" s="55"/>
      <c r="B190" s="101"/>
      <c r="C190" s="55"/>
      <c r="D190" s="55"/>
      <c r="E190" s="55"/>
      <c r="F190" s="55"/>
      <c r="G190" s="55"/>
      <c r="H190" s="55"/>
      <c r="I190" s="55"/>
      <c r="J190" s="55"/>
      <c r="K190" s="55"/>
      <c r="L190" s="55"/>
      <c r="M190" s="55"/>
      <c r="N190" s="55"/>
      <c r="O190" s="55"/>
      <c r="P190" s="55"/>
      <c r="Q190" s="55"/>
      <c r="R190" s="55"/>
      <c r="S190" s="55"/>
      <c r="T190" s="55"/>
    </row>
    <row r="191" spans="1:20">
      <c r="A191" s="55"/>
      <c r="B191" s="101"/>
      <c r="C191" s="55"/>
      <c r="D191" s="55"/>
      <c r="E191" s="55"/>
      <c r="F191" s="55"/>
      <c r="G191" s="55"/>
      <c r="H191" s="55"/>
      <c r="I191" s="55"/>
      <c r="J191" s="55"/>
      <c r="K191" s="55"/>
      <c r="L191" s="55"/>
      <c r="M191" s="55"/>
      <c r="N191" s="55"/>
      <c r="O191" s="55"/>
      <c r="P191" s="55"/>
      <c r="Q191" s="55"/>
      <c r="R191" s="55"/>
      <c r="S191" s="55"/>
      <c r="T191" s="55"/>
    </row>
    <row r="192" spans="1:20">
      <c r="A192" s="55"/>
      <c r="B192" s="101"/>
      <c r="C192" s="55"/>
      <c r="D192" s="55"/>
      <c r="E192" s="55"/>
      <c r="F192" s="55"/>
      <c r="G192" s="55"/>
      <c r="H192" s="55"/>
      <c r="I192" s="55"/>
      <c r="J192" s="55"/>
      <c r="K192" s="55"/>
      <c r="L192" s="55"/>
      <c r="M192" s="55"/>
      <c r="N192" s="55"/>
      <c r="O192" s="55"/>
      <c r="P192" s="55"/>
      <c r="Q192" s="55"/>
      <c r="R192" s="55"/>
      <c r="S192" s="55"/>
      <c r="T192" s="55"/>
    </row>
    <row r="193" spans="1:20">
      <c r="A193" s="55"/>
      <c r="B193" s="101"/>
      <c r="C193" s="55"/>
      <c r="D193" s="55"/>
      <c r="E193" s="55"/>
      <c r="F193" s="55"/>
      <c r="G193" s="55"/>
      <c r="H193" s="55"/>
      <c r="I193" s="55"/>
      <c r="J193" s="55"/>
      <c r="K193" s="55"/>
      <c r="L193" s="55"/>
      <c r="M193" s="55"/>
      <c r="N193" s="55"/>
      <c r="O193" s="55"/>
      <c r="P193" s="55"/>
      <c r="Q193" s="55"/>
      <c r="R193" s="55"/>
      <c r="S193" s="55"/>
      <c r="T193" s="55"/>
    </row>
    <row r="194" spans="1:20">
      <c r="A194" s="55"/>
      <c r="B194" s="101"/>
      <c r="C194" s="55"/>
      <c r="D194" s="55"/>
      <c r="E194" s="55"/>
      <c r="F194" s="55"/>
      <c r="G194" s="55"/>
      <c r="H194" s="55"/>
      <c r="I194" s="55"/>
      <c r="J194" s="55"/>
      <c r="K194" s="55"/>
      <c r="L194" s="55"/>
      <c r="M194" s="55"/>
      <c r="N194" s="55"/>
      <c r="O194" s="55"/>
      <c r="P194" s="55"/>
      <c r="Q194" s="55"/>
      <c r="R194" s="55"/>
      <c r="S194" s="55"/>
      <c r="T194" s="55"/>
    </row>
    <row r="195" spans="1:20">
      <c r="A195" s="55"/>
      <c r="B195" s="101"/>
      <c r="C195" s="55"/>
      <c r="D195" s="55"/>
      <c r="E195" s="55"/>
      <c r="F195" s="55"/>
      <c r="G195" s="55"/>
      <c r="H195" s="55"/>
      <c r="I195" s="55"/>
      <c r="J195" s="55"/>
      <c r="K195" s="55"/>
      <c r="L195" s="55"/>
      <c r="M195" s="55"/>
      <c r="N195" s="55"/>
      <c r="O195" s="55"/>
      <c r="P195" s="55"/>
      <c r="Q195" s="55"/>
      <c r="R195" s="55"/>
      <c r="S195" s="55"/>
      <c r="T195" s="55"/>
    </row>
    <row r="196" spans="1:20">
      <c r="A196" s="55"/>
      <c r="B196" s="101"/>
      <c r="C196" s="55"/>
      <c r="D196" s="55"/>
      <c r="E196" s="55"/>
      <c r="F196" s="55"/>
      <c r="G196" s="55"/>
      <c r="H196" s="55"/>
      <c r="I196" s="55"/>
      <c r="J196" s="55"/>
      <c r="K196" s="55"/>
      <c r="L196" s="55"/>
      <c r="M196" s="55"/>
      <c r="N196" s="55"/>
      <c r="O196" s="55"/>
      <c r="P196" s="55"/>
      <c r="Q196" s="55"/>
      <c r="R196" s="55"/>
      <c r="S196" s="55"/>
      <c r="T196" s="55"/>
    </row>
    <row r="197" spans="1:20">
      <c r="A197" s="55"/>
      <c r="B197" s="101"/>
      <c r="C197" s="55"/>
      <c r="D197" s="55"/>
      <c r="E197" s="55"/>
      <c r="F197" s="55"/>
      <c r="G197" s="55"/>
      <c r="H197" s="55"/>
      <c r="I197" s="55"/>
      <c r="J197" s="55"/>
      <c r="K197" s="55"/>
      <c r="L197" s="55"/>
      <c r="M197" s="55"/>
      <c r="N197" s="55"/>
      <c r="O197" s="55"/>
      <c r="P197" s="55"/>
      <c r="Q197" s="55"/>
      <c r="R197" s="55"/>
      <c r="S197" s="55"/>
      <c r="T197" s="55"/>
    </row>
    <row r="198" spans="1:20">
      <c r="A198" s="55"/>
      <c r="B198" s="101"/>
      <c r="C198" s="55"/>
      <c r="D198" s="55"/>
      <c r="E198" s="55"/>
      <c r="F198" s="55"/>
      <c r="G198" s="55"/>
      <c r="H198" s="55"/>
      <c r="I198" s="55"/>
      <c r="J198" s="55"/>
      <c r="K198" s="55"/>
      <c r="L198" s="55"/>
      <c r="M198" s="55"/>
      <c r="N198" s="55"/>
      <c r="O198" s="55"/>
      <c r="P198" s="55"/>
      <c r="Q198" s="55"/>
      <c r="R198" s="55"/>
      <c r="S198" s="55"/>
      <c r="T198" s="55"/>
    </row>
    <row r="199" spans="1:20">
      <c r="A199" s="55"/>
      <c r="B199" s="101"/>
      <c r="C199" s="55"/>
      <c r="D199" s="55"/>
      <c r="E199" s="55"/>
      <c r="F199" s="55"/>
      <c r="G199" s="55"/>
      <c r="H199" s="55"/>
      <c r="I199" s="55"/>
      <c r="J199" s="55"/>
      <c r="K199" s="55"/>
      <c r="L199" s="55"/>
      <c r="M199" s="55"/>
      <c r="N199" s="55"/>
      <c r="O199" s="55"/>
      <c r="P199" s="55"/>
      <c r="Q199" s="55"/>
      <c r="R199" s="55"/>
      <c r="S199" s="55"/>
      <c r="T199" s="55"/>
    </row>
    <row r="200" spans="1:20">
      <c r="A200" s="55"/>
      <c r="B200" s="101"/>
      <c r="C200" s="55"/>
      <c r="D200" s="55"/>
      <c r="E200" s="55"/>
      <c r="F200" s="55"/>
      <c r="G200" s="55"/>
      <c r="H200" s="55"/>
      <c r="I200" s="55"/>
      <c r="J200" s="55"/>
      <c r="K200" s="55"/>
      <c r="L200" s="55"/>
      <c r="M200" s="55"/>
      <c r="N200" s="55"/>
      <c r="O200" s="55"/>
      <c r="P200" s="55"/>
      <c r="Q200" s="55"/>
      <c r="R200" s="55"/>
      <c r="S200" s="55"/>
      <c r="T200" s="55"/>
    </row>
    <row r="201" spans="1:20">
      <c r="A201" s="55"/>
      <c r="B201" s="101"/>
      <c r="C201" s="55"/>
      <c r="D201" s="55"/>
      <c r="E201" s="55"/>
      <c r="F201" s="55"/>
      <c r="G201" s="55"/>
      <c r="H201" s="55"/>
      <c r="I201" s="55"/>
      <c r="J201" s="55"/>
      <c r="K201" s="55"/>
      <c r="L201" s="55"/>
      <c r="M201" s="55"/>
      <c r="N201" s="55"/>
      <c r="O201" s="55"/>
      <c r="P201" s="55"/>
      <c r="Q201" s="55"/>
      <c r="R201" s="55"/>
      <c r="S201" s="55"/>
      <c r="T201" s="55"/>
    </row>
    <row r="202" spans="1:20">
      <c r="A202" s="55"/>
      <c r="B202" s="101"/>
      <c r="C202" s="55"/>
      <c r="D202" s="55"/>
      <c r="E202" s="55"/>
      <c r="F202" s="55"/>
      <c r="G202" s="55"/>
      <c r="H202" s="55"/>
      <c r="I202" s="55"/>
      <c r="J202" s="55"/>
      <c r="K202" s="55"/>
      <c r="L202" s="55"/>
      <c r="M202" s="55"/>
      <c r="N202" s="55"/>
      <c r="O202" s="55"/>
      <c r="P202" s="55"/>
      <c r="Q202" s="55"/>
      <c r="R202" s="55"/>
      <c r="S202" s="55"/>
      <c r="T202" s="55"/>
    </row>
    <row r="203" spans="1:20">
      <c r="A203" s="55"/>
      <c r="B203" s="101"/>
      <c r="C203" s="55"/>
      <c r="D203" s="55"/>
      <c r="E203" s="55"/>
      <c r="F203" s="55"/>
      <c r="G203" s="55"/>
      <c r="H203" s="55"/>
      <c r="I203" s="55"/>
      <c r="J203" s="55"/>
      <c r="K203" s="55"/>
      <c r="L203" s="55"/>
      <c r="M203" s="55"/>
      <c r="N203" s="55"/>
      <c r="O203" s="55"/>
      <c r="P203" s="55"/>
      <c r="Q203" s="55"/>
      <c r="R203" s="55"/>
      <c r="S203" s="55"/>
      <c r="T203" s="55"/>
    </row>
    <row r="204" spans="1:20">
      <c r="A204" s="55"/>
      <c r="B204" s="101"/>
      <c r="C204" s="55"/>
      <c r="D204" s="55"/>
      <c r="E204" s="55"/>
      <c r="F204" s="55"/>
      <c r="G204" s="55"/>
      <c r="H204" s="55"/>
      <c r="I204" s="55"/>
      <c r="J204" s="55"/>
      <c r="K204" s="55"/>
      <c r="L204" s="55"/>
      <c r="M204" s="55"/>
      <c r="N204" s="55"/>
      <c r="O204" s="55"/>
      <c r="P204" s="55"/>
      <c r="Q204" s="55"/>
      <c r="R204" s="55"/>
      <c r="S204" s="55"/>
      <c r="T204" s="55"/>
    </row>
    <row r="205" spans="1:20">
      <c r="A205" s="55"/>
      <c r="B205" s="101"/>
      <c r="C205" s="55"/>
      <c r="D205" s="55"/>
      <c r="E205" s="55"/>
      <c r="F205" s="55"/>
      <c r="G205" s="55"/>
      <c r="H205" s="55"/>
      <c r="I205" s="55"/>
      <c r="J205" s="55"/>
      <c r="K205" s="55"/>
      <c r="L205" s="55"/>
      <c r="M205" s="55"/>
      <c r="N205" s="55"/>
      <c r="O205" s="55"/>
      <c r="P205" s="55"/>
      <c r="Q205" s="55"/>
      <c r="R205" s="55"/>
      <c r="S205" s="55"/>
      <c r="T205" s="55"/>
    </row>
    <row r="206" spans="1:20">
      <c r="A206" s="55"/>
      <c r="B206" s="101"/>
      <c r="C206" s="55"/>
      <c r="D206" s="55"/>
      <c r="E206" s="55"/>
      <c r="F206" s="55"/>
      <c r="G206" s="55"/>
      <c r="H206" s="55"/>
      <c r="I206" s="55"/>
      <c r="J206" s="55"/>
      <c r="K206" s="55"/>
      <c r="L206" s="55"/>
      <c r="M206" s="55"/>
      <c r="N206" s="55"/>
      <c r="O206" s="55"/>
      <c r="P206" s="55"/>
      <c r="Q206" s="55"/>
      <c r="R206" s="55"/>
      <c r="S206" s="55"/>
      <c r="T206" s="55"/>
    </row>
    <row r="207" spans="1:20">
      <c r="A207" s="55"/>
      <c r="B207" s="101"/>
      <c r="C207" s="55"/>
      <c r="D207" s="55"/>
      <c r="E207" s="55"/>
      <c r="F207" s="55"/>
      <c r="G207" s="55"/>
      <c r="H207" s="55"/>
      <c r="I207" s="55"/>
      <c r="J207" s="55"/>
      <c r="K207" s="55"/>
      <c r="L207" s="55"/>
      <c r="M207" s="55"/>
      <c r="N207" s="55"/>
      <c r="O207" s="55"/>
      <c r="P207" s="55"/>
      <c r="Q207" s="55"/>
      <c r="R207" s="55"/>
      <c r="S207" s="55"/>
      <c r="T207" s="55"/>
    </row>
    <row r="208" spans="1:20">
      <c r="A208" s="55"/>
      <c r="B208" s="101"/>
      <c r="C208" s="55"/>
      <c r="D208" s="55"/>
      <c r="E208" s="55"/>
      <c r="F208" s="55"/>
      <c r="G208" s="55"/>
      <c r="H208" s="55"/>
      <c r="I208" s="55"/>
      <c r="J208" s="55"/>
      <c r="K208" s="55"/>
      <c r="L208" s="55"/>
      <c r="M208" s="55"/>
      <c r="N208" s="55"/>
      <c r="O208" s="55"/>
      <c r="P208" s="55"/>
      <c r="Q208" s="55"/>
      <c r="R208" s="55"/>
      <c r="S208" s="55"/>
      <c r="T208" s="55"/>
    </row>
    <row r="209" spans="1:20">
      <c r="A209" s="55"/>
      <c r="B209" s="101"/>
      <c r="C209" s="55"/>
      <c r="D209" s="55"/>
      <c r="E209" s="55"/>
      <c r="F209" s="55"/>
      <c r="G209" s="55"/>
      <c r="H209" s="55"/>
      <c r="I209" s="55"/>
      <c r="J209" s="55"/>
      <c r="K209" s="55"/>
      <c r="L209" s="55"/>
      <c r="M209" s="55"/>
      <c r="N209" s="55"/>
      <c r="O209" s="55"/>
      <c r="P209" s="55"/>
      <c r="Q209" s="55"/>
      <c r="R209" s="55"/>
      <c r="S209" s="55"/>
      <c r="T209" s="55"/>
    </row>
    <row r="210" spans="1:20">
      <c r="A210" s="55"/>
      <c r="B210" s="101"/>
      <c r="C210" s="55"/>
      <c r="D210" s="55"/>
      <c r="E210" s="55"/>
      <c r="F210" s="55"/>
      <c r="G210" s="55"/>
      <c r="H210" s="55"/>
      <c r="I210" s="55"/>
      <c r="J210" s="55"/>
      <c r="K210" s="55"/>
      <c r="L210" s="55"/>
      <c r="M210" s="55"/>
      <c r="N210" s="55"/>
      <c r="O210" s="55"/>
      <c r="P210" s="55"/>
      <c r="Q210" s="55"/>
      <c r="R210" s="55"/>
      <c r="S210" s="55"/>
      <c r="T210" s="55"/>
    </row>
    <row r="211" spans="1:20">
      <c r="A211" s="55"/>
      <c r="B211" s="101"/>
      <c r="C211" s="55"/>
      <c r="D211" s="55"/>
      <c r="E211" s="55"/>
      <c r="F211" s="55"/>
      <c r="G211" s="55"/>
      <c r="H211" s="55"/>
      <c r="I211" s="55"/>
      <c r="J211" s="55"/>
      <c r="K211" s="55"/>
      <c r="L211" s="55"/>
      <c r="M211" s="55"/>
      <c r="N211" s="55"/>
      <c r="O211" s="55"/>
      <c r="P211" s="55"/>
      <c r="Q211" s="55"/>
      <c r="R211" s="55"/>
      <c r="S211" s="55"/>
      <c r="T211" s="55"/>
    </row>
    <row r="212" spans="1:20">
      <c r="A212" s="55"/>
      <c r="B212" s="101"/>
      <c r="C212" s="55"/>
      <c r="D212" s="55"/>
      <c r="E212" s="55"/>
      <c r="F212" s="55"/>
      <c r="G212" s="55"/>
      <c r="H212" s="55"/>
      <c r="I212" s="55"/>
      <c r="J212" s="55"/>
      <c r="K212" s="55"/>
      <c r="L212" s="55"/>
      <c r="M212" s="55"/>
      <c r="N212" s="55"/>
      <c r="O212" s="55"/>
      <c r="P212" s="55"/>
      <c r="Q212" s="55"/>
      <c r="R212" s="55"/>
      <c r="S212" s="55"/>
      <c r="T212" s="55"/>
    </row>
    <row r="213" spans="1:20">
      <c r="A213" s="55"/>
      <c r="B213" s="101"/>
      <c r="C213" s="55"/>
      <c r="D213" s="55"/>
      <c r="E213" s="55"/>
      <c r="F213" s="55"/>
      <c r="G213" s="55"/>
      <c r="H213" s="55"/>
      <c r="I213" s="55"/>
      <c r="J213" s="55"/>
      <c r="K213" s="55"/>
      <c r="L213" s="55"/>
      <c r="M213" s="55"/>
      <c r="N213" s="55"/>
      <c r="O213" s="55"/>
      <c r="P213" s="55"/>
      <c r="Q213" s="55"/>
      <c r="R213" s="55"/>
      <c r="S213" s="55"/>
      <c r="T213" s="55"/>
    </row>
    <row r="214" spans="1:20">
      <c r="A214" s="55"/>
      <c r="B214" s="101"/>
      <c r="C214" s="55"/>
      <c r="D214" s="55"/>
      <c r="E214" s="55"/>
      <c r="F214" s="55"/>
      <c r="G214" s="55"/>
      <c r="H214" s="55"/>
      <c r="I214" s="55"/>
      <c r="J214" s="55"/>
      <c r="K214" s="55"/>
      <c r="L214" s="55"/>
      <c r="M214" s="55"/>
      <c r="N214" s="55"/>
      <c r="O214" s="55"/>
      <c r="P214" s="55"/>
      <c r="Q214" s="55"/>
      <c r="R214" s="55"/>
      <c r="S214" s="55"/>
      <c r="T214" s="55"/>
    </row>
    <row r="215" spans="1:20">
      <c r="A215" s="55"/>
      <c r="B215" s="101"/>
      <c r="C215" s="55"/>
      <c r="D215" s="55"/>
      <c r="E215" s="55"/>
      <c r="F215" s="55"/>
      <c r="G215" s="55"/>
      <c r="H215" s="55"/>
      <c r="I215" s="55"/>
      <c r="J215" s="55"/>
      <c r="K215" s="55"/>
      <c r="L215" s="55"/>
      <c r="M215" s="55"/>
      <c r="N215" s="55"/>
      <c r="O215" s="55"/>
      <c r="P215" s="55"/>
      <c r="Q215" s="55"/>
      <c r="R215" s="55"/>
      <c r="S215" s="55"/>
      <c r="T215" s="55"/>
    </row>
    <row r="216" spans="1:20">
      <c r="A216" s="55"/>
      <c r="B216" s="101"/>
      <c r="C216" s="55"/>
      <c r="D216" s="55"/>
      <c r="E216" s="55"/>
      <c r="F216" s="55"/>
      <c r="G216" s="55"/>
      <c r="H216" s="55"/>
      <c r="I216" s="55"/>
      <c r="J216" s="55"/>
      <c r="K216" s="55"/>
      <c r="L216" s="55"/>
      <c r="M216" s="55"/>
      <c r="N216" s="55"/>
      <c r="O216" s="55"/>
      <c r="P216" s="55"/>
      <c r="Q216" s="55"/>
      <c r="R216" s="55"/>
      <c r="S216" s="55"/>
      <c r="T216" s="55"/>
    </row>
    <row r="217" spans="1:20">
      <c r="A217" s="55"/>
      <c r="B217" s="101"/>
      <c r="C217" s="55"/>
      <c r="D217" s="55"/>
      <c r="E217" s="55"/>
      <c r="F217" s="55"/>
      <c r="G217" s="55"/>
      <c r="H217" s="55"/>
      <c r="I217" s="55"/>
      <c r="J217" s="55"/>
      <c r="K217" s="55"/>
      <c r="L217" s="55"/>
      <c r="M217" s="55"/>
      <c r="N217" s="55"/>
      <c r="O217" s="55"/>
      <c r="P217" s="55"/>
      <c r="Q217" s="55"/>
      <c r="R217" s="55"/>
      <c r="S217" s="55"/>
      <c r="T217" s="55"/>
    </row>
    <row r="218" spans="1:20">
      <c r="A218" s="55"/>
      <c r="B218" s="101"/>
      <c r="C218" s="55"/>
      <c r="D218" s="55"/>
      <c r="E218" s="55"/>
      <c r="F218" s="55"/>
      <c r="G218" s="55"/>
      <c r="H218" s="55"/>
      <c r="I218" s="55"/>
      <c r="J218" s="55"/>
      <c r="K218" s="55"/>
      <c r="L218" s="55"/>
      <c r="M218" s="55"/>
      <c r="N218" s="55"/>
      <c r="O218" s="55"/>
      <c r="P218" s="55"/>
      <c r="Q218" s="55"/>
      <c r="R218" s="55"/>
      <c r="S218" s="55"/>
      <c r="T218" s="55"/>
    </row>
    <row r="219" spans="1:20">
      <c r="A219" s="55"/>
      <c r="B219" s="101"/>
      <c r="C219" s="55"/>
      <c r="D219" s="55"/>
      <c r="E219" s="55"/>
      <c r="F219" s="55"/>
      <c r="G219" s="55"/>
      <c r="H219" s="55"/>
      <c r="I219" s="55"/>
      <c r="J219" s="55"/>
      <c r="K219" s="55"/>
      <c r="L219" s="55"/>
      <c r="M219" s="55"/>
      <c r="N219" s="55"/>
      <c r="O219" s="55"/>
      <c r="P219" s="55"/>
      <c r="Q219" s="55"/>
      <c r="R219" s="55"/>
      <c r="S219" s="55"/>
      <c r="T219" s="55"/>
    </row>
    <row r="220" spans="1:20">
      <c r="A220" s="55"/>
      <c r="B220" s="101"/>
      <c r="C220" s="55"/>
      <c r="D220" s="55"/>
      <c r="E220" s="55"/>
      <c r="F220" s="55"/>
      <c r="G220" s="55"/>
      <c r="H220" s="55"/>
      <c r="I220" s="55"/>
      <c r="J220" s="55"/>
      <c r="K220" s="55"/>
      <c r="L220" s="55"/>
      <c r="M220" s="55"/>
      <c r="N220" s="55"/>
      <c r="O220" s="55"/>
      <c r="P220" s="55"/>
      <c r="Q220" s="55"/>
      <c r="R220" s="55"/>
      <c r="S220" s="55"/>
      <c r="T220" s="55"/>
    </row>
    <row r="221" spans="1:20">
      <c r="A221" s="55"/>
      <c r="B221" s="101"/>
      <c r="C221" s="55"/>
      <c r="D221" s="55"/>
      <c r="E221" s="55"/>
      <c r="F221" s="55"/>
      <c r="G221" s="55"/>
      <c r="H221" s="55"/>
      <c r="I221" s="55"/>
      <c r="J221" s="55"/>
      <c r="K221" s="55"/>
      <c r="L221" s="55"/>
      <c r="M221" s="55"/>
      <c r="N221" s="55"/>
      <c r="O221" s="55"/>
      <c r="P221" s="55"/>
      <c r="Q221" s="55"/>
      <c r="R221" s="55"/>
      <c r="S221" s="55"/>
      <c r="T221" s="55"/>
    </row>
    <row r="222" spans="1:20">
      <c r="A222" s="55"/>
      <c r="B222" s="101"/>
      <c r="C222" s="55"/>
      <c r="D222" s="55"/>
      <c r="E222" s="55"/>
      <c r="F222" s="55"/>
      <c r="G222" s="55"/>
      <c r="H222" s="55"/>
      <c r="I222" s="55"/>
      <c r="J222" s="55"/>
      <c r="K222" s="55"/>
      <c r="L222" s="55"/>
      <c r="M222" s="55"/>
      <c r="N222" s="55"/>
      <c r="O222" s="55"/>
      <c r="P222" s="55"/>
      <c r="Q222" s="55"/>
      <c r="R222" s="55"/>
      <c r="S222" s="55"/>
      <c r="T222" s="55"/>
    </row>
    <row r="223" spans="1:20">
      <c r="A223" s="55"/>
      <c r="B223" s="101"/>
      <c r="C223" s="55"/>
      <c r="D223" s="55"/>
      <c r="E223" s="55"/>
      <c r="F223" s="55"/>
      <c r="G223" s="55"/>
      <c r="H223" s="55"/>
      <c r="I223" s="55"/>
      <c r="J223" s="55"/>
      <c r="K223" s="55"/>
      <c r="L223" s="55"/>
      <c r="M223" s="55"/>
      <c r="N223" s="55"/>
      <c r="O223" s="55"/>
      <c r="P223" s="55"/>
      <c r="Q223" s="55"/>
      <c r="R223" s="55"/>
      <c r="S223" s="55"/>
      <c r="T223" s="55"/>
    </row>
    <row r="224" spans="1:20">
      <c r="A224" s="55"/>
      <c r="B224" s="101"/>
      <c r="C224" s="55"/>
      <c r="D224" s="55"/>
      <c r="E224" s="55"/>
      <c r="F224" s="55"/>
      <c r="G224" s="55"/>
      <c r="H224" s="55"/>
      <c r="I224" s="55"/>
      <c r="J224" s="55"/>
      <c r="K224" s="55"/>
      <c r="L224" s="55"/>
      <c r="M224" s="55"/>
      <c r="N224" s="55"/>
      <c r="O224" s="55"/>
      <c r="P224" s="55"/>
      <c r="Q224" s="55"/>
      <c r="R224" s="55"/>
      <c r="S224" s="55"/>
      <c r="T224" s="55"/>
    </row>
    <row r="225" spans="1:20">
      <c r="A225" s="55"/>
      <c r="B225" s="101"/>
      <c r="C225" s="55"/>
      <c r="D225" s="55"/>
      <c r="E225" s="55"/>
      <c r="F225" s="55"/>
      <c r="G225" s="55"/>
      <c r="H225" s="55"/>
      <c r="I225" s="55"/>
      <c r="J225" s="55"/>
      <c r="K225" s="55"/>
      <c r="L225" s="55"/>
      <c r="M225" s="55"/>
      <c r="N225" s="55"/>
      <c r="O225" s="55"/>
      <c r="P225" s="55"/>
      <c r="Q225" s="55"/>
      <c r="R225" s="55"/>
      <c r="S225" s="55"/>
      <c r="T225" s="55"/>
    </row>
    <row r="226" spans="1:20">
      <c r="A226" s="55"/>
      <c r="B226" s="101"/>
      <c r="C226" s="55"/>
      <c r="D226" s="55"/>
      <c r="E226" s="55"/>
      <c r="F226" s="55"/>
      <c r="G226" s="55"/>
      <c r="H226" s="55"/>
      <c r="I226" s="55"/>
      <c r="J226" s="55"/>
      <c r="K226" s="55"/>
      <c r="L226" s="55"/>
      <c r="M226" s="55"/>
      <c r="N226" s="55"/>
      <c r="O226" s="55"/>
      <c r="P226" s="55"/>
      <c r="Q226" s="55"/>
      <c r="R226" s="55"/>
      <c r="S226" s="55"/>
      <c r="T226" s="55"/>
    </row>
    <row r="227" spans="1:20">
      <c r="A227" s="55"/>
      <c r="B227" s="101"/>
      <c r="C227" s="55"/>
      <c r="D227" s="55"/>
      <c r="E227" s="55"/>
      <c r="F227" s="55"/>
      <c r="G227" s="55"/>
      <c r="H227" s="55"/>
      <c r="I227" s="55"/>
      <c r="J227" s="55"/>
      <c r="K227" s="55"/>
      <c r="L227" s="55"/>
      <c r="M227" s="55"/>
      <c r="N227" s="55"/>
      <c r="O227" s="55"/>
      <c r="P227" s="55"/>
      <c r="Q227" s="55"/>
      <c r="R227" s="55"/>
      <c r="S227" s="55"/>
      <c r="T227" s="55"/>
    </row>
  </sheetData>
  <mergeCells count="13">
    <mergeCell ref="K12:L12"/>
    <mergeCell ref="M12:N12"/>
    <mergeCell ref="B40:O40"/>
    <mergeCell ref="A13:A14"/>
    <mergeCell ref="A15:A20"/>
    <mergeCell ref="A21:A30"/>
    <mergeCell ref="A31:A33"/>
    <mergeCell ref="B13:B14"/>
    <mergeCell ref="C8:C9"/>
    <mergeCell ref="C10:C11"/>
    <mergeCell ref="H1:H5"/>
    <mergeCell ref="Z1:Z3"/>
    <mergeCell ref="B35:H36"/>
  </mergeCells>
  <dataValidations count="9">
    <dataValidation type="list" allowBlank="1" showErrorMessage="1" sqref="D2">
      <formula1>角色名与编号!$B$2:$B$16</formula1>
    </dataValidation>
    <dataValidation type="list" allowBlank="1" showInputMessage="1" showErrorMessage="1" sqref="F2">
      <formula1>音擎基础数据库!$D$10:$D$53</formula1>
    </dataValidation>
    <dataValidation type="list" allowBlank="1" showInputMessage="1" showErrorMessage="1" sqref="F4">
      <formula1>"1,2,3,4,5"</formula1>
    </dataValidation>
    <dataValidation type="list" allowBlank="1" showErrorMessage="1" sqref="D6 H38">
      <formula1>"0,1,2,3,4,5,6"</formula1>
    </dataValidation>
    <dataValidation type="list" allowBlank="1" showInputMessage="1" showErrorMessage="1" sqref="D9:G9">
      <formula1>驱动盘效果!$G$38:$G$49</formula1>
    </dataValidation>
    <dataValidation type="list" allowBlank="1" showInputMessage="1" showErrorMessage="1" sqref="G11">
      <formula1>驱动盘效果!$E$2:$E$7</formula1>
    </dataValidation>
    <dataValidation type="list" allowBlank="1" showInputMessage="1" showErrorMessage="1" sqref="H11">
      <formula1>驱动盘效果!$F$2:$F$10</formula1>
    </dataValidation>
    <dataValidation type="list" allowBlank="1" showInputMessage="1" showErrorMessage="1" sqref="I11">
      <formula1>驱动盘效果!$G$2:$G$7</formula1>
    </dataValidation>
    <dataValidation type="list" allowBlank="1" showErrorMessage="1" sqref="C38:G38">
      <formula1>"1,2,3,4,5,6,7,8,9,10,11,12"</formula1>
    </dataValidation>
  </dataValidations>
  <pageMargins left="0.75" right="0.75" top="1" bottom="1" header="0.5" footer="0.5"/>
  <pageSetup paperSize="9" orientation="portrait"/>
  <headerFooter/>
  <drawing r:id="rId1"/>
  <legacyDrawing r:id="rId2"/>
  <mc:AlternateContent xmlns:mc="http://schemas.openxmlformats.org/markup-compatibility/2006">
    <mc:Choice Requires="x14">
      <controls>
        <mc:AlternateContent xmlns:mc="http://schemas.openxmlformats.org/markup-compatibility/2006">
          <mc:Choice Requires="x14">
            <control shapeId="2050" name="Scroll Bar 2" r:id="rId3">
              <controlPr defaultSize="0">
                <anchor moveWithCells="1">
                  <from>
                    <xdr:col>8</xdr:col>
                    <xdr:colOff>123825</xdr:colOff>
                    <xdr:row>2</xdr:row>
                    <xdr:rowOff>9525</xdr:rowOff>
                  </from>
                  <to>
                    <xdr:col>9</xdr:col>
                    <xdr:colOff>904875</xdr:colOff>
                    <xdr:row>2</xdr:row>
                    <xdr:rowOff>161925</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27"/>
  <sheetViews>
    <sheetView zoomScale="280" zoomScaleNormal="280" workbookViewId="0">
      <selection activeCell="G17" sqref="G17"/>
    </sheetView>
  </sheetViews>
  <sheetFormatPr defaultColWidth="9.14285714285714" defaultRowHeight="12.75" outlineLevelCol="2"/>
  <cols>
    <col min="2" max="2" width="18.1428571428571" customWidth="1"/>
  </cols>
  <sheetData>
    <row r="1" spans="2:3">
      <c r="B1" t="s">
        <v>1910</v>
      </c>
      <c r="C1" t="s">
        <v>1911</v>
      </c>
    </row>
    <row r="2" spans="2:3">
      <c r="B2" t="s">
        <v>1912</v>
      </c>
      <c r="C2" t="s">
        <v>1913</v>
      </c>
    </row>
    <row r="4" spans="2:3">
      <c r="B4" s="1" t="s">
        <v>1914</v>
      </c>
      <c r="C4" s="1" t="s">
        <v>1915</v>
      </c>
    </row>
    <row r="5" spans="2:3">
      <c r="B5" s="40" t="s">
        <v>172</v>
      </c>
      <c r="C5" t="s">
        <v>1916</v>
      </c>
    </row>
    <row r="6" spans="2:3">
      <c r="B6" s="40" t="s">
        <v>181</v>
      </c>
      <c r="C6" t="s">
        <v>1916</v>
      </c>
    </row>
    <row r="7" spans="2:3">
      <c r="B7" s="40" t="s">
        <v>187</v>
      </c>
      <c r="C7" t="s">
        <v>1916</v>
      </c>
    </row>
    <row r="8" spans="2:3">
      <c r="B8" s="40" t="s">
        <v>196</v>
      </c>
      <c r="C8" t="s">
        <v>1916</v>
      </c>
    </row>
    <row r="9" spans="2:3">
      <c r="B9" s="40" t="s">
        <v>676</v>
      </c>
      <c r="C9" t="s">
        <v>1917</v>
      </c>
    </row>
    <row r="10" spans="2:3">
      <c r="B10" s="40" t="s">
        <v>628</v>
      </c>
      <c r="C10" t="s">
        <v>1917</v>
      </c>
    </row>
    <row r="11" spans="2:3">
      <c r="B11" s="40" t="s">
        <v>642</v>
      </c>
      <c r="C11" t="s">
        <v>1917</v>
      </c>
    </row>
    <row r="12" spans="2:3">
      <c r="B12" s="40" t="s">
        <v>617</v>
      </c>
      <c r="C12" t="s">
        <v>1917</v>
      </c>
    </row>
    <row r="13" spans="2:3">
      <c r="B13" s="40" t="s">
        <v>202</v>
      </c>
      <c r="C13" t="s">
        <v>1916</v>
      </c>
    </row>
    <row r="14" spans="2:3">
      <c r="B14" s="40" t="s">
        <v>204</v>
      </c>
      <c r="C14" t="s">
        <v>1916</v>
      </c>
    </row>
    <row r="15" spans="2:3">
      <c r="B15" s="40" t="s">
        <v>206</v>
      </c>
      <c r="C15" t="s">
        <v>1916</v>
      </c>
    </row>
    <row r="16" spans="2:3">
      <c r="B16" s="40" t="s">
        <v>209</v>
      </c>
      <c r="C16" t="s">
        <v>1916</v>
      </c>
    </row>
    <row r="17" spans="2:3">
      <c r="B17" s="40" t="s">
        <v>212</v>
      </c>
      <c r="C17" t="s">
        <v>1916</v>
      </c>
    </row>
    <row r="18" spans="2:3">
      <c r="B18" s="40" t="s">
        <v>215</v>
      </c>
      <c r="C18" t="s">
        <v>1916</v>
      </c>
    </row>
    <row r="19" spans="2:3">
      <c r="B19" s="40" t="s">
        <v>218</v>
      </c>
      <c r="C19" t="s">
        <v>1916</v>
      </c>
    </row>
    <row r="20" spans="2:3">
      <c r="B20" s="41" t="s">
        <v>221</v>
      </c>
      <c r="C20" t="s">
        <v>1917</v>
      </c>
    </row>
    <row r="21" spans="2:3">
      <c r="B21" s="40" t="s">
        <v>223</v>
      </c>
      <c r="C21" t="s">
        <v>1916</v>
      </c>
    </row>
    <row r="22" spans="2:3">
      <c r="B22" s="40" t="s">
        <v>226</v>
      </c>
      <c r="C22" t="s">
        <v>1916</v>
      </c>
    </row>
    <row r="23" spans="2:3">
      <c r="B23" s="40" t="s">
        <v>229</v>
      </c>
      <c r="C23" t="s">
        <v>1916</v>
      </c>
    </row>
    <row r="24" spans="2:3">
      <c r="B24" s="40" t="s">
        <v>231</v>
      </c>
      <c r="C24" t="s">
        <v>1916</v>
      </c>
    </row>
    <row r="25" spans="2:3">
      <c r="B25" s="40" t="s">
        <v>233</v>
      </c>
      <c r="C25" t="s">
        <v>1916</v>
      </c>
    </row>
    <row r="26" spans="2:3">
      <c r="B26" s="40" t="s">
        <v>235</v>
      </c>
      <c r="C26" t="s">
        <v>1916</v>
      </c>
    </row>
    <row r="27" spans="2:3">
      <c r="B27" s="40" t="s">
        <v>237</v>
      </c>
      <c r="C27" t="s">
        <v>1916</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3"/>
  <sheetViews>
    <sheetView tabSelected="1" zoomScale="145" zoomScaleNormal="145" workbookViewId="0">
      <selection activeCell="H16" sqref="H16:H17"/>
    </sheetView>
  </sheetViews>
  <sheetFormatPr defaultColWidth="9" defaultRowHeight="12.75"/>
  <cols>
    <col min="1" max="1" width="7.57142857142857" style="1" customWidth="1"/>
    <col min="5" max="5" width="8" customWidth="1"/>
    <col min="6" max="6" width="15.2857142857143" customWidth="1"/>
    <col min="7" max="7" width="13.1428571428571" customWidth="1"/>
    <col min="8" max="8" width="9.14285714285714" customWidth="1"/>
    <col min="9" max="9" width="15.2857142857143" customWidth="1"/>
    <col min="10" max="10" width="6" customWidth="1"/>
    <col min="11" max="11" width="7.14285714285714" style="2" customWidth="1"/>
    <col min="12" max="12" width="110.142857142857" style="2" customWidth="1"/>
    <col min="14" max="14" width="23.5714285714286" customWidth="1"/>
    <col min="15" max="15" width="5.42857142857143" customWidth="1"/>
    <col min="16" max="16" width="13.1428571428571" customWidth="1"/>
    <col min="17" max="17" width="6.14285714285714" customWidth="1"/>
  </cols>
  <sheetData>
    <row r="1" ht="14.25" spans="1:7">
      <c r="A1" s="4" t="s">
        <v>1918</v>
      </c>
      <c r="B1" s="5" t="s">
        <v>1919</v>
      </c>
      <c r="C1" s="6" t="s">
        <v>1920</v>
      </c>
      <c r="D1" s="6" t="s">
        <v>1921</v>
      </c>
      <c r="E1" s="6" t="s">
        <v>1922</v>
      </c>
      <c r="F1" s="6" t="s">
        <v>1923</v>
      </c>
      <c r="G1" s="7" t="s">
        <v>1924</v>
      </c>
    </row>
    <row r="2" ht="13.5" spans="1:7">
      <c r="A2" s="8"/>
      <c r="B2" s="9" t="s">
        <v>172</v>
      </c>
      <c r="C2" s="10" t="s">
        <v>181</v>
      </c>
      <c r="D2" s="10" t="s">
        <v>187</v>
      </c>
      <c r="E2" s="11" t="s">
        <v>628</v>
      </c>
      <c r="F2" s="11" t="s">
        <v>628</v>
      </c>
      <c r="G2" s="12" t="s">
        <v>628</v>
      </c>
    </row>
    <row r="3" spans="1:7">
      <c r="A3" s="8"/>
      <c r="B3" s="13"/>
      <c r="C3" s="14"/>
      <c r="D3" s="14"/>
      <c r="E3" s="15" t="s">
        <v>676</v>
      </c>
      <c r="F3" s="15" t="s">
        <v>676</v>
      </c>
      <c r="G3" s="16" t="s">
        <v>676</v>
      </c>
    </row>
    <row r="4" spans="1:7">
      <c r="A4" s="8"/>
      <c r="B4" s="13"/>
      <c r="C4" s="14"/>
      <c r="D4" s="14"/>
      <c r="E4" s="15" t="s">
        <v>642</v>
      </c>
      <c r="F4" s="15" t="s">
        <v>642</v>
      </c>
      <c r="G4" s="16" t="s">
        <v>642</v>
      </c>
    </row>
    <row r="5" spans="1:7">
      <c r="A5" s="8"/>
      <c r="B5" s="13"/>
      <c r="C5" s="14"/>
      <c r="D5" s="14"/>
      <c r="E5" s="15" t="s">
        <v>202</v>
      </c>
      <c r="F5" s="15" t="s">
        <v>212</v>
      </c>
      <c r="G5" s="16" t="s">
        <v>206</v>
      </c>
    </row>
    <row r="6" spans="1:7">
      <c r="A6" s="8"/>
      <c r="B6" s="13"/>
      <c r="C6" s="14"/>
      <c r="D6" s="14"/>
      <c r="E6" s="15" t="s">
        <v>204</v>
      </c>
      <c r="F6" s="15" t="s">
        <v>229</v>
      </c>
      <c r="G6" s="16" t="s">
        <v>617</v>
      </c>
    </row>
    <row r="7" spans="1:7">
      <c r="A7" s="8"/>
      <c r="B7" s="13"/>
      <c r="C7" s="14"/>
      <c r="D7" s="14"/>
      <c r="E7" s="15" t="s">
        <v>209</v>
      </c>
      <c r="F7" s="15" t="s">
        <v>231</v>
      </c>
      <c r="G7" s="16" t="s">
        <v>221</v>
      </c>
    </row>
    <row r="8" spans="1:7">
      <c r="A8" s="8"/>
      <c r="B8" s="13"/>
      <c r="C8" s="14"/>
      <c r="D8" s="14"/>
      <c r="E8" s="14"/>
      <c r="F8" s="15" t="s">
        <v>233</v>
      </c>
      <c r="G8" s="17"/>
    </row>
    <row r="9" spans="1:7">
      <c r="A9" s="8"/>
      <c r="B9" s="13"/>
      <c r="C9" s="14"/>
      <c r="D9" s="14"/>
      <c r="E9" s="14"/>
      <c r="F9" s="15" t="s">
        <v>235</v>
      </c>
      <c r="G9" s="17"/>
    </row>
    <row r="10" ht="13.5" spans="1:7">
      <c r="A10" s="18"/>
      <c r="B10" s="19"/>
      <c r="C10" s="20"/>
      <c r="D10" s="20"/>
      <c r="E10" s="20"/>
      <c r="F10" s="21" t="s">
        <v>237</v>
      </c>
      <c r="G10" s="22"/>
    </row>
    <row r="11" ht="14.25" spans="1:7">
      <c r="A11" s="23" t="s">
        <v>1925</v>
      </c>
      <c r="B11" s="5" t="s">
        <v>1919</v>
      </c>
      <c r="C11" s="6" t="s">
        <v>1920</v>
      </c>
      <c r="D11" s="6" t="s">
        <v>1921</v>
      </c>
      <c r="E11" s="6" t="s">
        <v>1922</v>
      </c>
      <c r="F11" s="6" t="s">
        <v>1923</v>
      </c>
      <c r="G11" s="7" t="s">
        <v>1924</v>
      </c>
    </row>
    <row r="12" ht="13.5" spans="1:7">
      <c r="A12" s="8"/>
      <c r="B12" s="9">
        <v>2200</v>
      </c>
      <c r="C12" s="10">
        <v>316</v>
      </c>
      <c r="D12" s="10">
        <v>184</v>
      </c>
      <c r="E12" s="24">
        <v>0.3</v>
      </c>
      <c r="F12" s="24">
        <v>0.3</v>
      </c>
      <c r="G12" s="25">
        <v>0.3</v>
      </c>
    </row>
    <row r="13" spans="1:7">
      <c r="A13" s="8"/>
      <c r="B13" s="13"/>
      <c r="C13" s="14"/>
      <c r="D13" s="14"/>
      <c r="E13" s="26">
        <v>0.3</v>
      </c>
      <c r="F13" s="26">
        <v>0.3</v>
      </c>
      <c r="G13" s="27">
        <v>0.3</v>
      </c>
    </row>
    <row r="14" spans="1:7">
      <c r="A14" s="8"/>
      <c r="B14" s="13"/>
      <c r="C14" s="14"/>
      <c r="D14" s="14"/>
      <c r="E14" s="26">
        <v>0.48</v>
      </c>
      <c r="F14" s="26">
        <v>0.48</v>
      </c>
      <c r="G14" s="27">
        <v>0.48</v>
      </c>
    </row>
    <row r="15" spans="1:7">
      <c r="A15" s="8"/>
      <c r="B15" s="13"/>
      <c r="C15" s="14"/>
      <c r="D15" s="14"/>
      <c r="E15" s="26">
        <v>0.24</v>
      </c>
      <c r="F15" s="26">
        <v>0.24</v>
      </c>
      <c r="G15" s="27">
        <v>0.3</v>
      </c>
    </row>
    <row r="16" spans="1:7">
      <c r="A16" s="8"/>
      <c r="B16" s="13"/>
      <c r="C16" s="14"/>
      <c r="D16" s="14"/>
      <c r="E16" s="26">
        <v>0.48</v>
      </c>
      <c r="F16" s="26">
        <v>0.3</v>
      </c>
      <c r="G16" s="27">
        <v>0.18</v>
      </c>
    </row>
    <row r="17" spans="1:7">
      <c r="A17" s="8"/>
      <c r="B17" s="13"/>
      <c r="C17" s="14"/>
      <c r="D17" s="14"/>
      <c r="E17" s="15">
        <v>92</v>
      </c>
      <c r="F17" s="26">
        <v>0.3</v>
      </c>
      <c r="G17" s="27">
        <v>0.6</v>
      </c>
    </row>
    <row r="18" spans="1:7">
      <c r="A18" s="8"/>
      <c r="B18" s="13"/>
      <c r="C18" s="14"/>
      <c r="D18" s="14"/>
      <c r="E18" s="14"/>
      <c r="F18" s="26">
        <v>0.3</v>
      </c>
      <c r="G18" s="17"/>
    </row>
    <row r="19" spans="1:7">
      <c r="A19" s="8"/>
      <c r="B19" s="13"/>
      <c r="C19" s="14"/>
      <c r="D19" s="14"/>
      <c r="E19" s="14"/>
      <c r="F19" s="26">
        <v>0.3</v>
      </c>
      <c r="G19" s="17"/>
    </row>
    <row r="20" ht="13.5" spans="1:7">
      <c r="A20" s="18"/>
      <c r="B20" s="19"/>
      <c r="C20" s="20"/>
      <c r="D20" s="20"/>
      <c r="E20" s="20"/>
      <c r="F20" s="28">
        <v>0.3</v>
      </c>
      <c r="G20" s="22"/>
    </row>
    <row r="21" ht="14.25" spans="1:7">
      <c r="A21" s="23" t="s">
        <v>1926</v>
      </c>
      <c r="B21" s="5" t="s">
        <v>1919</v>
      </c>
      <c r="C21" s="6" t="s">
        <v>1920</v>
      </c>
      <c r="D21" s="6" t="s">
        <v>1921</v>
      </c>
      <c r="E21" s="6" t="s">
        <v>1922</v>
      </c>
      <c r="F21" s="6" t="s">
        <v>1923</v>
      </c>
      <c r="G21" s="7" t="s">
        <v>1924</v>
      </c>
    </row>
    <row r="22" ht="13.5" spans="1:7">
      <c r="A22" s="8"/>
      <c r="B22" s="9" t="s">
        <v>1916</v>
      </c>
      <c r="C22" s="10" t="s">
        <v>1916</v>
      </c>
      <c r="D22" s="10" t="s">
        <v>1916</v>
      </c>
      <c r="E22" s="11" t="s">
        <v>1917</v>
      </c>
      <c r="F22" s="11" t="s">
        <v>1917</v>
      </c>
      <c r="G22" s="12" t="s">
        <v>1917</v>
      </c>
    </row>
    <row r="23" spans="1:7">
      <c r="A23" s="8"/>
      <c r="B23" s="13"/>
      <c r="C23" s="14"/>
      <c r="D23" s="14"/>
      <c r="E23" s="15" t="s">
        <v>1917</v>
      </c>
      <c r="F23" s="15" t="s">
        <v>1917</v>
      </c>
      <c r="G23" s="16" t="s">
        <v>1917</v>
      </c>
    </row>
    <row r="24" spans="1:7">
      <c r="A24" s="8"/>
      <c r="B24" s="13"/>
      <c r="C24" s="14"/>
      <c r="D24" s="14"/>
      <c r="E24" s="15" t="s">
        <v>1917</v>
      </c>
      <c r="F24" s="15" t="s">
        <v>1917</v>
      </c>
      <c r="G24" s="16" t="s">
        <v>1917</v>
      </c>
    </row>
    <row r="25" spans="1:7">
      <c r="A25" s="8"/>
      <c r="B25" s="13"/>
      <c r="C25" s="14"/>
      <c r="D25" s="14"/>
      <c r="E25" s="15" t="s">
        <v>1916</v>
      </c>
      <c r="F25" s="15" t="s">
        <v>1916</v>
      </c>
      <c r="G25" s="16" t="s">
        <v>1916</v>
      </c>
    </row>
    <row r="26" spans="1:7">
      <c r="A26" s="8"/>
      <c r="B26" s="13"/>
      <c r="C26" s="14"/>
      <c r="D26" s="14"/>
      <c r="E26" s="15" t="s">
        <v>1916</v>
      </c>
      <c r="F26" s="15" t="s">
        <v>1916</v>
      </c>
      <c r="G26" s="16" t="s">
        <v>1917</v>
      </c>
    </row>
    <row r="27" spans="1:7">
      <c r="A27" s="8"/>
      <c r="B27" s="13"/>
      <c r="C27" s="14"/>
      <c r="D27" s="14"/>
      <c r="E27" s="15" t="s">
        <v>1916</v>
      </c>
      <c r="F27" s="15" t="s">
        <v>1916</v>
      </c>
      <c r="G27" s="16" t="s">
        <v>1917</v>
      </c>
    </row>
    <row r="28" spans="1:7">
      <c r="A28" s="8"/>
      <c r="B28" s="13"/>
      <c r="C28" s="14"/>
      <c r="D28" s="14"/>
      <c r="E28" s="14"/>
      <c r="F28" s="15" t="s">
        <v>1916</v>
      </c>
      <c r="G28" s="17"/>
    </row>
    <row r="29" spans="1:7">
      <c r="A29" s="8"/>
      <c r="B29" s="13"/>
      <c r="C29" s="14"/>
      <c r="D29" s="14"/>
      <c r="E29" s="14"/>
      <c r="F29" s="15" t="s">
        <v>1916</v>
      </c>
      <c r="G29" s="17"/>
    </row>
    <row r="30" ht="13.5" spans="1:7">
      <c r="A30" s="18"/>
      <c r="B30" s="19"/>
      <c r="C30" s="20"/>
      <c r="D30" s="20"/>
      <c r="E30" s="20"/>
      <c r="F30" s="21" t="s">
        <v>1916</v>
      </c>
      <c r="G30" s="22"/>
    </row>
    <row r="31" ht="13.5" spans="1:9">
      <c r="A31" s="29" t="s">
        <v>1927</v>
      </c>
      <c r="B31" s="30" t="s">
        <v>172</v>
      </c>
      <c r="C31" s="30" t="s">
        <v>676</v>
      </c>
      <c r="D31" s="30" t="s">
        <v>202</v>
      </c>
      <c r="I31" s="30"/>
    </row>
    <row r="32" spans="1:9">
      <c r="A32" s="29"/>
      <c r="B32" s="30" t="s">
        <v>181</v>
      </c>
      <c r="C32" s="30" t="s">
        <v>628</v>
      </c>
      <c r="D32" s="30" t="s">
        <v>204</v>
      </c>
      <c r="I32" s="30"/>
    </row>
    <row r="33" spans="1:9">
      <c r="A33" s="29"/>
      <c r="B33" s="30" t="s">
        <v>187</v>
      </c>
      <c r="C33" s="30" t="s">
        <v>642</v>
      </c>
      <c r="D33" s="30" t="s">
        <v>209</v>
      </c>
      <c r="I33" s="30"/>
    </row>
    <row r="34" spans="1:9">
      <c r="A34" s="29"/>
      <c r="B34" s="31"/>
      <c r="C34" s="31"/>
      <c r="D34" s="30" t="s">
        <v>215</v>
      </c>
      <c r="I34" s="30"/>
    </row>
    <row r="35" spans="1:10">
      <c r="A35" s="29" t="s">
        <v>1928</v>
      </c>
      <c r="B35" s="30">
        <v>112</v>
      </c>
      <c r="C35" s="32">
        <v>0.03</v>
      </c>
      <c r="D35" s="33">
        <v>0.024</v>
      </c>
      <c r="H35" s="34"/>
      <c r="I35" s="34"/>
      <c r="J35" s="2"/>
    </row>
    <row r="36" spans="1:11">
      <c r="A36" s="29"/>
      <c r="B36" s="30">
        <v>19</v>
      </c>
      <c r="C36" s="32">
        <v>0.03</v>
      </c>
      <c r="D36" s="33">
        <v>0.048</v>
      </c>
      <c r="I36" s="35" t="s">
        <v>1929</v>
      </c>
      <c r="J36" s="35"/>
      <c r="K36" s="35"/>
    </row>
    <row r="37" spans="1:14">
      <c r="A37" s="29"/>
      <c r="B37" s="30">
        <v>15</v>
      </c>
      <c r="C37" s="33">
        <v>0.048</v>
      </c>
      <c r="D37" s="30">
        <v>9</v>
      </c>
      <c r="G37" s="1" t="s">
        <v>1930</v>
      </c>
      <c r="H37" s="1" t="s">
        <v>1931</v>
      </c>
      <c r="I37" s="1" t="s">
        <v>1090</v>
      </c>
      <c r="J37" s="1" t="s">
        <v>837</v>
      </c>
      <c r="K37" s="3" t="s">
        <v>1932</v>
      </c>
      <c r="L37" s="3" t="s">
        <v>1933</v>
      </c>
      <c r="N37" t="s">
        <v>1934</v>
      </c>
    </row>
    <row r="38" ht="25.5" spans="1:17">
      <c r="A38" s="29"/>
      <c r="B38" s="31"/>
      <c r="C38" s="31"/>
      <c r="D38" s="30">
        <v>9</v>
      </c>
      <c r="G38" t="s">
        <v>1935</v>
      </c>
      <c r="H38" t="s">
        <v>1936</v>
      </c>
      <c r="I38" s="36" t="s">
        <v>202</v>
      </c>
      <c r="J38" s="37">
        <v>0.08</v>
      </c>
      <c r="K38" s="2" t="s">
        <v>1916</v>
      </c>
      <c r="L38" s="2" t="s">
        <v>1937</v>
      </c>
      <c r="O38" t="s">
        <v>1938</v>
      </c>
      <c r="P38" t="s">
        <v>1090</v>
      </c>
      <c r="Q38" t="s">
        <v>837</v>
      </c>
    </row>
    <row r="39" spans="1:17">
      <c r="A39" s="29" t="s">
        <v>1939</v>
      </c>
      <c r="B39" s="30"/>
      <c r="C39" s="30"/>
      <c r="D39" s="30"/>
      <c r="G39" t="s">
        <v>1940</v>
      </c>
      <c r="H39" t="s">
        <v>1936</v>
      </c>
      <c r="I39" s="36" t="s">
        <v>212</v>
      </c>
      <c r="J39" s="37">
        <v>0.08</v>
      </c>
      <c r="K39" s="2" t="s">
        <v>1916</v>
      </c>
      <c r="L39" s="2" t="s">
        <v>1941</v>
      </c>
      <c r="N39" t="s">
        <v>1852</v>
      </c>
      <c r="O39" t="s">
        <v>1942</v>
      </c>
      <c r="P39" t="s">
        <v>172</v>
      </c>
      <c r="Q39">
        <v>2200</v>
      </c>
    </row>
    <row r="40" spans="1:17">
      <c r="A40" s="29"/>
      <c r="B40" s="30"/>
      <c r="C40" s="30"/>
      <c r="D40" s="30"/>
      <c r="G40" t="s">
        <v>1943</v>
      </c>
      <c r="H40" t="s">
        <v>1936</v>
      </c>
      <c r="I40" s="36" t="s">
        <v>617</v>
      </c>
      <c r="J40" s="37">
        <v>0.06</v>
      </c>
      <c r="K40" s="2" t="s">
        <v>1917</v>
      </c>
      <c r="L40" s="2" t="s">
        <v>1944</v>
      </c>
      <c r="O40" t="s">
        <v>1945</v>
      </c>
      <c r="P40" t="s">
        <v>181</v>
      </c>
      <c r="Q40">
        <v>316</v>
      </c>
    </row>
    <row r="41" spans="1:17">
      <c r="A41" s="29"/>
      <c r="B41" s="30"/>
      <c r="C41" s="30"/>
      <c r="D41" s="30"/>
      <c r="G41" t="s">
        <v>1850</v>
      </c>
      <c r="H41" t="s">
        <v>1936</v>
      </c>
      <c r="I41" s="36" t="s">
        <v>209</v>
      </c>
      <c r="J41" s="31">
        <v>30</v>
      </c>
      <c r="K41" s="2" t="s">
        <v>1916</v>
      </c>
      <c r="L41" s="2" t="s">
        <v>1946</v>
      </c>
      <c r="O41" t="s">
        <v>1947</v>
      </c>
      <c r="P41" t="s">
        <v>187</v>
      </c>
      <c r="Q41">
        <v>184</v>
      </c>
    </row>
    <row r="42" spans="1:17">
      <c r="A42" s="29"/>
      <c r="B42" s="31"/>
      <c r="C42" s="31"/>
      <c r="D42" s="30"/>
      <c r="G42" t="s">
        <v>1948</v>
      </c>
      <c r="H42" t="s">
        <v>1936</v>
      </c>
      <c r="I42" s="36" t="s">
        <v>628</v>
      </c>
      <c r="J42" s="37">
        <v>0.1</v>
      </c>
      <c r="K42" s="2" t="s">
        <v>1917</v>
      </c>
      <c r="L42" s="2" t="s">
        <v>1949</v>
      </c>
      <c r="O42" t="s">
        <v>1950</v>
      </c>
      <c r="P42" t="s">
        <v>628</v>
      </c>
      <c r="Q42" s="38">
        <v>0.3</v>
      </c>
    </row>
    <row r="43" spans="7:17">
      <c r="G43" t="s">
        <v>1951</v>
      </c>
      <c r="H43" t="s">
        <v>1936</v>
      </c>
      <c r="I43" s="36" t="s">
        <v>642</v>
      </c>
      <c r="J43" s="37">
        <v>0.16</v>
      </c>
      <c r="K43" s="2" t="s">
        <v>1917</v>
      </c>
      <c r="L43" s="2" t="s">
        <v>1952</v>
      </c>
      <c r="P43" t="s">
        <v>676</v>
      </c>
      <c r="Q43" s="38">
        <v>0.3</v>
      </c>
    </row>
    <row r="44" spans="7:17">
      <c r="G44" t="s">
        <v>1851</v>
      </c>
      <c r="H44" t="s">
        <v>1936</v>
      </c>
      <c r="I44" s="36" t="s">
        <v>221</v>
      </c>
      <c r="J44" s="37">
        <v>0.2</v>
      </c>
      <c r="K44" s="2" t="s">
        <v>1917</v>
      </c>
      <c r="L44" s="2" t="s">
        <v>1953</v>
      </c>
      <c r="P44" t="s">
        <v>642</v>
      </c>
      <c r="Q44" s="38">
        <v>0.48</v>
      </c>
    </row>
    <row r="45" spans="7:17">
      <c r="G45" t="s">
        <v>1954</v>
      </c>
      <c r="H45" t="s">
        <v>1936</v>
      </c>
      <c r="I45" s="36" t="s">
        <v>231</v>
      </c>
      <c r="J45" s="37">
        <v>0.1</v>
      </c>
      <c r="K45" s="2" t="s">
        <v>1916</v>
      </c>
      <c r="L45" s="2" t="s">
        <v>1955</v>
      </c>
      <c r="P45" t="s">
        <v>709</v>
      </c>
      <c r="Q45" s="38">
        <v>0.24</v>
      </c>
    </row>
    <row r="46" spans="7:17">
      <c r="G46" t="s">
        <v>1956</v>
      </c>
      <c r="H46" t="s">
        <v>1936</v>
      </c>
      <c r="I46" s="36" t="s">
        <v>237</v>
      </c>
      <c r="J46" s="37">
        <v>0.1</v>
      </c>
      <c r="K46" s="2" t="s">
        <v>1916</v>
      </c>
      <c r="L46" s="2" t="s">
        <v>1957</v>
      </c>
      <c r="P46" t="s">
        <v>1958</v>
      </c>
      <c r="Q46" s="38">
        <v>0.48</v>
      </c>
    </row>
    <row r="47" spans="7:17">
      <c r="G47" t="s">
        <v>1959</v>
      </c>
      <c r="H47" t="s">
        <v>1936</v>
      </c>
      <c r="I47" s="36" t="s">
        <v>235</v>
      </c>
      <c r="J47" s="37">
        <v>0.1</v>
      </c>
      <c r="K47" s="2" t="s">
        <v>1916</v>
      </c>
      <c r="L47" s="2" t="s">
        <v>1960</v>
      </c>
      <c r="P47" t="s">
        <v>209</v>
      </c>
      <c r="Q47">
        <v>92</v>
      </c>
    </row>
    <row r="48" ht="25.5" spans="7:17">
      <c r="G48" t="s">
        <v>1961</v>
      </c>
      <c r="H48" t="s">
        <v>1936</v>
      </c>
      <c r="I48" s="36" t="s">
        <v>233</v>
      </c>
      <c r="J48" s="37">
        <v>0.1</v>
      </c>
      <c r="K48" s="2" t="s">
        <v>1916</v>
      </c>
      <c r="L48" s="2" t="s">
        <v>1962</v>
      </c>
      <c r="O48" t="s">
        <v>1963</v>
      </c>
      <c r="P48" t="s">
        <v>628</v>
      </c>
      <c r="Q48" s="38">
        <v>0.3</v>
      </c>
    </row>
    <row r="49" spans="7:17">
      <c r="G49" t="s">
        <v>1964</v>
      </c>
      <c r="H49" t="s">
        <v>1936</v>
      </c>
      <c r="I49" s="36" t="s">
        <v>229</v>
      </c>
      <c r="J49" s="37">
        <v>0.1</v>
      </c>
      <c r="K49" s="2" t="s">
        <v>1916</v>
      </c>
      <c r="L49" s="2" t="s">
        <v>1965</v>
      </c>
      <c r="P49" t="s">
        <v>676</v>
      </c>
      <c r="Q49" s="38">
        <v>0.3</v>
      </c>
    </row>
    <row r="50" ht="25.5" spans="7:17">
      <c r="G50" t="s">
        <v>1935</v>
      </c>
      <c r="H50" t="s">
        <v>1916</v>
      </c>
      <c r="I50" s="36" t="s">
        <v>202</v>
      </c>
      <c r="J50" s="37">
        <v>0.08</v>
      </c>
      <c r="K50" s="2" t="s">
        <v>1916</v>
      </c>
      <c r="L50" s="2" t="s">
        <v>1937</v>
      </c>
      <c r="P50" t="s">
        <v>642</v>
      </c>
      <c r="Q50" s="38">
        <v>0.48</v>
      </c>
    </row>
    <row r="51" spans="7:17">
      <c r="G51" t="s">
        <v>1940</v>
      </c>
      <c r="H51" t="s">
        <v>1916</v>
      </c>
      <c r="I51" t="s">
        <v>212</v>
      </c>
      <c r="J51" s="37">
        <v>0.08</v>
      </c>
      <c r="K51" s="2" t="s">
        <v>1916</v>
      </c>
      <c r="L51" s="2" t="s">
        <v>1941</v>
      </c>
      <c r="P51" t="s">
        <v>212</v>
      </c>
      <c r="Q51" s="38">
        <v>0.24</v>
      </c>
    </row>
    <row r="52" spans="7:17">
      <c r="G52" t="s">
        <v>1943</v>
      </c>
      <c r="H52" t="s">
        <v>1916</v>
      </c>
      <c r="I52" s="36" t="s">
        <v>617</v>
      </c>
      <c r="J52" s="37">
        <v>0.06</v>
      </c>
      <c r="K52" s="2" t="s">
        <v>1917</v>
      </c>
      <c r="L52" s="2" t="s">
        <v>1944</v>
      </c>
      <c r="P52" t="s">
        <v>1966</v>
      </c>
      <c r="Q52" s="38">
        <v>0.3</v>
      </c>
    </row>
    <row r="53" spans="7:17">
      <c r="G53" t="s">
        <v>1850</v>
      </c>
      <c r="H53" t="s">
        <v>1916</v>
      </c>
      <c r="I53" t="s">
        <v>209</v>
      </c>
      <c r="J53" s="31">
        <v>30</v>
      </c>
      <c r="K53" s="2" t="s">
        <v>1916</v>
      </c>
      <c r="L53" s="2" t="s">
        <v>1946</v>
      </c>
      <c r="O53" t="s">
        <v>1967</v>
      </c>
      <c r="P53" t="s">
        <v>628</v>
      </c>
      <c r="Q53" s="38">
        <v>0.3</v>
      </c>
    </row>
    <row r="54" spans="7:17">
      <c r="G54" t="s">
        <v>1948</v>
      </c>
      <c r="H54" t="s">
        <v>1916</v>
      </c>
      <c r="I54" t="s">
        <v>628</v>
      </c>
      <c r="J54" s="37">
        <v>0.1</v>
      </c>
      <c r="K54" s="2" t="s">
        <v>1917</v>
      </c>
      <c r="L54" s="2" t="s">
        <v>1949</v>
      </c>
      <c r="P54" t="s">
        <v>676</v>
      </c>
      <c r="Q54" s="38">
        <v>0.3</v>
      </c>
    </row>
    <row r="55" spans="7:17">
      <c r="G55" t="s">
        <v>1951</v>
      </c>
      <c r="H55" t="s">
        <v>1916</v>
      </c>
      <c r="I55" t="s">
        <v>642</v>
      </c>
      <c r="J55" s="37">
        <v>0.16</v>
      </c>
      <c r="K55" s="2" t="s">
        <v>1917</v>
      </c>
      <c r="L55" s="2" t="s">
        <v>1952</v>
      </c>
      <c r="P55" t="s">
        <v>642</v>
      </c>
      <c r="Q55" s="38">
        <v>0.48</v>
      </c>
    </row>
    <row r="56" spans="7:17">
      <c r="G56" t="s">
        <v>1851</v>
      </c>
      <c r="H56" t="s">
        <v>1916</v>
      </c>
      <c r="I56" t="s">
        <v>218</v>
      </c>
      <c r="J56" s="37">
        <v>0.2</v>
      </c>
      <c r="K56" s="2" t="s">
        <v>1917</v>
      </c>
      <c r="L56" s="2" t="s">
        <v>1953</v>
      </c>
      <c r="P56" t="s">
        <v>206</v>
      </c>
      <c r="Q56" s="38">
        <v>0.3</v>
      </c>
    </row>
    <row r="57" spans="7:17">
      <c r="G57" t="s">
        <v>1954</v>
      </c>
      <c r="H57" t="s">
        <v>1916</v>
      </c>
      <c r="I57" t="s">
        <v>231</v>
      </c>
      <c r="J57" s="37">
        <v>0.1</v>
      </c>
      <c r="K57" s="2" t="s">
        <v>1916</v>
      </c>
      <c r="L57" s="2" t="s">
        <v>1955</v>
      </c>
      <c r="P57" t="s">
        <v>196</v>
      </c>
      <c r="Q57" s="38">
        <v>0.18</v>
      </c>
    </row>
    <row r="58" spans="7:17">
      <c r="G58" t="s">
        <v>1956</v>
      </c>
      <c r="H58" t="s">
        <v>1916</v>
      </c>
      <c r="I58" t="s">
        <v>237</v>
      </c>
      <c r="J58" s="37">
        <v>0.1</v>
      </c>
      <c r="K58" s="2" t="s">
        <v>1916</v>
      </c>
      <c r="L58" s="2" t="s">
        <v>1957</v>
      </c>
      <c r="P58" t="s">
        <v>218</v>
      </c>
      <c r="Q58" s="38">
        <v>0.6</v>
      </c>
    </row>
    <row r="59" spans="7:17">
      <c r="G59" t="s">
        <v>1959</v>
      </c>
      <c r="H59" t="s">
        <v>1916</v>
      </c>
      <c r="I59" t="s">
        <v>235</v>
      </c>
      <c r="J59" s="37">
        <v>0.1</v>
      </c>
      <c r="K59" s="2" t="s">
        <v>1916</v>
      </c>
      <c r="L59" s="2" t="s">
        <v>1960</v>
      </c>
      <c r="N59" t="s">
        <v>1968</v>
      </c>
      <c r="P59" t="s">
        <v>172</v>
      </c>
      <c r="Q59">
        <v>112</v>
      </c>
    </row>
    <row r="60" ht="25.5" spans="7:17">
      <c r="G60" t="s">
        <v>1961</v>
      </c>
      <c r="H60" t="s">
        <v>1916</v>
      </c>
      <c r="I60" t="s">
        <v>233</v>
      </c>
      <c r="J60" s="37">
        <v>0.1</v>
      </c>
      <c r="K60" s="2" t="s">
        <v>1916</v>
      </c>
      <c r="L60" s="2" t="s">
        <v>1962</v>
      </c>
      <c r="P60" t="s">
        <v>676</v>
      </c>
      <c r="Q60" s="39">
        <v>0.03</v>
      </c>
    </row>
    <row r="61" spans="7:17">
      <c r="G61" t="s">
        <v>1964</v>
      </c>
      <c r="H61" t="s">
        <v>1916</v>
      </c>
      <c r="I61" t="s">
        <v>229</v>
      </c>
      <c r="J61" s="37">
        <v>0.1</v>
      </c>
      <c r="K61" s="2" t="s">
        <v>1916</v>
      </c>
      <c r="L61" s="2" t="s">
        <v>1965</v>
      </c>
      <c r="P61" t="s">
        <v>181</v>
      </c>
      <c r="Q61">
        <v>19</v>
      </c>
    </row>
    <row r="62" ht="25.5" spans="7:17">
      <c r="G62" t="s">
        <v>1935</v>
      </c>
      <c r="H62" t="s">
        <v>1917</v>
      </c>
      <c r="I62" t="s">
        <v>202</v>
      </c>
      <c r="J62" s="37">
        <v>0.08</v>
      </c>
      <c r="K62" s="2" t="s">
        <v>1916</v>
      </c>
      <c r="L62" s="2" t="s">
        <v>1937</v>
      </c>
      <c r="P62" t="s">
        <v>628</v>
      </c>
      <c r="Q62" s="39">
        <v>0.03</v>
      </c>
    </row>
    <row r="63" spans="7:17">
      <c r="G63" t="s">
        <v>1940</v>
      </c>
      <c r="H63" t="s">
        <v>1917</v>
      </c>
      <c r="I63" t="s">
        <v>212</v>
      </c>
      <c r="J63" s="37">
        <v>0.08</v>
      </c>
      <c r="K63" s="2" t="s">
        <v>1916</v>
      </c>
      <c r="L63" s="2" t="s">
        <v>1941</v>
      </c>
      <c r="P63" t="s">
        <v>187</v>
      </c>
      <c r="Q63">
        <v>15</v>
      </c>
    </row>
    <row r="64" spans="7:17">
      <c r="G64" t="s">
        <v>1943</v>
      </c>
      <c r="H64" t="s">
        <v>1917</v>
      </c>
      <c r="I64" s="36" t="s">
        <v>617</v>
      </c>
      <c r="J64" s="37">
        <v>0.06</v>
      </c>
      <c r="K64" s="2" t="s">
        <v>1917</v>
      </c>
      <c r="L64" s="2" t="s">
        <v>1944</v>
      </c>
      <c r="P64" t="s">
        <v>642</v>
      </c>
      <c r="Q64" s="39">
        <v>0.048</v>
      </c>
    </row>
    <row r="65" spans="7:17">
      <c r="G65" t="s">
        <v>1850</v>
      </c>
      <c r="H65" t="s">
        <v>1917</v>
      </c>
      <c r="I65" t="s">
        <v>209</v>
      </c>
      <c r="J65" s="31">
        <v>30</v>
      </c>
      <c r="K65" s="2" t="s">
        <v>1916</v>
      </c>
      <c r="L65" s="2" t="s">
        <v>1946</v>
      </c>
      <c r="P65" t="s">
        <v>209</v>
      </c>
      <c r="Q65">
        <v>9</v>
      </c>
    </row>
    <row r="66" spans="7:17">
      <c r="G66" t="s">
        <v>1948</v>
      </c>
      <c r="H66" t="s">
        <v>1917</v>
      </c>
      <c r="I66" t="s">
        <v>628</v>
      </c>
      <c r="J66" s="37">
        <v>0.1</v>
      </c>
      <c r="K66" s="2" t="s">
        <v>1917</v>
      </c>
      <c r="L66" s="2" t="s">
        <v>1949</v>
      </c>
      <c r="P66" t="s">
        <v>215</v>
      </c>
      <c r="Q66">
        <v>9</v>
      </c>
    </row>
    <row r="67" spans="7:17">
      <c r="G67" t="s">
        <v>1951</v>
      </c>
      <c r="H67" t="s">
        <v>1917</v>
      </c>
      <c r="I67" t="s">
        <v>642</v>
      </c>
      <c r="J67" s="37">
        <v>0.16</v>
      </c>
      <c r="K67" s="2" t="s">
        <v>1917</v>
      </c>
      <c r="L67" s="2" t="s">
        <v>1952</v>
      </c>
      <c r="P67" t="s">
        <v>202</v>
      </c>
      <c r="Q67" s="39">
        <v>0.024</v>
      </c>
    </row>
    <row r="68" spans="7:17">
      <c r="G68" t="s">
        <v>1851</v>
      </c>
      <c r="H68" t="s">
        <v>1917</v>
      </c>
      <c r="I68" t="s">
        <v>218</v>
      </c>
      <c r="J68" s="37">
        <v>0.2</v>
      </c>
      <c r="K68" s="2" t="s">
        <v>1917</v>
      </c>
      <c r="L68" s="2" t="s">
        <v>1953</v>
      </c>
      <c r="P68" t="s">
        <v>204</v>
      </c>
      <c r="Q68" s="39">
        <v>0.048</v>
      </c>
    </row>
    <row r="69" spans="7:12">
      <c r="G69" t="s">
        <v>1954</v>
      </c>
      <c r="H69" t="s">
        <v>1917</v>
      </c>
      <c r="I69" t="s">
        <v>231</v>
      </c>
      <c r="J69" s="37">
        <v>0.1</v>
      </c>
      <c r="K69" s="2" t="s">
        <v>1916</v>
      </c>
      <c r="L69" s="2" t="s">
        <v>1955</v>
      </c>
    </row>
    <row r="70" spans="7:12">
      <c r="G70" t="s">
        <v>1956</v>
      </c>
      <c r="H70" t="s">
        <v>1917</v>
      </c>
      <c r="I70" t="s">
        <v>237</v>
      </c>
      <c r="J70" s="37">
        <v>0.1</v>
      </c>
      <c r="K70" s="2" t="s">
        <v>1916</v>
      </c>
      <c r="L70" s="2" t="s">
        <v>1957</v>
      </c>
    </row>
    <row r="71" spans="7:12">
      <c r="G71" t="s">
        <v>1959</v>
      </c>
      <c r="H71" t="s">
        <v>1917</v>
      </c>
      <c r="I71" t="s">
        <v>235</v>
      </c>
      <c r="J71" s="37">
        <v>0.1</v>
      </c>
      <c r="K71" s="2" t="s">
        <v>1916</v>
      </c>
      <c r="L71" s="2" t="s">
        <v>1960</v>
      </c>
    </row>
    <row r="72" ht="25.5" spans="7:12">
      <c r="G72" t="s">
        <v>1961</v>
      </c>
      <c r="H72" t="s">
        <v>1917</v>
      </c>
      <c r="I72" t="s">
        <v>233</v>
      </c>
      <c r="J72" s="37">
        <v>0.1</v>
      </c>
      <c r="K72" s="2" t="s">
        <v>1916</v>
      </c>
      <c r="L72" s="2" t="s">
        <v>1962</v>
      </c>
    </row>
    <row r="73" spans="7:12">
      <c r="G73" t="s">
        <v>1964</v>
      </c>
      <c r="H73" t="s">
        <v>1917</v>
      </c>
      <c r="I73" t="s">
        <v>229</v>
      </c>
      <c r="J73" s="37">
        <v>0.1</v>
      </c>
      <c r="K73" s="2" t="s">
        <v>1916</v>
      </c>
      <c r="L73" s="2" t="s">
        <v>1965</v>
      </c>
    </row>
  </sheetData>
  <mergeCells count="7">
    <mergeCell ref="I36:K36"/>
    <mergeCell ref="A1:A10"/>
    <mergeCell ref="A11:A20"/>
    <mergeCell ref="A21:A30"/>
    <mergeCell ref="A31:A34"/>
    <mergeCell ref="A35:A38"/>
    <mergeCell ref="A39:A42"/>
  </mergeCell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D5"/>
  <sheetViews>
    <sheetView zoomScale="235" zoomScaleNormal="235" workbookViewId="0">
      <selection activeCell="A6" sqref="A6"/>
    </sheetView>
  </sheetViews>
  <sheetFormatPr defaultColWidth="9.14285714285714" defaultRowHeight="12.75" outlineLevelRow="4" outlineLevelCol="3"/>
  <cols>
    <col min="1" max="1" width="9.57142857142857"/>
    <col min="4" max="4" width="16.7142857142857" style="2" customWidth="1"/>
  </cols>
  <sheetData>
    <row r="5" spans="1:4">
      <c r="A5" s="1" t="s">
        <v>1969</v>
      </c>
      <c r="B5" s="1" t="s">
        <v>1970</v>
      </c>
      <c r="C5" s="1" t="s">
        <v>1971</v>
      </c>
      <c r="D5" s="3" t="s">
        <v>1972</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I22:X34"/>
  <sheetViews>
    <sheetView zoomScale="220" zoomScaleNormal="220" topLeftCell="D1" workbookViewId="0">
      <selection activeCell="J14" sqref="J14"/>
    </sheetView>
  </sheetViews>
  <sheetFormatPr defaultColWidth="9.14285714285714" defaultRowHeight="12.75"/>
  <sheetData>
    <row r="22" spans="9:9">
      <c r="I22" t="s">
        <v>1973</v>
      </c>
    </row>
    <row r="31" spans="22:22">
      <c r="V31" s="1"/>
    </row>
    <row r="34" spans="24:24">
      <c r="X34" s="1"/>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31"/>
  <sheetViews>
    <sheetView workbookViewId="0">
      <selection activeCell="C2" sqref="B2:C31"/>
    </sheetView>
  </sheetViews>
  <sheetFormatPr defaultColWidth="9.14285714285714" defaultRowHeight="12.75" outlineLevelCol="1"/>
  <sheetData>
    <row r="1" spans="2:2">
      <c r="B1">
        <v>1141</v>
      </c>
    </row>
    <row r="2" spans="2:2">
      <c r="B2" t="s">
        <v>564</v>
      </c>
    </row>
    <row r="3" spans="2:2">
      <c r="B3">
        <v>60</v>
      </c>
    </row>
    <row r="4" spans="2:2">
      <c r="B4">
        <v>0</v>
      </c>
    </row>
    <row r="5" spans="2:2">
      <c r="B5">
        <v>6</v>
      </c>
    </row>
    <row r="6" spans="2:2">
      <c r="B6">
        <v>12</v>
      </c>
    </row>
    <row r="7" spans="2:2">
      <c r="B7">
        <v>12</v>
      </c>
    </row>
    <row r="8" spans="2:2">
      <c r="B8">
        <v>12</v>
      </c>
    </row>
    <row r="9" spans="2:2">
      <c r="B9">
        <v>12</v>
      </c>
    </row>
    <row r="10" spans="2:2">
      <c r="B10">
        <v>12</v>
      </c>
    </row>
    <row r="11" spans="2:2">
      <c r="B11" t="s">
        <v>771</v>
      </c>
    </row>
    <row r="12" spans="2:2">
      <c r="B12">
        <v>60</v>
      </c>
    </row>
    <row r="13" spans="2:2">
      <c r="B13">
        <v>1</v>
      </c>
    </row>
    <row r="14" spans="2:2">
      <c r="B14" t="s">
        <v>1850</v>
      </c>
    </row>
    <row r="15" spans="2:2">
      <c r="B15" t="s">
        <v>1961</v>
      </c>
    </row>
    <row r="16" spans="2:2">
      <c r="B16">
        <v>0</v>
      </c>
    </row>
    <row r="17" spans="2:2">
      <c r="B17">
        <v>0</v>
      </c>
    </row>
    <row r="18" spans="2:2">
      <c r="B18" t="s">
        <v>628</v>
      </c>
    </row>
    <row r="19" spans="2:2">
      <c r="B19" t="s">
        <v>233</v>
      </c>
    </row>
    <row r="20" spans="2:2">
      <c r="B20" t="s">
        <v>617</v>
      </c>
    </row>
    <row r="21" spans="2:2">
      <c r="B21">
        <v>15</v>
      </c>
    </row>
    <row r="22" spans="2:2">
      <c r="B22">
        <v>0</v>
      </c>
    </row>
    <row r="23" spans="2:2">
      <c r="B23">
        <v>0</v>
      </c>
    </row>
    <row r="24" spans="2:2">
      <c r="B24">
        <v>0</v>
      </c>
    </row>
    <row r="25" spans="2:2">
      <c r="B25">
        <v>5</v>
      </c>
    </row>
    <row r="26" spans="2:2">
      <c r="B26">
        <v>5</v>
      </c>
    </row>
    <row r="27" spans="2:2">
      <c r="B27">
        <v>0</v>
      </c>
    </row>
    <row r="28" spans="2:2">
      <c r="B28">
        <v>0</v>
      </c>
    </row>
    <row r="29" spans="2:2">
      <c r="B29">
        <v>0</v>
      </c>
    </row>
    <row r="30" spans="2:2">
      <c r="B30">
        <v>5</v>
      </c>
    </row>
    <row r="31" spans="2:2">
      <c r="B3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目录与三测数据源对照表</vt:lpstr>
      <vt:lpstr>怪物名字翻译表</vt:lpstr>
      <vt:lpstr>翻译表</vt:lpstr>
      <vt:lpstr>角色名与编号</vt:lpstr>
      <vt:lpstr>角色基础属性表（公测）</vt:lpstr>
      <vt:lpstr>音擎基础数据库</vt:lpstr>
      <vt:lpstr>音擎升级</vt:lpstr>
      <vt:lpstr>音擎突破</vt:lpstr>
      <vt:lpstr>音擎特效及精炼变化</vt:lpstr>
      <vt:lpstr>角色核心被动提供的基础属性</vt:lpstr>
      <vt:lpstr>角色突破属性（公测）</vt:lpstr>
      <vt:lpstr>技能倍率</vt:lpstr>
      <vt:lpstr>技能动画信息</vt:lpstr>
      <vt:lpstr>角色特殊机制记录</vt:lpstr>
      <vt:lpstr>配装&amp;面板</vt:lpstr>
      <vt:lpstr>属性类型和计算方式表</vt:lpstr>
      <vt:lpstr>驱动盘效果</vt:lpstr>
      <vt:lpstr>增益效果表</vt:lpstr>
      <vt:lpstr>施工现场</vt: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S·J·Chopin</cp:lastModifiedBy>
  <dcterms:created xsi:type="dcterms:W3CDTF">2024-06-04T02:12:00Z</dcterms:created>
  <dcterms:modified xsi:type="dcterms:W3CDTF">2024-09-15T12:30:22Z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E56AA1A249C1406EB5283EF5EB50EB48_12</vt:lpwstr>
  </property>
  <property fmtid="{D5CDD505-2E9C-101B-9397-08002B2CF9AE}" pid="3" name="KSOProductBuildVer">
    <vt:lpwstr>2052-12.1.0.18276</vt:lpwstr>
  </property>
</Properties>
</file>