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Инструкция" sheetId="1" state="visible" r:id="rId3"/>
    <sheet name="Платежи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<sst xmlns="http://schemas.openxmlformats.org/spreadsheetml/2006/main" count="30" uniqueCount="24">
  <si>
    <t xml:space="preserve">   Данный файл предназначен для расчета платежей по кредитам. В отличие от всевозможных кредитных калькуляторов, которые можно найти в сети Интернет, эта таблица позволяет рассчитывать свои платежи и оценивать расходы в случае частичных досрочных погашений кредитов. Работать с таблицей просто - выбираете лист "Платежи", в верхнем левом углу вводите три числа (сумму кредита, ставку и срок кредита) и сразу получаете график платежей по двум схемам - аннуитетной (с равными платежами) и дифференцированной. Ячейки, доступные для ввода данных, отмечены бирюзовым цветом, остальные защищены от изменений, чтобы пользователь случайно не стер нужные для расчета формулы.</t>
  </si>
  <si>
    <t xml:space="preserve">   Для того, чтобы рассчитать платежи после досрочного погашения, нужно ввести сумму досрочного погашения (сумму, которую вы вносите ДОПОЛНИТЕЛЬНО к основному платежу) в строке, соответствующей месяцу досрочного погашения. В случае дифференцированных платежей неважно, в какой столбец (уменьшение платежа или уменьшение срока) вы вводите эту сумму - результат от этого не изменится. В случае же аннуитетных платежей результат будет различным в зависимости от того, пересчитывается ли ваш ежемесячный платеж или нет. Считайте, думайте, анализируйте.</t>
  </si>
  <si>
    <t xml:space="preserve">   Файл распростаняется "как есть", вы вольны использовать его по своему усмотрению. Связаться со мной можно, написав письмо по адресу it_personnel (гав) mail.ru. Хороших вам кредитов, быстых выплат и низких ставок :)</t>
  </si>
  <si>
    <t xml:space="preserve">   Выражаю благодарность бюро переводов "ДИАЛ" за любезно предоставленный хостинг.</t>
  </si>
  <si>
    <t xml:space="preserve">http://www.dial-nn.ru</t>
  </si>
  <si>
    <t xml:space="preserve">С уважением, Игорь Пустошило.</t>
  </si>
  <si>
    <t xml:space="preserve">Сумма кредита</t>
  </si>
  <si>
    <t xml:space="preserve">Ставка, % годовых</t>
  </si>
  <si>
    <t xml:space="preserve">Срок кредита, месяцы</t>
  </si>
  <si>
    <t xml:space="preserve">Аннуитетный платеж</t>
  </si>
  <si>
    <t xml:space="preserve">Дифференцированный платеж</t>
  </si>
  <si>
    <t xml:space="preserve">Разница (Анн. - Дифф.)</t>
  </si>
  <si>
    <t xml:space="preserve">Общая сумма выплат по кредиту</t>
  </si>
  <si>
    <t xml:space="preserve">Выплаты по процентам</t>
  </si>
  <si>
    <t xml:space="preserve">Номер платежа</t>
  </si>
  <si>
    <t xml:space="preserve">Месяц, год</t>
  </si>
  <si>
    <t xml:space="preserve">Досрочный возврат</t>
  </si>
  <si>
    <t xml:space="preserve">Всего</t>
  </si>
  <si>
    <t xml:space="preserve">В погашение долга</t>
  </si>
  <si>
    <t xml:space="preserve">В погашение процентов</t>
  </si>
  <si>
    <t xml:space="preserve">Остаток долга после платежа</t>
  </si>
  <si>
    <t xml:space="preserve">Уменьшение платежа</t>
  </si>
  <si>
    <t xml:space="preserve">Уменьшение срока</t>
  </si>
  <si>
    <t xml:space="preserve">Всего: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</si>
</sst>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#,##0.00"/>
    <numFmt numFmtId="167" formatCode="0.00"/>
    <numFmt numFmtId="168" formatCode="[$-F419]yyyy&quot;, &quot;mmmm;@"/>
  </numFmts>
  <fonts count="13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 Cyr"/>
      <family val="2"/>
      <charset val="204"/>
    </font>
    <font>
      <b val="true"/>
      <sz val="12"/>
      <name val="Arial Cyr"/>
      <family val="2"/>
      <charset val="204"/>
    </font>
    <font>
      <b val="true"/>
      <u val="single"/>
      <sz val="12"/>
      <color rgb="FF0000FF"/>
      <name val="Arial Cyr"/>
      <family val="0"/>
      <charset val="204"/>
    </font>
    <font>
      <u val="single"/>
      <sz val="10"/>
      <color rgb="FF0000FF"/>
      <name val="Arial Cyr"/>
      <family val="0"/>
      <charset val="204"/>
    </font>
    <font>
      <sz val="10"/>
      <color rgb="FFFFFFFF"/>
      <name val="Arial Cyr"/>
      <family val="0"/>
      <charset val="204"/>
    </font>
    <font>
      <sz val="10"/>
      <color rgb="FFC0C0C0"/>
      <name val="Arial Cyr"/>
      <family val="0"/>
      <charset val="204"/>
    </font>
    <font>
      <b val="true"/>
      <sz val="10"/>
      <name val="Arial Cyr"/>
      <family val="0"/>
      <charset val="204"/>
    </font>
    <font>
      <sz val="9"/>
      <color rgb="FFC0C0C0"/>
      <name val="Arial"/>
      <family val="2"/>
      <charset val="204"/>
    </font>
    <font>
      <b val="true"/>
      <sz val="10"/>
      <color rgb="FFC0C0C0"/>
      <name val="Arial Cyr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FF"/>
        <bgColor rgb="FFCCFFFF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2" shrinkToFit="false"/>
      <protection locked="true" hidden="false"/>
    </xf>
    <xf numFmtId="164" fontId="6" fillId="2" borderId="0" xfId="20" applyFont="true" applyBorder="true" applyAlignment="true" applyProtection="true">
      <alignment horizontal="left" vertical="bottom" textRotation="0" wrapText="true" indent="2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2" shrinkToFit="false"/>
      <protection locked="true" hidden="false"/>
    </xf>
    <xf numFmtId="165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true"/>
    </xf>
    <xf numFmtId="164" fontId="0" fillId="2" borderId="0" xfId="0" applyFont="false" applyBorder="true" applyAlignment="true" applyProtection="true">
      <alignment horizontal="left" vertical="bottom" textRotation="0" wrapText="false" indent="0" shrinkToFit="false"/>
      <protection locked="true" hidden="true"/>
    </xf>
    <xf numFmtId="166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9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9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10" fillId="3" borderId="2" xfId="0" applyFont="true" applyBorder="true" applyAlignment="true" applyProtection="true">
      <alignment horizontal="general" vertical="bottom" textRotation="0" wrapText="false" indent="0" shrinkToFit="true"/>
      <protection locked="false" hidden="tru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6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7" fontId="10" fillId="3" borderId="4" xfId="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7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10" fillId="3" borderId="6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6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10" fillId="2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10" fillId="2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10" fillId="2" borderId="11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6" fontId="10" fillId="2" borderId="12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1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10" fillId="2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6" fontId="10" fillId="2" borderId="15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true"/>
    </xf>
    <xf numFmtId="167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true"/>
    </xf>
    <xf numFmtId="165" fontId="0" fillId="2" borderId="1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0" fillId="2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10" fillId="2" borderId="1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10" fillId="2" borderId="1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0" fillId="2" borderId="1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0" fillId="2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0" fillId="2" borderId="2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0" fillId="2" borderId="2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0" fillId="2" borderId="2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10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12" fillId="2" borderId="9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6" fontId="10" fillId="2" borderId="23" xfId="0" applyFont="true" applyBorder="true" applyAlignment="true" applyProtection="true">
      <alignment horizontal="general" vertical="bottom" textRotation="0" wrapText="false" indent="0" shrinkToFit="true"/>
      <protection locked="true" hidden="true"/>
    </xf>
    <xf numFmtId="166" fontId="10" fillId="2" borderId="24" xfId="0" applyFont="true" applyBorder="true" applyAlignment="true" applyProtection="true">
      <alignment horizontal="general" vertical="bottom" textRotation="0" wrapText="false" indent="0" shrinkToFit="true"/>
      <protection locked="true" hidden="true"/>
    </xf>
    <xf numFmtId="166" fontId="10" fillId="2" borderId="25" xfId="0" applyFont="true" applyBorder="true" applyAlignment="true" applyProtection="true">
      <alignment horizontal="general" vertical="bottom" textRotation="0" wrapText="false" indent="0" shrinkToFit="true"/>
      <protection locked="true" hidden="true"/>
    </xf>
    <xf numFmtId="166" fontId="12" fillId="2" borderId="24" xfId="0" applyFont="true" applyBorder="true" applyAlignment="true" applyProtection="true">
      <alignment horizontal="general" vertical="bottom" textRotation="0" wrapText="false" indent="0" shrinkToFit="true"/>
      <protection locked="true" hidden="true"/>
    </xf>
    <xf numFmtId="166" fontId="10" fillId="2" borderId="16" xfId="0" applyFont="true" applyBorder="true" applyAlignment="true" applyProtection="true">
      <alignment horizontal="general" vertical="bottom" textRotation="0" wrapText="false" indent="0" shrinkToFit="true"/>
      <protection locked="true" hidden="true"/>
    </xf>
    <xf numFmtId="166" fontId="12" fillId="2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10" fillId="2" borderId="2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10" fillId="2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26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6" fontId="0" fillId="0" borderId="4" xfId="0" applyFont="false" applyBorder="true" applyAlignment="true" applyProtection="true">
      <alignment horizontal="left" vertical="bottom" textRotation="0" wrapText="false" indent="0" shrinkToFit="false"/>
      <protection locked="true" hidden="true"/>
    </xf>
    <xf numFmtId="166" fontId="0" fillId="0" borderId="27" xfId="0" applyFont="false" applyBorder="true" applyAlignment="true" applyProtection="true">
      <alignment horizontal="right" vertical="bottom" textRotation="0" wrapText="false" indent="0" shrinkToFit="false"/>
      <protection locked="true" hidden="true"/>
    </xf>
    <xf numFmtId="166" fontId="0" fillId="0" borderId="28" xfId="0" applyFont="false" applyBorder="true" applyAlignment="true" applyProtection="true">
      <alignment horizontal="right" vertical="bottom" textRotation="0" wrapText="false" indent="0" shrinkToFit="false"/>
      <protection locked="true" hidden="true"/>
    </xf>
    <xf numFmtId="166" fontId="0" fillId="0" borderId="29" xfId="0" applyFont="false" applyBorder="true" applyAlignment="true" applyProtection="true">
      <alignment horizontal="right" vertical="bottom" textRotation="0" wrapText="false" indent="0" shrinkToFit="false"/>
      <protection locked="true" hidden="true"/>
    </xf>
    <xf numFmtId="166" fontId="0" fillId="0" borderId="26" xfId="0" applyFont="false" applyBorder="true" applyAlignment="true" applyProtection="true">
      <alignment horizontal="right" vertical="bottom" textRotation="0" wrapText="false" indent="0" shrinkToFit="false"/>
      <protection locked="true" hidden="true"/>
    </xf>
    <xf numFmtId="166" fontId="0" fillId="0" borderId="4" xfId="0" applyFont="false" applyBorder="true" applyAlignment="true" applyProtection="true">
      <alignment horizontal="right" vertical="bottom" textRotation="0" wrapText="false" indent="0" shrinkToFit="false"/>
      <protection locked="true" hidden="true"/>
    </xf>
    <xf numFmtId="166" fontId="0" fillId="3" borderId="27" xfId="0" applyFont="false" applyBorder="true" applyAlignment="true" applyProtection="true">
      <alignment horizontal="right" vertical="bottom" textRotation="0" wrapText="false" indent="0" shrinkToFit="false"/>
      <protection locked="false" hidden="true"/>
    </xf>
    <xf numFmtId="166" fontId="0" fillId="3" borderId="4" xfId="0" applyFont="false" applyBorder="true" applyAlignment="true" applyProtection="true">
      <alignment horizontal="right" vertical="bottom" textRotation="0" wrapText="false" indent="0" shrinkToFit="false"/>
      <protection locked="false" hidden="true"/>
    </xf>
    <xf numFmtId="166" fontId="8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5" fontId="0" fillId="0" borderId="30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6" fontId="0" fillId="0" borderId="31" xfId="0" applyFont="false" applyBorder="true" applyAlignment="true" applyProtection="true">
      <alignment horizontal="left" vertical="bottom" textRotation="0" wrapText="false" indent="0" shrinkToFit="false"/>
      <protection locked="true" hidden="true"/>
    </xf>
    <xf numFmtId="166" fontId="0" fillId="0" borderId="32" xfId="0" applyFont="false" applyBorder="true" applyAlignment="true" applyProtection="true">
      <alignment horizontal="right" vertical="bottom" textRotation="0" wrapText="false" indent="0" shrinkToFit="false"/>
      <protection locked="true" hidden="true"/>
    </xf>
    <xf numFmtId="166" fontId="0" fillId="0" borderId="30" xfId="0" applyFont="false" applyBorder="true" applyAlignment="true" applyProtection="true">
      <alignment horizontal="right" vertical="bottom" textRotation="0" wrapText="false" indent="0" shrinkToFit="false"/>
      <protection locked="true" hidden="true"/>
    </xf>
    <xf numFmtId="166" fontId="0" fillId="0" borderId="33" xfId="0" applyFont="false" applyBorder="true" applyAlignment="true" applyProtection="true">
      <alignment horizontal="right" vertical="bottom" textRotation="0" wrapText="false" indent="0" shrinkToFit="false"/>
      <protection locked="true" hidden="true"/>
    </xf>
    <xf numFmtId="166" fontId="0" fillId="0" borderId="34" xfId="0" applyFont="false" applyBorder="true" applyAlignment="true" applyProtection="true">
      <alignment horizontal="right" vertical="bottom" textRotation="0" wrapText="false" indent="0" shrinkToFit="false"/>
      <protection locked="true" hidden="true"/>
    </xf>
    <xf numFmtId="166" fontId="0" fillId="0" borderId="31" xfId="0" applyFont="false" applyBorder="true" applyAlignment="true" applyProtection="true">
      <alignment horizontal="right" vertical="bottom" textRotation="0" wrapText="false" indent="0" shrinkToFit="false"/>
      <protection locked="true" hidden="true"/>
    </xf>
    <xf numFmtId="166" fontId="0" fillId="3" borderId="32" xfId="0" applyFont="false" applyBorder="true" applyAlignment="true" applyProtection="true">
      <alignment horizontal="right" vertical="bottom" textRotation="0" wrapText="false" indent="0" shrinkToFit="false"/>
      <protection locked="false" hidden="true"/>
    </xf>
    <xf numFmtId="166" fontId="0" fillId="3" borderId="31" xfId="0" applyFont="false" applyBorder="true" applyAlignment="true" applyProtection="true">
      <alignment horizontal="right" vertical="bottom" textRotation="0" wrapText="false" indent="0" shrinkToFit="false"/>
      <protection locked="false" hidden="true"/>
    </xf>
    <xf numFmtId="165" fontId="0" fillId="0" borderId="28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5" fontId="0" fillId="0" borderId="35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6" fontId="0" fillId="0" borderId="36" xfId="0" applyFont="false" applyBorder="true" applyAlignment="true" applyProtection="true">
      <alignment horizontal="left" vertical="bottom" textRotation="0" wrapText="false" indent="0" shrinkToFit="false"/>
      <protection locked="true" hidden="true"/>
    </xf>
    <xf numFmtId="166" fontId="0" fillId="0" borderId="37" xfId="0" applyFont="false" applyBorder="true" applyAlignment="true" applyProtection="true">
      <alignment horizontal="right" vertical="bottom" textRotation="0" wrapText="false" indent="0" shrinkToFit="false"/>
      <protection locked="true" hidden="true"/>
    </xf>
    <xf numFmtId="166" fontId="0" fillId="0" borderId="35" xfId="0" applyFont="false" applyBorder="true" applyAlignment="true" applyProtection="true">
      <alignment horizontal="right" vertical="bottom" textRotation="0" wrapText="false" indent="0" shrinkToFit="false"/>
      <protection locked="true" hidden="true"/>
    </xf>
    <xf numFmtId="166" fontId="0" fillId="0" borderId="38" xfId="0" applyFont="false" applyBorder="true" applyAlignment="true" applyProtection="true">
      <alignment horizontal="right" vertical="bottom" textRotation="0" wrapText="false" indent="0" shrinkToFit="false"/>
      <protection locked="true" hidden="true"/>
    </xf>
    <xf numFmtId="166" fontId="0" fillId="0" borderId="39" xfId="0" applyFont="false" applyBorder="true" applyAlignment="true" applyProtection="true">
      <alignment horizontal="right" vertical="bottom" textRotation="0" wrapText="false" indent="0" shrinkToFit="false"/>
      <protection locked="true" hidden="true"/>
    </xf>
    <xf numFmtId="166" fontId="0" fillId="0" borderId="36" xfId="0" applyFont="false" applyBorder="true" applyAlignment="true" applyProtection="true">
      <alignment horizontal="right" vertical="bottom" textRotation="0" wrapText="false" indent="0" shrinkToFit="false"/>
      <protection locked="true" hidden="true"/>
    </xf>
    <xf numFmtId="166" fontId="0" fillId="3" borderId="37" xfId="0" applyFont="false" applyBorder="true" applyAlignment="true" applyProtection="true">
      <alignment horizontal="right" vertical="bottom" textRotation="0" wrapText="false" indent="0" shrinkToFit="false"/>
      <protection locked="false" hidden="true"/>
    </xf>
    <xf numFmtId="166" fontId="0" fillId="3" borderId="36" xfId="0" applyFont="false" applyBorder="true" applyAlignment="true" applyProtection="true">
      <alignment horizontal="right" vertical="bottom" textRotation="0" wrapText="false" indent="0" shrinkToFit="false"/>
      <protection locked="false" hidden="true"/>
    </xf>
    <xf numFmtId="166" fontId="0" fillId="0" borderId="40" xfId="0" applyFont="false" applyBorder="true" applyAlignment="true" applyProtection="true">
      <alignment horizontal="right" vertical="bottom" textRotation="0" wrapText="false" indent="0" shrinkToFit="false"/>
      <protection locked="true" hidden="true"/>
    </xf>
    <xf numFmtId="166" fontId="0" fillId="0" borderId="41" xfId="0" applyFont="false" applyBorder="true" applyAlignment="true" applyProtection="true">
      <alignment horizontal="right" vertical="bottom" textRotation="0" wrapText="false" indent="0" shrinkToFit="false"/>
      <protection locked="true" hidden="true"/>
    </xf>
    <xf numFmtId="166" fontId="0" fillId="0" borderId="6" xfId="0" applyFont="false" applyBorder="true" applyAlignment="true" applyProtection="true">
      <alignment horizontal="right" vertical="bottom" textRotation="0" wrapText="false" indent="0" shrinkToFit="false"/>
      <protection locked="true" hidden="true"/>
    </xf>
    <xf numFmtId="166" fontId="0" fillId="3" borderId="42" xfId="0" applyFont="false" applyBorder="true" applyAlignment="true" applyProtection="true">
      <alignment horizontal="right" vertical="bottom" textRotation="0" wrapText="false" indent="0" shrinkToFit="false"/>
      <protection locked="false" hidden="true"/>
    </xf>
    <xf numFmtId="166" fontId="0" fillId="3" borderId="6" xfId="0" applyFont="false" applyBorder="true" applyAlignment="true" applyProtection="true">
      <alignment horizontal="right" vertical="bottom" textRotation="0" wrapText="false" indent="0" shrinkToFit="false"/>
      <protection locked="false" hidden="tru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">
    <dxf>
      <font>
        <name val="Arial Cyr"/>
        <charset val="204"/>
        <family val="0"/>
        <color rgb="FFC0C0C0"/>
      </font>
      <fill>
        <patternFill>
          <bgColor rgb="FFC0C0C0"/>
        </patternFill>
      </fill>
      <border diagonalUp="false" diagonalDown="false">
        <left/>
        <right/>
        <top/>
        <bottom/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al-nn.ru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B7"/>
  <sheetViews>
    <sheetView showFormulas="false" showGridLines="true" showRowColHeaders="true" showZeros="true" rightToLeft="false" tabSelected="true" showOutlineSymbols="true" defaultGridColor="true" view="normal" topLeftCell="L538" colorId="64" zoomScale="100" zoomScaleNormal="100" zoomScalePageLayoutView="100" workbookViewId="0">
      <selection pane="topLeft" activeCell="J528" activeCellId="0" sqref="J528"/>
    </sheetView>
  </sheetViews>
  <sheetFormatPr defaultColWidth="9.13671875" defaultRowHeight="15" zeroHeight="false" outlineLevelRow="0" outlineLevelCol="0"/>
  <cols>
    <col collapsed="false" customWidth="true" hidden="true" outlineLevel="0" max="1" min="1" style="1" width="0.41"/>
    <col collapsed="false" customWidth="true" hidden="false" outlineLevel="0" max="2" min="2" style="1" width="108.85"/>
    <col collapsed="false" customWidth="false" hidden="false" outlineLevel="0" max="257" min="3" style="1" width="9.14"/>
  </cols>
  <sheetData>
    <row r="1" customFormat="false" ht="154.5" hidden="false" customHeight="true" outlineLevel="0" collapsed="false">
      <c r="B1" s="2" t="s">
        <v>0</v>
      </c>
    </row>
    <row r="2" customFormat="false" ht="114" hidden="false" customHeight="true" outlineLevel="0" collapsed="false">
      <c r="B2" s="2" t="s">
        <v>1</v>
      </c>
    </row>
    <row r="3" customFormat="false" ht="48.75" hidden="false" customHeight="true" outlineLevel="0" collapsed="false">
      <c r="B3" s="2" t="s">
        <v>2</v>
      </c>
    </row>
    <row r="4" customFormat="false" ht="1.5" hidden="true" customHeight="true" outlineLevel="0" collapsed="false">
      <c r="B4" s="2"/>
    </row>
    <row r="5" customFormat="false" ht="33.75" hidden="false" customHeight="true" outlineLevel="0" collapsed="false">
      <c r="B5" s="2" t="s">
        <v>3</v>
      </c>
    </row>
    <row r="6" customFormat="false" ht="27" hidden="false" customHeight="true" outlineLevel="0" collapsed="false">
      <c r="B6" s="3" t="s">
        <v>4</v>
      </c>
    </row>
    <row r="7" customFormat="false" ht="17.25" hidden="false" customHeight="true" outlineLevel="0" collapsed="false">
      <c r="B7" s="4" t="s">
        <v>5</v>
      </c>
    </row>
  </sheetData>
  <hyperlinks>
    <hyperlink ref="B6" r:id="rId1" display="http://www.dial-nn.ru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:B2"/>
    </sheetView>
  </sheetViews>
  <sheetFormatPr defaultColWidth="9.13671875" defaultRowHeight="12.75" zeroHeight="false" outlineLevelRow="0" outlineLevelCol="0"/>
  <cols>
    <col collapsed="false" customWidth="true" hidden="false" outlineLevel="0" max="1" min="1" style="5" width="7.85"/>
    <col collapsed="false" customWidth="true" hidden="false" outlineLevel="0" max="2" min="2" style="6" width="18.28"/>
    <col collapsed="false" customWidth="true" hidden="false" outlineLevel="0" max="12" min="3" style="7" width="12.28"/>
    <col collapsed="false" customWidth="true" hidden="false" outlineLevel="0" max="13" min="13" style="8" width="0.56"/>
    <col collapsed="false" customWidth="false" hidden="false" outlineLevel="0" max="14" min="14" style="9" width="9.14"/>
    <col collapsed="false" customWidth="true" hidden="false" outlineLevel="0" max="15" min="15" style="10" width="9.56"/>
    <col collapsed="false" customWidth="true" hidden="false" outlineLevel="0" max="16" min="16" style="11" width="9.56"/>
    <col collapsed="false" customWidth="false" hidden="false" outlineLevel="0" max="257" min="17" style="11" width="9.14"/>
  </cols>
  <sheetData>
    <row r="1" s="19" customFormat="true" ht="12.75" hidden="false" customHeight="true" outlineLevel="0" collapsed="false">
      <c r="A1" s="12" t="s">
        <v>6</v>
      </c>
      <c r="B1" s="12"/>
      <c r="C1" s="13" t="n">
        <v>160000</v>
      </c>
      <c r="D1" s="14"/>
      <c r="E1" s="15"/>
      <c r="F1" s="16"/>
      <c r="G1" s="17"/>
      <c r="H1" s="17"/>
      <c r="I1" s="17"/>
      <c r="J1" s="17"/>
      <c r="K1" s="17"/>
      <c r="L1" s="17"/>
      <c r="M1" s="18"/>
      <c r="N1" s="9"/>
      <c r="O1" s="10"/>
      <c r="P1" s="11"/>
    </row>
    <row r="2" s="19" customFormat="true" ht="12.75" hidden="false" customHeight="true" outlineLevel="0" collapsed="false">
      <c r="A2" s="20" t="s">
        <v>7</v>
      </c>
      <c r="B2" s="20"/>
      <c r="C2" s="21" t="n">
        <v>10.5</v>
      </c>
      <c r="D2" s="14"/>
      <c r="E2" s="22"/>
      <c r="F2" s="22"/>
      <c r="G2" s="22"/>
      <c r="H2" s="22"/>
      <c r="I2" s="22"/>
      <c r="J2" s="22"/>
      <c r="K2" s="22"/>
      <c r="L2" s="22"/>
      <c r="M2" s="18"/>
      <c r="N2" s="9"/>
      <c r="O2" s="10"/>
      <c r="P2" s="11"/>
    </row>
    <row r="3" s="19" customFormat="true" ht="13.5" hidden="false" customHeight="true" outlineLevel="0" collapsed="false">
      <c r="A3" s="23" t="s">
        <v>8</v>
      </c>
      <c r="B3" s="23"/>
      <c r="C3" s="24" t="n">
        <v>180</v>
      </c>
      <c r="D3" s="14"/>
      <c r="E3" s="25"/>
      <c r="F3" s="25"/>
      <c r="G3" s="25"/>
      <c r="H3" s="25"/>
      <c r="I3" s="25"/>
      <c r="J3" s="25"/>
      <c r="K3" s="25"/>
      <c r="L3" s="25"/>
      <c r="M3" s="18"/>
      <c r="N3" s="9"/>
      <c r="O3" s="10"/>
      <c r="P3" s="11"/>
    </row>
    <row r="4" s="19" customFormat="true" ht="13.5" hidden="false" customHeight="false" outlineLevel="0" collapsed="false">
      <c r="A4" s="26"/>
      <c r="B4" s="26"/>
      <c r="C4" s="27"/>
      <c r="D4" s="14"/>
      <c r="E4" s="25"/>
      <c r="F4" s="25"/>
      <c r="G4" s="25"/>
      <c r="H4" s="25"/>
      <c r="I4" s="28"/>
      <c r="J4" s="25"/>
      <c r="K4" s="25"/>
      <c r="L4" s="25"/>
      <c r="M4" s="18"/>
      <c r="N4" s="9"/>
      <c r="O4" s="10"/>
      <c r="P4" s="11"/>
    </row>
    <row r="5" s="19" customFormat="true" ht="12.75" hidden="false" customHeight="true" outlineLevel="0" collapsed="false">
      <c r="A5" s="29"/>
      <c r="B5" s="29"/>
      <c r="C5" s="30" t="s">
        <v>9</v>
      </c>
      <c r="D5" s="30"/>
      <c r="E5" s="30"/>
      <c r="F5" s="31" t="s">
        <v>10</v>
      </c>
      <c r="G5" s="31"/>
      <c r="H5" s="31"/>
      <c r="I5" s="30" t="s">
        <v>11</v>
      </c>
      <c r="J5" s="30"/>
      <c r="K5" s="30"/>
      <c r="L5" s="25"/>
      <c r="M5" s="18"/>
      <c r="N5" s="9"/>
      <c r="O5" s="10"/>
      <c r="P5" s="11"/>
    </row>
    <row r="6" s="19" customFormat="true" ht="12.75" hidden="false" customHeight="true" outlineLevel="0" collapsed="false">
      <c r="A6" s="32" t="s">
        <v>12</v>
      </c>
      <c r="B6" s="32"/>
      <c r="C6" s="33" t="n">
        <f aca="false">C11</f>
        <v>318354.33</v>
      </c>
      <c r="D6" s="33"/>
      <c r="E6" s="33"/>
      <c r="F6" s="34" t="n">
        <f aca="false">G11</f>
        <v>286699.85</v>
      </c>
      <c r="G6" s="34"/>
      <c r="H6" s="34"/>
      <c r="I6" s="33" t="n">
        <f aca="false">C6-F6</f>
        <v>31654.48</v>
      </c>
      <c r="J6" s="33"/>
      <c r="K6" s="33"/>
      <c r="L6" s="17"/>
      <c r="M6" s="18"/>
      <c r="N6" s="9"/>
      <c r="O6" s="35"/>
      <c r="P6" s="11"/>
    </row>
    <row r="7" s="19" customFormat="true" ht="13.5" hidden="false" customHeight="true" outlineLevel="0" collapsed="false">
      <c r="A7" s="36" t="s">
        <v>13</v>
      </c>
      <c r="B7" s="36"/>
      <c r="C7" s="37" t="n">
        <f aca="false">E11</f>
        <v>158354.33</v>
      </c>
      <c r="D7" s="37"/>
      <c r="E7" s="37"/>
      <c r="F7" s="38" t="n">
        <f aca="false">I11</f>
        <v>126699.85</v>
      </c>
      <c r="G7" s="38"/>
      <c r="H7" s="38"/>
      <c r="I7" s="37" t="n">
        <f aca="false">C7-F7</f>
        <v>31654.48</v>
      </c>
      <c r="J7" s="37"/>
      <c r="K7" s="37"/>
      <c r="L7" s="17"/>
      <c r="M7" s="18"/>
      <c r="N7" s="9"/>
      <c r="O7" s="10"/>
      <c r="P7" s="11"/>
    </row>
    <row r="8" s="19" customFormat="true" ht="13.5" hidden="false" customHeight="false" outlineLevel="0" collapsed="false">
      <c r="A8" s="39"/>
      <c r="B8" s="40"/>
      <c r="C8" s="17"/>
      <c r="D8" s="17"/>
      <c r="E8" s="17"/>
      <c r="F8" s="17"/>
      <c r="G8" s="17"/>
      <c r="H8" s="17"/>
      <c r="I8" s="17"/>
      <c r="J8" s="17"/>
      <c r="K8" s="17"/>
      <c r="L8" s="17"/>
      <c r="M8" s="18"/>
      <c r="N8" s="9"/>
      <c r="O8" s="10"/>
      <c r="P8" s="11"/>
    </row>
    <row r="9" s="19" customFormat="true" ht="12.75" hidden="false" customHeight="true" outlineLevel="0" collapsed="false">
      <c r="A9" s="41" t="s">
        <v>14</v>
      </c>
      <c r="B9" s="42" t="s">
        <v>15</v>
      </c>
      <c r="C9" s="43" t="s">
        <v>9</v>
      </c>
      <c r="D9" s="43"/>
      <c r="E9" s="43"/>
      <c r="F9" s="43"/>
      <c r="G9" s="44" t="s">
        <v>10</v>
      </c>
      <c r="H9" s="44"/>
      <c r="I9" s="44"/>
      <c r="J9" s="44"/>
      <c r="K9" s="45" t="s">
        <v>16</v>
      </c>
      <c r="L9" s="45"/>
      <c r="M9" s="18"/>
      <c r="N9" s="9"/>
      <c r="O9" s="10"/>
      <c r="P9" s="11"/>
    </row>
    <row r="10" s="19" customFormat="true" ht="40.5" hidden="false" customHeight="true" outlineLevel="0" collapsed="false">
      <c r="A10" s="41"/>
      <c r="B10" s="42"/>
      <c r="C10" s="46" t="s">
        <v>17</v>
      </c>
      <c r="D10" s="47" t="s">
        <v>18</v>
      </c>
      <c r="E10" s="47" t="s">
        <v>19</v>
      </c>
      <c r="F10" s="48" t="s">
        <v>20</v>
      </c>
      <c r="G10" s="46" t="s">
        <v>17</v>
      </c>
      <c r="H10" s="47" t="s">
        <v>18</v>
      </c>
      <c r="I10" s="47" t="s">
        <v>19</v>
      </c>
      <c r="J10" s="49" t="s">
        <v>20</v>
      </c>
      <c r="K10" s="46" t="s">
        <v>21</v>
      </c>
      <c r="L10" s="48" t="s">
        <v>22</v>
      </c>
      <c r="M10" s="18"/>
      <c r="N10" s="9"/>
      <c r="O10" s="10"/>
      <c r="P10" s="11"/>
    </row>
    <row r="11" s="19" customFormat="true" ht="13.5" hidden="false" customHeight="false" outlineLevel="0" collapsed="false">
      <c r="A11" s="50" t="s">
        <v>23</v>
      </c>
      <c r="B11" s="51"/>
      <c r="C11" s="52" t="n">
        <f aca="false">D11+E11</f>
        <v>318354.33</v>
      </c>
      <c r="D11" s="53" t="n">
        <f aca="false">SUM(D12:D65536)+SUM(K12:L65536)</f>
        <v>160000</v>
      </c>
      <c r="E11" s="54" t="n">
        <f aca="false">SUM(E12:E65536)</f>
        <v>158354.33</v>
      </c>
      <c r="F11" s="55" t="n">
        <f aca="false">$C$1</f>
        <v>160000</v>
      </c>
      <c r="G11" s="56" t="n">
        <f aca="false">H11+I11</f>
        <v>286699.85</v>
      </c>
      <c r="H11" s="53" t="n">
        <f aca="false">SUM(H12:H65536)+SUM(K12:L65536)</f>
        <v>160000</v>
      </c>
      <c r="I11" s="54" t="n">
        <f aca="false">SUM(I12:I65536)</f>
        <v>126699.85</v>
      </c>
      <c r="J11" s="57" t="n">
        <f aca="false">$C$1</f>
        <v>160000</v>
      </c>
      <c r="K11" s="58"/>
      <c r="L11" s="59"/>
      <c r="M11" s="18" t="n">
        <f aca="false">ROW(M11)</f>
        <v>11</v>
      </c>
      <c r="N11" s="9"/>
      <c r="O11" s="10"/>
      <c r="P11" s="11"/>
    </row>
    <row r="12" s="19" customFormat="true" ht="12.75" hidden="false" customHeight="false" outlineLevel="0" collapsed="false">
      <c r="A12" s="60" t="n">
        <v>1</v>
      </c>
      <c r="B12" s="61" t="str">
        <f aca="false">CONCATENATE(INT((A12-1)/12)+1,"-й год ",A12-1-INT((A12-1)/12)*12+1,"-й месяц")</f>
        <v>1-й год 1-й месяц</v>
      </c>
      <c r="C12" s="62" t="n">
        <f aca="false">IF(O12*$C$2/100/12/(1-(1+$C$2/100/12)^(-N12))&lt;F11,O12*$C$2/100/12/(1-(1+$C$2/100/12)^(-N12)),F11+E12)</f>
        <v>1768.64</v>
      </c>
      <c r="D12" s="63" t="n">
        <f aca="false">C12-E12</f>
        <v>368.64</v>
      </c>
      <c r="E12" s="63" t="n">
        <f aca="false">$C$1*$C$2/12/100</f>
        <v>1400</v>
      </c>
      <c r="F12" s="64" t="n">
        <f aca="false">F11-D12-K12-L12</f>
        <v>159631.36</v>
      </c>
      <c r="G12" s="65" t="n">
        <f aca="false">H12+I12</f>
        <v>2288.89</v>
      </c>
      <c r="H12" s="63" t="n">
        <f aca="false">IF($C$1/$C$3&lt;J11,$C$1/$C$3,J11)</f>
        <v>888.89</v>
      </c>
      <c r="I12" s="63" t="n">
        <f aca="false">J11*$C$2/12/100</f>
        <v>1400</v>
      </c>
      <c r="J12" s="66" t="n">
        <f aca="false">J11-H12-K12-L12</f>
        <v>159111.11</v>
      </c>
      <c r="K12" s="67"/>
      <c r="L12" s="68"/>
      <c r="M12" s="69" t="n">
        <f aca="false">IF(ISBLANK(K11),VALUE(M11),ROW(K11))</f>
        <v>11</v>
      </c>
      <c r="N12" s="9" t="n">
        <f aca="false">$C$3</f>
        <v>180</v>
      </c>
      <c r="O12" s="10" t="n">
        <f aca="false">INDEX(F:F,M12,1)</f>
        <v>160000</v>
      </c>
      <c r="P12" s="11"/>
    </row>
    <row r="13" s="19" customFormat="true" ht="12.75" hidden="false" customHeight="false" outlineLevel="0" collapsed="false">
      <c r="A13" s="60" t="n">
        <v>2</v>
      </c>
      <c r="B13" s="61" t="str">
        <f aca="false">CONCATENATE(INT((A13-1)/12)+1,"-й год ",A13-1-INT((A13-1)/12)*12+1,"-й месяц")</f>
        <v>1-й год 2-й месяц</v>
      </c>
      <c r="C13" s="62" t="n">
        <f aca="false">IF(O13*$C$2/100/12/(1-(1+$C$2/100/12)^(-N13))&lt;F12,O13*$C$2/100/12/(1-(1+$C$2/100/12)^(-N13)),F12+E13)</f>
        <v>1768.64</v>
      </c>
      <c r="D13" s="63" t="n">
        <f aca="false">C13-E13</f>
        <v>371.87</v>
      </c>
      <c r="E13" s="63" t="n">
        <f aca="false">F12*$C$2/12/100</f>
        <v>1396.77</v>
      </c>
      <c r="F13" s="64" t="n">
        <f aca="false">F12-D13-K13-L13</f>
        <v>159259.49</v>
      </c>
      <c r="G13" s="65" t="n">
        <f aca="false">H13+I13</f>
        <v>2281.11</v>
      </c>
      <c r="H13" s="63" t="n">
        <f aca="false">IF($C$1/$C$3&lt;J12,$C$1/$C$3,J12)</f>
        <v>888.89</v>
      </c>
      <c r="I13" s="63" t="n">
        <f aca="false">J12*$C$2/12/100</f>
        <v>1392.22</v>
      </c>
      <c r="J13" s="66" t="n">
        <f aca="false">J12-H13-K13-L13</f>
        <v>158222.22</v>
      </c>
      <c r="K13" s="67"/>
      <c r="L13" s="68"/>
      <c r="M13" s="69" t="n">
        <f aca="false">IF(ISBLANK(K12),VALUE(M12),ROW(K12))</f>
        <v>11</v>
      </c>
      <c r="N13" s="9" t="n">
        <f aca="false">N12+M12-M13</f>
        <v>180</v>
      </c>
      <c r="O13" s="10" t="n">
        <f aca="false">INDEX(F:F,M13,1)</f>
        <v>160000</v>
      </c>
      <c r="P13" s="11"/>
    </row>
    <row r="14" s="19" customFormat="true" ht="12.75" hidden="false" customHeight="false" outlineLevel="0" collapsed="false">
      <c r="A14" s="60" t="n">
        <v>3</v>
      </c>
      <c r="B14" s="61" t="str">
        <f aca="false">CONCATENATE(INT((A14-1)/12)+1,"-й год ",A14-1-INT((A14-1)/12)*12+1,"-й месяц")</f>
        <v>1-й год 3-й месяц</v>
      </c>
      <c r="C14" s="62" t="n">
        <f aca="false">IF(O14*$C$2/100/12/(1-(1+$C$2/100/12)^(-N14))&lt;F13,O14*$C$2/100/12/(1-(1+$C$2/100/12)^(-N14)),F13+E14)</f>
        <v>1768.64</v>
      </c>
      <c r="D14" s="63" t="n">
        <f aca="false">C14-E14</f>
        <v>375.12</v>
      </c>
      <c r="E14" s="63" t="n">
        <f aca="false">F13*$C$2/12/100</f>
        <v>1393.52</v>
      </c>
      <c r="F14" s="64" t="n">
        <f aca="false">F13-D14-K14-L14</f>
        <v>158884.37</v>
      </c>
      <c r="G14" s="65" t="n">
        <f aca="false">H14+I14</f>
        <v>2273.33</v>
      </c>
      <c r="H14" s="63" t="n">
        <f aca="false">IF($C$1/$C$3&lt;J13,$C$1/$C$3,J13)</f>
        <v>888.89</v>
      </c>
      <c r="I14" s="63" t="n">
        <f aca="false">J13*$C$2/12/100</f>
        <v>1384.44</v>
      </c>
      <c r="J14" s="66" t="n">
        <f aca="false">J13-H14-K14-L14</f>
        <v>157333.33</v>
      </c>
      <c r="K14" s="67"/>
      <c r="L14" s="68"/>
      <c r="M14" s="69" t="n">
        <f aca="false">IF(ISBLANK(K13),VALUE(M13),ROW(K13))</f>
        <v>11</v>
      </c>
      <c r="N14" s="9" t="n">
        <f aca="false">N13+M13-M14</f>
        <v>180</v>
      </c>
      <c r="O14" s="10" t="n">
        <f aca="false">INDEX(F:F,M14,1)</f>
        <v>160000</v>
      </c>
      <c r="P14" s="11"/>
    </row>
    <row r="15" s="19" customFormat="true" ht="12.75" hidden="false" customHeight="false" outlineLevel="0" collapsed="false">
      <c r="A15" s="60" t="n">
        <v>4</v>
      </c>
      <c r="B15" s="61" t="str">
        <f aca="false">CONCATENATE(INT((A15-1)/12)+1,"-й год ",A15-1-INT((A15-1)/12)*12+1,"-й месяц")</f>
        <v>1-й год 4-й месяц</v>
      </c>
      <c r="C15" s="62" t="n">
        <f aca="false">IF(O15*$C$2/100/12/(1-(1+$C$2/100/12)^(-N15))&lt;F14,O15*$C$2/100/12/(1-(1+$C$2/100/12)^(-N15)),F14+E15)</f>
        <v>1768.64</v>
      </c>
      <c r="D15" s="63" t="n">
        <f aca="false">C15-E15</f>
        <v>378.4</v>
      </c>
      <c r="E15" s="63" t="n">
        <f aca="false">F14*$C$2/12/100</f>
        <v>1390.24</v>
      </c>
      <c r="F15" s="64" t="n">
        <f aca="false">F14-D15-K15-L15</f>
        <v>158505.97</v>
      </c>
      <c r="G15" s="65" t="n">
        <f aca="false">H15+I15</f>
        <v>2265.56</v>
      </c>
      <c r="H15" s="63" t="n">
        <f aca="false">IF($C$1/$C$3&lt;J14,$C$1/$C$3,J14)</f>
        <v>888.89</v>
      </c>
      <c r="I15" s="63" t="n">
        <f aca="false">J14*$C$2/12/100</f>
        <v>1376.67</v>
      </c>
      <c r="J15" s="66" t="n">
        <f aca="false">J14-H15-K15-L15</f>
        <v>156444.44</v>
      </c>
      <c r="K15" s="67"/>
      <c r="L15" s="68"/>
      <c r="M15" s="69" t="n">
        <f aca="false">IF(ISBLANK(K14),VALUE(M14),ROW(K14))</f>
        <v>11</v>
      </c>
      <c r="N15" s="9" t="n">
        <f aca="false">N14+M14-M15</f>
        <v>180</v>
      </c>
      <c r="O15" s="10" t="n">
        <f aca="false">INDEX(F:F,M15,1)</f>
        <v>160000</v>
      </c>
      <c r="P15" s="11"/>
    </row>
    <row r="16" s="19" customFormat="true" ht="12.75" hidden="false" customHeight="false" outlineLevel="0" collapsed="false">
      <c r="A16" s="60" t="n">
        <v>5</v>
      </c>
      <c r="B16" s="61" t="str">
        <f aca="false">CONCATENATE(INT((A16-1)/12)+1,"-й год ",A16-1-INT((A16-1)/12)*12+1,"-й месяц")</f>
        <v>1-й год 5-й месяц</v>
      </c>
      <c r="C16" s="62" t="n">
        <f aca="false">IF(O16*$C$2/100/12/(1-(1+$C$2/100/12)^(-N16))&lt;F15,O16*$C$2/100/12/(1-(1+$C$2/100/12)^(-N16)),F15+E16)</f>
        <v>1768.64</v>
      </c>
      <c r="D16" s="63" t="n">
        <f aca="false">C16-E16</f>
        <v>381.71</v>
      </c>
      <c r="E16" s="63" t="n">
        <f aca="false">F15*$C$2/12/100</f>
        <v>1386.93</v>
      </c>
      <c r="F16" s="64" t="n">
        <f aca="false">F15-D16-K16-L16</f>
        <v>158124.26</v>
      </c>
      <c r="G16" s="65" t="n">
        <f aca="false">H16+I16</f>
        <v>2257.78</v>
      </c>
      <c r="H16" s="63" t="n">
        <f aca="false">IF($C$1/$C$3&lt;J15,$C$1/$C$3,J15)</f>
        <v>888.89</v>
      </c>
      <c r="I16" s="63" t="n">
        <f aca="false">J15*$C$2/12/100</f>
        <v>1368.89</v>
      </c>
      <c r="J16" s="66" t="n">
        <f aca="false">J15-H16-K16-L16</f>
        <v>155555.55</v>
      </c>
      <c r="K16" s="67"/>
      <c r="L16" s="68"/>
      <c r="M16" s="69" t="n">
        <f aca="false">IF(ISBLANK(K15),VALUE(M15),ROW(K15))</f>
        <v>11</v>
      </c>
      <c r="N16" s="9" t="n">
        <f aca="false">N15+M15-M16</f>
        <v>180</v>
      </c>
      <c r="O16" s="10" t="n">
        <f aca="false">INDEX(F:F,M16,1)</f>
        <v>160000</v>
      </c>
      <c r="P16" s="11"/>
    </row>
    <row r="17" s="19" customFormat="true" ht="12.75" hidden="false" customHeight="false" outlineLevel="0" collapsed="false">
      <c r="A17" s="60" t="n">
        <v>6</v>
      </c>
      <c r="B17" s="61" t="str">
        <f aca="false">CONCATENATE(INT((A17-1)/12)+1,"-й год ",A17-1-INT((A17-1)/12)*12+1,"-й месяц")</f>
        <v>1-й год 6-й месяц</v>
      </c>
      <c r="C17" s="62" t="n">
        <f aca="false">IF(O17*$C$2/100/12/(1-(1+$C$2/100/12)^(-N17))&lt;F16,O17*$C$2/100/12/(1-(1+$C$2/100/12)^(-N17)),F16+E17)</f>
        <v>1768.64</v>
      </c>
      <c r="D17" s="63" t="n">
        <f aca="false">C17-E17</f>
        <v>385.05</v>
      </c>
      <c r="E17" s="63" t="n">
        <f aca="false">F16*$C$2/12/100</f>
        <v>1383.59</v>
      </c>
      <c r="F17" s="64" t="n">
        <f aca="false">F16-D17-K17-L17</f>
        <v>157739.21</v>
      </c>
      <c r="G17" s="65" t="n">
        <f aca="false">H17+I17</f>
        <v>2250</v>
      </c>
      <c r="H17" s="63" t="n">
        <f aca="false">IF($C$1/$C$3&lt;J16,$C$1/$C$3,J16)</f>
        <v>888.89</v>
      </c>
      <c r="I17" s="63" t="n">
        <f aca="false">J16*$C$2/12/100</f>
        <v>1361.11</v>
      </c>
      <c r="J17" s="66" t="n">
        <f aca="false">J16-H17-K17-L17</f>
        <v>154666.66</v>
      </c>
      <c r="K17" s="67"/>
      <c r="L17" s="68"/>
      <c r="M17" s="69" t="n">
        <f aca="false">IF(ISBLANK(K16),VALUE(M16),ROW(K16))</f>
        <v>11</v>
      </c>
      <c r="N17" s="9" t="n">
        <f aca="false">N16+M16-M17</f>
        <v>180</v>
      </c>
      <c r="O17" s="10" t="n">
        <f aca="false">INDEX(F:F,M17,1)</f>
        <v>160000</v>
      </c>
      <c r="P17" s="11"/>
    </row>
    <row r="18" s="19" customFormat="true" ht="12.75" hidden="false" customHeight="false" outlineLevel="0" collapsed="false">
      <c r="A18" s="60" t="n">
        <v>7</v>
      </c>
      <c r="B18" s="61" t="str">
        <f aca="false">CONCATENATE(INT((A18-1)/12)+1,"-й год ",A18-1-INT((A18-1)/12)*12+1,"-й месяц")</f>
        <v>1-й год 7-й месяц</v>
      </c>
      <c r="C18" s="62" t="n">
        <f aca="false">IF(O18*$C$2/100/12/(1-(1+$C$2/100/12)^(-N18))&lt;F17,O18*$C$2/100/12/(1-(1+$C$2/100/12)^(-N18)),F17+E18)</f>
        <v>1768.64</v>
      </c>
      <c r="D18" s="63" t="n">
        <f aca="false">C18-E18</f>
        <v>388.42</v>
      </c>
      <c r="E18" s="63" t="n">
        <f aca="false">F17*$C$2/12/100</f>
        <v>1380.22</v>
      </c>
      <c r="F18" s="64" t="n">
        <f aca="false">F17-D18-K18-L18</f>
        <v>157350.79</v>
      </c>
      <c r="G18" s="65" t="n">
        <f aca="false">H18+I18</f>
        <v>2242.22</v>
      </c>
      <c r="H18" s="63" t="n">
        <f aca="false">IF($C$1/$C$3&lt;J17,$C$1/$C$3,J17)</f>
        <v>888.89</v>
      </c>
      <c r="I18" s="63" t="n">
        <f aca="false">J17*$C$2/12/100</f>
        <v>1353.33</v>
      </c>
      <c r="J18" s="66" t="n">
        <f aca="false">J17-H18-K18-L18</f>
        <v>153777.77</v>
      </c>
      <c r="K18" s="67"/>
      <c r="L18" s="68"/>
      <c r="M18" s="69" t="n">
        <f aca="false">IF(ISBLANK(K17),VALUE(M17),ROW(K17))</f>
        <v>11</v>
      </c>
      <c r="N18" s="9" t="n">
        <f aca="false">N17+M17-M18</f>
        <v>180</v>
      </c>
      <c r="O18" s="10" t="n">
        <f aca="false">INDEX(F:F,M18,1)</f>
        <v>160000</v>
      </c>
      <c r="P18" s="11"/>
    </row>
    <row r="19" s="19" customFormat="true" ht="12.75" hidden="false" customHeight="false" outlineLevel="0" collapsed="false">
      <c r="A19" s="60" t="n">
        <v>8</v>
      </c>
      <c r="B19" s="61" t="str">
        <f aca="false">CONCATENATE(INT((A19-1)/12)+1,"-й год ",A19-1-INT((A19-1)/12)*12+1,"-й месяц")</f>
        <v>1-й год 8-й месяц</v>
      </c>
      <c r="C19" s="62" t="n">
        <f aca="false">IF(O19*$C$2/100/12/(1-(1+$C$2/100/12)^(-N19))&lt;F18,O19*$C$2/100/12/(1-(1+$C$2/100/12)^(-N19)),F18+E19)</f>
        <v>1768.64</v>
      </c>
      <c r="D19" s="63" t="n">
        <f aca="false">C19-E19</f>
        <v>391.82</v>
      </c>
      <c r="E19" s="63" t="n">
        <f aca="false">F18*$C$2/12/100</f>
        <v>1376.82</v>
      </c>
      <c r="F19" s="64" t="n">
        <f aca="false">F18-D19-K19-L19</f>
        <v>156958.97</v>
      </c>
      <c r="G19" s="65" t="n">
        <f aca="false">H19+I19</f>
        <v>2234.45</v>
      </c>
      <c r="H19" s="63" t="n">
        <f aca="false">IF($C$1/$C$3&lt;J18,$C$1/$C$3,J18)</f>
        <v>888.89</v>
      </c>
      <c r="I19" s="63" t="n">
        <f aca="false">J18*$C$2/12/100</f>
        <v>1345.56</v>
      </c>
      <c r="J19" s="66" t="n">
        <f aca="false">J18-H19-K19-L19</f>
        <v>152888.88</v>
      </c>
      <c r="K19" s="67"/>
      <c r="L19" s="68"/>
      <c r="M19" s="69" t="n">
        <f aca="false">IF(ISBLANK(K18),VALUE(M18),ROW(K18))</f>
        <v>11</v>
      </c>
      <c r="N19" s="9" t="n">
        <f aca="false">N18+M18-M19</f>
        <v>180</v>
      </c>
      <c r="O19" s="10" t="n">
        <f aca="false">INDEX(F:F,M19,1)</f>
        <v>160000</v>
      </c>
      <c r="P19" s="11"/>
    </row>
    <row r="20" s="19" customFormat="true" ht="12.75" hidden="false" customHeight="false" outlineLevel="0" collapsed="false">
      <c r="A20" s="60" t="n">
        <v>9</v>
      </c>
      <c r="B20" s="61" t="str">
        <f aca="false">CONCATENATE(INT((A20-1)/12)+1,"-й год ",A20-1-INT((A20-1)/12)*12+1,"-й месяц")</f>
        <v>1-й год 9-й месяц</v>
      </c>
      <c r="C20" s="62" t="n">
        <f aca="false">IF(O20*$C$2/100/12/(1-(1+$C$2/100/12)^(-N20))&lt;F19,O20*$C$2/100/12/(1-(1+$C$2/100/12)^(-N20)),F19+E20)</f>
        <v>1768.64</v>
      </c>
      <c r="D20" s="63" t="n">
        <f aca="false">C20-E20</f>
        <v>395.25</v>
      </c>
      <c r="E20" s="63" t="n">
        <f aca="false">F19*$C$2/12/100</f>
        <v>1373.39</v>
      </c>
      <c r="F20" s="64" t="n">
        <f aca="false">F19-D20-K20-L20</f>
        <v>156563.72</v>
      </c>
      <c r="G20" s="65" t="n">
        <f aca="false">H20+I20</f>
        <v>2226.67</v>
      </c>
      <c r="H20" s="63" t="n">
        <f aca="false">IF($C$1/$C$3&lt;J19,$C$1/$C$3,J19)</f>
        <v>888.89</v>
      </c>
      <c r="I20" s="63" t="n">
        <f aca="false">J19*$C$2/12/100</f>
        <v>1337.78</v>
      </c>
      <c r="J20" s="66" t="n">
        <f aca="false">J19-H20-K20-L20</f>
        <v>151999.99</v>
      </c>
      <c r="K20" s="67"/>
      <c r="L20" s="68"/>
      <c r="M20" s="69" t="n">
        <f aca="false">IF(ISBLANK(K19),VALUE(M19),ROW(K19))</f>
        <v>11</v>
      </c>
      <c r="N20" s="9" t="n">
        <f aca="false">N19+M19-M20</f>
        <v>180</v>
      </c>
      <c r="O20" s="10" t="n">
        <f aca="false">INDEX(F:F,M20,1)</f>
        <v>160000</v>
      </c>
      <c r="P20" s="11"/>
    </row>
    <row r="21" s="19" customFormat="true" ht="12.75" hidden="false" customHeight="false" outlineLevel="0" collapsed="false">
      <c r="A21" s="60" t="n">
        <v>10</v>
      </c>
      <c r="B21" s="61" t="str">
        <f aca="false">CONCATENATE(INT((A21-1)/12)+1,"-й год ",A21-1-INT((A21-1)/12)*12+1,"-й месяц")</f>
        <v>1-й год 10-й месяц</v>
      </c>
      <c r="C21" s="62" t="n">
        <f aca="false">IF(O21*$C$2/100/12/(1-(1+$C$2/100/12)^(-N21))&lt;F20,O21*$C$2/100/12/(1-(1+$C$2/100/12)^(-N21)),F20+E21)</f>
        <v>1768.64</v>
      </c>
      <c r="D21" s="63" t="n">
        <f aca="false">C21-E21</f>
        <v>398.71</v>
      </c>
      <c r="E21" s="63" t="n">
        <f aca="false">F20*$C$2/12/100</f>
        <v>1369.93</v>
      </c>
      <c r="F21" s="64" t="n">
        <f aca="false">F20-D21-K21-L21</f>
        <v>156165.01</v>
      </c>
      <c r="G21" s="65" t="n">
        <f aca="false">H21+I21</f>
        <v>2218.89</v>
      </c>
      <c r="H21" s="63" t="n">
        <f aca="false">IF($C$1/$C$3&lt;J20,$C$1/$C$3,J20)</f>
        <v>888.89</v>
      </c>
      <c r="I21" s="63" t="n">
        <f aca="false">J20*$C$2/12/100</f>
        <v>1330</v>
      </c>
      <c r="J21" s="66" t="n">
        <f aca="false">J20-H21-K21-L21</f>
        <v>151111.1</v>
      </c>
      <c r="K21" s="67"/>
      <c r="L21" s="68"/>
      <c r="M21" s="69" t="n">
        <f aca="false">IF(ISBLANK(K20),VALUE(M20),ROW(K20))</f>
        <v>11</v>
      </c>
      <c r="N21" s="9" t="n">
        <f aca="false">N20+M20-M21</f>
        <v>180</v>
      </c>
      <c r="O21" s="10" t="n">
        <f aca="false">INDEX(F:F,M21,1)</f>
        <v>160000</v>
      </c>
      <c r="P21" s="11"/>
    </row>
    <row r="22" s="19" customFormat="true" ht="12.75" hidden="false" customHeight="false" outlineLevel="0" collapsed="false">
      <c r="A22" s="60" t="n">
        <v>11</v>
      </c>
      <c r="B22" s="61" t="str">
        <f aca="false">CONCATENATE(INT((A22-1)/12)+1,"-й год ",A22-1-INT((A22-1)/12)*12+1,"-й месяц")</f>
        <v>1-й год 11-й месяц</v>
      </c>
      <c r="C22" s="62" t="n">
        <f aca="false">IF(O22*$C$2/100/12/(1-(1+$C$2/100/12)^(-N22))&lt;F21,O22*$C$2/100/12/(1-(1+$C$2/100/12)^(-N22)),F21+E22)</f>
        <v>1768.64</v>
      </c>
      <c r="D22" s="63" t="n">
        <f aca="false">C22-E22</f>
        <v>402.2</v>
      </c>
      <c r="E22" s="63" t="n">
        <f aca="false">F21*$C$2/12/100</f>
        <v>1366.44</v>
      </c>
      <c r="F22" s="64" t="n">
        <f aca="false">F21-D22-K22-L22</f>
        <v>155762.81</v>
      </c>
      <c r="G22" s="65" t="n">
        <f aca="false">H22+I22</f>
        <v>2211.11</v>
      </c>
      <c r="H22" s="63" t="n">
        <f aca="false">IF($C$1/$C$3&lt;J21,$C$1/$C$3,J21)</f>
        <v>888.89</v>
      </c>
      <c r="I22" s="63" t="n">
        <f aca="false">J21*$C$2/12/100</f>
        <v>1322.22</v>
      </c>
      <c r="J22" s="66" t="n">
        <f aca="false">J21-H22-K22-L22</f>
        <v>150222.21</v>
      </c>
      <c r="K22" s="67"/>
      <c r="L22" s="68"/>
      <c r="M22" s="69" t="n">
        <f aca="false">IF(ISBLANK(K21),VALUE(M21),ROW(K21))</f>
        <v>11</v>
      </c>
      <c r="N22" s="9" t="n">
        <f aca="false">N21+M21-M22</f>
        <v>180</v>
      </c>
      <c r="O22" s="10" t="n">
        <f aca="false">INDEX(F:F,M22,1)</f>
        <v>160000</v>
      </c>
      <c r="P22" s="11"/>
    </row>
    <row r="23" s="19" customFormat="true" ht="12.75" hidden="false" customHeight="false" outlineLevel="0" collapsed="false">
      <c r="A23" s="60" t="n">
        <v>12</v>
      </c>
      <c r="B23" s="61" t="str">
        <f aca="false">CONCATENATE(INT((A23-1)/12)+1,"-й год ",A23-1-INT((A23-1)/12)*12+1,"-й месяц")</f>
        <v>1-й год 12-й месяц</v>
      </c>
      <c r="C23" s="62" t="n">
        <f aca="false">IF(O23*$C$2/100/12/(1-(1+$C$2/100/12)^(-N23))&lt;F22,O23*$C$2/100/12/(1-(1+$C$2/100/12)^(-N23)),F22+E23)</f>
        <v>1768.64</v>
      </c>
      <c r="D23" s="63" t="n">
        <f aca="false">C23-E23</f>
        <v>405.72</v>
      </c>
      <c r="E23" s="63" t="n">
        <f aca="false">F22*$C$2/12/100</f>
        <v>1362.92</v>
      </c>
      <c r="F23" s="64" t="n">
        <f aca="false">F22-D23-K23-L23</f>
        <v>155357.09</v>
      </c>
      <c r="G23" s="65" t="n">
        <f aca="false">H23+I23</f>
        <v>2203.33</v>
      </c>
      <c r="H23" s="63" t="n">
        <f aca="false">IF($C$1/$C$3&lt;J22,$C$1/$C$3,J22)</f>
        <v>888.89</v>
      </c>
      <c r="I23" s="63" t="n">
        <f aca="false">J22*$C$2/12/100</f>
        <v>1314.44</v>
      </c>
      <c r="J23" s="66" t="n">
        <f aca="false">J22-H23-K23-L23</f>
        <v>149333.32</v>
      </c>
      <c r="K23" s="67"/>
      <c r="L23" s="68"/>
      <c r="M23" s="69" t="n">
        <f aca="false">IF(ISBLANK(K22),VALUE(M22),ROW(K22))</f>
        <v>11</v>
      </c>
      <c r="N23" s="9" t="n">
        <f aca="false">N22+M22-M23</f>
        <v>180</v>
      </c>
      <c r="O23" s="10" t="n">
        <f aca="false">INDEX(F:F,M23,1)</f>
        <v>160000</v>
      </c>
      <c r="P23" s="11"/>
    </row>
    <row r="24" s="19" customFormat="true" ht="12.75" hidden="false" customHeight="false" outlineLevel="0" collapsed="false">
      <c r="A24" s="70" t="n">
        <v>13</v>
      </c>
      <c r="B24" s="71" t="str">
        <f aca="false">CONCATENATE(INT((A24-1)/12)+1,"-й год ",A24-1-INT((A24-1)/12)*12+1,"-й месяц")</f>
        <v>2-й год 1-й месяц</v>
      </c>
      <c r="C24" s="72" t="n">
        <f aca="false">IF(O24*$C$2/100/12/(1-(1+$C$2/100/12)^(-N24))&lt;F23,O24*$C$2/100/12/(1-(1+$C$2/100/12)^(-N24)),F23+E24)</f>
        <v>1768.64</v>
      </c>
      <c r="D24" s="73" t="n">
        <f aca="false">C24-E24</f>
        <v>409.27</v>
      </c>
      <c r="E24" s="73" t="n">
        <f aca="false">F23*$C$2/12/100</f>
        <v>1359.37</v>
      </c>
      <c r="F24" s="74" t="n">
        <f aca="false">F23-D24-K24-L24</f>
        <v>154947.82</v>
      </c>
      <c r="G24" s="75" t="n">
        <f aca="false">H24+I24</f>
        <v>2195.56</v>
      </c>
      <c r="H24" s="73" t="n">
        <f aca="false">IF($C$1/$C$3&lt;J23,$C$1/$C$3,J23)</f>
        <v>888.89</v>
      </c>
      <c r="I24" s="73" t="n">
        <f aca="false">J23*$C$2/12/100</f>
        <v>1306.67</v>
      </c>
      <c r="J24" s="76" t="n">
        <f aca="false">J23-H24-K24-L24</f>
        <v>148444.43</v>
      </c>
      <c r="K24" s="77"/>
      <c r="L24" s="78"/>
      <c r="M24" s="69" t="n">
        <f aca="false">IF(ISBLANK(K23),VALUE(M23),ROW(K23))</f>
        <v>11</v>
      </c>
      <c r="N24" s="9" t="n">
        <f aca="false">N23+M23-M24</f>
        <v>180</v>
      </c>
      <c r="O24" s="10" t="n">
        <f aca="false">INDEX(F:F,M24,1)</f>
        <v>160000</v>
      </c>
      <c r="P24" s="11"/>
    </row>
    <row r="25" s="19" customFormat="true" ht="12.75" hidden="false" customHeight="false" outlineLevel="0" collapsed="false">
      <c r="A25" s="79" t="n">
        <v>14</v>
      </c>
      <c r="B25" s="61" t="str">
        <f aca="false">CONCATENATE(INT((A25-1)/12)+1,"-й год ",A25-1-INT((A25-1)/12)*12+1,"-й месяц")</f>
        <v>2-й год 2-й месяц</v>
      </c>
      <c r="C25" s="62" t="n">
        <f aca="false">IF(O25*$C$2/100/12/(1-(1+$C$2/100/12)^(-N25))&lt;F24,O25*$C$2/100/12/(1-(1+$C$2/100/12)^(-N25)),F24+E25)</f>
        <v>1768.64</v>
      </c>
      <c r="D25" s="63" t="n">
        <f aca="false">C25-E25</f>
        <v>412.85</v>
      </c>
      <c r="E25" s="63" t="n">
        <f aca="false">F24*$C$2/12/100</f>
        <v>1355.79</v>
      </c>
      <c r="F25" s="64" t="n">
        <f aca="false">F24-D25-K25-L25</f>
        <v>154534.97</v>
      </c>
      <c r="G25" s="65" t="n">
        <f aca="false">H25+I25</f>
        <v>2187.78</v>
      </c>
      <c r="H25" s="63" t="n">
        <f aca="false">IF($C$1/$C$3&lt;J24,$C$1/$C$3,J24)</f>
        <v>888.89</v>
      </c>
      <c r="I25" s="63" t="n">
        <f aca="false">J24*$C$2/12/100</f>
        <v>1298.89</v>
      </c>
      <c r="J25" s="66" t="n">
        <f aca="false">J24-H25-K25-L25</f>
        <v>147555.54</v>
      </c>
      <c r="K25" s="67"/>
      <c r="L25" s="68"/>
      <c r="M25" s="69" t="n">
        <f aca="false">IF(ISBLANK(K24),VALUE(M24),ROW(K24))</f>
        <v>11</v>
      </c>
      <c r="N25" s="9" t="n">
        <f aca="false">N24+M24-M25</f>
        <v>180</v>
      </c>
      <c r="O25" s="10" t="n">
        <f aca="false">INDEX(F:F,M25,1)</f>
        <v>160000</v>
      </c>
      <c r="P25" s="11"/>
    </row>
    <row r="26" s="19" customFormat="true" ht="12.75" hidden="false" customHeight="false" outlineLevel="0" collapsed="false">
      <c r="A26" s="79" t="n">
        <v>15</v>
      </c>
      <c r="B26" s="61" t="str">
        <f aca="false">CONCATENATE(INT((A26-1)/12)+1,"-й год ",A26-1-INT((A26-1)/12)*12+1,"-й месяц")</f>
        <v>2-й год 3-й месяц</v>
      </c>
      <c r="C26" s="62" t="n">
        <f aca="false">IF(O26*$C$2/100/12/(1-(1+$C$2/100/12)^(-N26))&lt;F25,O26*$C$2/100/12/(1-(1+$C$2/100/12)^(-N26)),F25+E26)</f>
        <v>1768.64</v>
      </c>
      <c r="D26" s="63" t="n">
        <f aca="false">C26-E26</f>
        <v>416.46</v>
      </c>
      <c r="E26" s="63" t="n">
        <f aca="false">F25*$C$2/12/100</f>
        <v>1352.18</v>
      </c>
      <c r="F26" s="64" t="n">
        <f aca="false">F25-D26-K26-L26</f>
        <v>154118.51</v>
      </c>
      <c r="G26" s="65" t="n">
        <f aca="false">H26+I26</f>
        <v>2180</v>
      </c>
      <c r="H26" s="63" t="n">
        <f aca="false">IF($C$1/$C$3&lt;J25,$C$1/$C$3,J25)</f>
        <v>888.89</v>
      </c>
      <c r="I26" s="63" t="n">
        <f aca="false">J25*$C$2/12/100</f>
        <v>1291.11</v>
      </c>
      <c r="J26" s="66" t="n">
        <f aca="false">J25-H26-K26-L26</f>
        <v>146666.65</v>
      </c>
      <c r="K26" s="67"/>
      <c r="L26" s="68"/>
      <c r="M26" s="69" t="n">
        <f aca="false">IF(ISBLANK(K25),VALUE(M25),ROW(K25))</f>
        <v>11</v>
      </c>
      <c r="N26" s="9" t="n">
        <f aca="false">N25+M25-M26</f>
        <v>180</v>
      </c>
      <c r="O26" s="10" t="n">
        <f aca="false">INDEX(F:F,M26,1)</f>
        <v>160000</v>
      </c>
      <c r="P26" s="11"/>
    </row>
    <row r="27" s="19" customFormat="true" ht="12.75" hidden="false" customHeight="false" outlineLevel="0" collapsed="false">
      <c r="A27" s="79" t="n">
        <v>16</v>
      </c>
      <c r="B27" s="61" t="str">
        <f aca="false">CONCATENATE(INT((A27-1)/12)+1,"-й год ",A27-1-INT((A27-1)/12)*12+1,"-й месяц")</f>
        <v>2-й год 4-й месяц</v>
      </c>
      <c r="C27" s="62" t="n">
        <f aca="false">IF(O27*$C$2/100/12/(1-(1+$C$2/100/12)^(-N27))&lt;F26,O27*$C$2/100/12/(1-(1+$C$2/100/12)^(-N27)),F26+E27)</f>
        <v>1768.64</v>
      </c>
      <c r="D27" s="63" t="n">
        <f aca="false">C27-E27</f>
        <v>420.1</v>
      </c>
      <c r="E27" s="63" t="n">
        <f aca="false">F26*$C$2/12/100</f>
        <v>1348.54</v>
      </c>
      <c r="F27" s="64" t="n">
        <f aca="false">F26-D27-K27-L27</f>
        <v>153698.41</v>
      </c>
      <c r="G27" s="65" t="n">
        <f aca="false">H27+I27</f>
        <v>2172.22</v>
      </c>
      <c r="H27" s="63" t="n">
        <f aca="false">IF($C$1/$C$3&lt;J26,$C$1/$C$3,J26)</f>
        <v>888.89</v>
      </c>
      <c r="I27" s="63" t="n">
        <f aca="false">J26*$C$2/12/100</f>
        <v>1283.33</v>
      </c>
      <c r="J27" s="66" t="n">
        <f aca="false">J26-H27-K27-L27</f>
        <v>145777.76</v>
      </c>
      <c r="K27" s="67"/>
      <c r="L27" s="68"/>
      <c r="M27" s="69" t="n">
        <f aca="false">IF(ISBLANK(K26),VALUE(M26),ROW(K26))</f>
        <v>11</v>
      </c>
      <c r="N27" s="9" t="n">
        <f aca="false">N26+M26-M27</f>
        <v>180</v>
      </c>
      <c r="O27" s="10" t="n">
        <f aca="false">INDEX(F:F,M27,1)</f>
        <v>160000</v>
      </c>
      <c r="P27" s="11"/>
    </row>
    <row r="28" s="19" customFormat="true" ht="12.75" hidden="false" customHeight="false" outlineLevel="0" collapsed="false">
      <c r="A28" s="79" t="n">
        <v>17</v>
      </c>
      <c r="B28" s="61" t="str">
        <f aca="false">CONCATENATE(INT((A28-1)/12)+1,"-й год ",A28-1-INT((A28-1)/12)*12+1,"-й месяц")</f>
        <v>2-й год 5-й месяц</v>
      </c>
      <c r="C28" s="62" t="n">
        <f aca="false">IF(O28*$C$2/100/12/(1-(1+$C$2/100/12)^(-N28))&lt;F27,O28*$C$2/100/12/(1-(1+$C$2/100/12)^(-N28)),F27+E28)</f>
        <v>1768.64</v>
      </c>
      <c r="D28" s="63" t="n">
        <f aca="false">C28-E28</f>
        <v>423.78</v>
      </c>
      <c r="E28" s="63" t="n">
        <f aca="false">F27*$C$2/12/100</f>
        <v>1344.86</v>
      </c>
      <c r="F28" s="64" t="n">
        <f aca="false">F27-D28-K28-L28</f>
        <v>153274.63</v>
      </c>
      <c r="G28" s="65" t="n">
        <f aca="false">H28+I28</f>
        <v>2164.45</v>
      </c>
      <c r="H28" s="63" t="n">
        <f aca="false">IF($C$1/$C$3&lt;J27,$C$1/$C$3,J27)</f>
        <v>888.89</v>
      </c>
      <c r="I28" s="63" t="n">
        <f aca="false">J27*$C$2/12/100</f>
        <v>1275.56</v>
      </c>
      <c r="J28" s="66" t="n">
        <f aca="false">J27-H28-K28-L28</f>
        <v>144888.87</v>
      </c>
      <c r="K28" s="67"/>
      <c r="L28" s="68"/>
      <c r="M28" s="69" t="n">
        <f aca="false">IF(ISBLANK(K27),VALUE(M27),ROW(K27))</f>
        <v>11</v>
      </c>
      <c r="N28" s="9" t="n">
        <f aca="false">N27+M27-M28</f>
        <v>180</v>
      </c>
      <c r="O28" s="10" t="n">
        <f aca="false">INDEX(F:F,M28,1)</f>
        <v>160000</v>
      </c>
      <c r="P28" s="11"/>
    </row>
    <row r="29" s="19" customFormat="true" ht="12.75" hidden="false" customHeight="false" outlineLevel="0" collapsed="false">
      <c r="A29" s="79" t="n">
        <v>18</v>
      </c>
      <c r="B29" s="61" t="str">
        <f aca="false">CONCATENATE(INT((A29-1)/12)+1,"-й год ",A29-1-INT((A29-1)/12)*12+1,"-й месяц")</f>
        <v>2-й год 6-й месяц</v>
      </c>
      <c r="C29" s="62" t="n">
        <f aca="false">IF(O29*$C$2/100/12/(1-(1+$C$2/100/12)^(-N29))&lt;F28,O29*$C$2/100/12/(1-(1+$C$2/100/12)^(-N29)),F28+E29)</f>
        <v>1768.64</v>
      </c>
      <c r="D29" s="63" t="n">
        <f aca="false">C29-E29</f>
        <v>427.49</v>
      </c>
      <c r="E29" s="63" t="n">
        <f aca="false">F28*$C$2/12/100</f>
        <v>1341.15</v>
      </c>
      <c r="F29" s="64" t="n">
        <f aca="false">F28-D29-K29-L29</f>
        <v>152847.14</v>
      </c>
      <c r="G29" s="65" t="n">
        <f aca="false">H29+I29</f>
        <v>2156.67</v>
      </c>
      <c r="H29" s="63" t="n">
        <f aca="false">IF($C$1/$C$3&lt;J28,$C$1/$C$3,J28)</f>
        <v>888.89</v>
      </c>
      <c r="I29" s="63" t="n">
        <f aca="false">J28*$C$2/12/100</f>
        <v>1267.78</v>
      </c>
      <c r="J29" s="66" t="n">
        <f aca="false">J28-H29-K29-L29</f>
        <v>143999.98</v>
      </c>
      <c r="K29" s="67"/>
      <c r="L29" s="68"/>
      <c r="M29" s="69" t="n">
        <f aca="false">IF(ISBLANK(K28),VALUE(M28),ROW(K28))</f>
        <v>11</v>
      </c>
      <c r="N29" s="9" t="n">
        <f aca="false">N28+M28-M29</f>
        <v>180</v>
      </c>
      <c r="O29" s="10" t="n">
        <f aca="false">INDEX(F:F,M29,1)</f>
        <v>160000</v>
      </c>
      <c r="P29" s="11"/>
    </row>
    <row r="30" s="19" customFormat="true" ht="12.75" hidden="false" customHeight="false" outlineLevel="0" collapsed="false">
      <c r="A30" s="79" t="n">
        <v>19</v>
      </c>
      <c r="B30" s="61" t="str">
        <f aca="false">CONCATENATE(INT((A30-1)/12)+1,"-й год ",A30-1-INT((A30-1)/12)*12+1,"-й месяц")</f>
        <v>2-й год 7-й месяц</v>
      </c>
      <c r="C30" s="62" t="n">
        <f aca="false">IF(O30*$C$2/100/12/(1-(1+$C$2/100/12)^(-N30))&lt;F29,O30*$C$2/100/12/(1-(1+$C$2/100/12)^(-N30)),F29+E30)</f>
        <v>1768.64</v>
      </c>
      <c r="D30" s="63" t="n">
        <f aca="false">C30-E30</f>
        <v>431.23</v>
      </c>
      <c r="E30" s="63" t="n">
        <f aca="false">F29*$C$2/12/100</f>
        <v>1337.41</v>
      </c>
      <c r="F30" s="64" t="n">
        <f aca="false">F29-D30-K30-L30</f>
        <v>152415.91</v>
      </c>
      <c r="G30" s="65" t="n">
        <f aca="false">H30+I30</f>
        <v>2148.89</v>
      </c>
      <c r="H30" s="63" t="n">
        <f aca="false">IF($C$1/$C$3&lt;J29,$C$1/$C$3,J29)</f>
        <v>888.89</v>
      </c>
      <c r="I30" s="63" t="n">
        <f aca="false">J29*$C$2/12/100</f>
        <v>1260</v>
      </c>
      <c r="J30" s="66" t="n">
        <f aca="false">J29-H30-K30-L30</f>
        <v>143111.09</v>
      </c>
      <c r="K30" s="67"/>
      <c r="L30" s="68"/>
      <c r="M30" s="69" t="n">
        <f aca="false">IF(ISBLANK(K29),VALUE(M29),ROW(K29))</f>
        <v>11</v>
      </c>
      <c r="N30" s="9" t="n">
        <f aca="false">N29+M29-M30</f>
        <v>180</v>
      </c>
      <c r="O30" s="10" t="n">
        <f aca="false">INDEX(F:F,M30,1)</f>
        <v>160000</v>
      </c>
      <c r="P30" s="11"/>
    </row>
    <row r="31" s="19" customFormat="true" ht="12.75" hidden="false" customHeight="false" outlineLevel="0" collapsed="false">
      <c r="A31" s="79" t="n">
        <v>20</v>
      </c>
      <c r="B31" s="61" t="str">
        <f aca="false">CONCATENATE(INT((A31-1)/12)+1,"-й год ",A31-1-INT((A31-1)/12)*12+1,"-й месяц")</f>
        <v>2-й год 8-й месяц</v>
      </c>
      <c r="C31" s="62" t="n">
        <f aca="false">IF(O31*$C$2/100/12/(1-(1+$C$2/100/12)^(-N31))&lt;F30,O31*$C$2/100/12/(1-(1+$C$2/100/12)^(-N31)),F30+E31)</f>
        <v>1768.64</v>
      </c>
      <c r="D31" s="63" t="n">
        <f aca="false">C31-E31</f>
        <v>435</v>
      </c>
      <c r="E31" s="63" t="n">
        <f aca="false">F30*$C$2/12/100</f>
        <v>1333.64</v>
      </c>
      <c r="F31" s="64" t="n">
        <f aca="false">F30-D31-K31-L31</f>
        <v>151980.91</v>
      </c>
      <c r="G31" s="65" t="n">
        <f aca="false">H31+I31</f>
        <v>2141.11</v>
      </c>
      <c r="H31" s="63" t="n">
        <f aca="false">IF($C$1/$C$3&lt;J30,$C$1/$C$3,J30)</f>
        <v>888.89</v>
      </c>
      <c r="I31" s="63" t="n">
        <f aca="false">J30*$C$2/12/100</f>
        <v>1252.22</v>
      </c>
      <c r="J31" s="66" t="n">
        <f aca="false">J30-H31-K31-L31</f>
        <v>142222.2</v>
      </c>
      <c r="K31" s="67"/>
      <c r="L31" s="68"/>
      <c r="M31" s="69" t="n">
        <f aca="false">IF(ISBLANK(K30),VALUE(M30),ROW(K30))</f>
        <v>11</v>
      </c>
      <c r="N31" s="9" t="n">
        <f aca="false">N30+M30-M31</f>
        <v>180</v>
      </c>
      <c r="O31" s="10" t="n">
        <f aca="false">INDEX(F:F,M31,1)</f>
        <v>160000</v>
      </c>
      <c r="P31" s="11"/>
    </row>
    <row r="32" s="19" customFormat="true" ht="12.75" hidden="false" customHeight="false" outlineLevel="0" collapsed="false">
      <c r="A32" s="79" t="n">
        <v>21</v>
      </c>
      <c r="B32" s="61" t="str">
        <f aca="false">CONCATENATE(INT((A32-1)/12)+1,"-й год ",A32-1-INT((A32-1)/12)*12+1,"-й месяц")</f>
        <v>2-й год 9-й месяц</v>
      </c>
      <c r="C32" s="62" t="n">
        <f aca="false">IF(O32*$C$2/100/12/(1-(1+$C$2/100/12)^(-N32))&lt;F31,O32*$C$2/100/12/(1-(1+$C$2/100/12)^(-N32)),F31+E32)</f>
        <v>1768.64</v>
      </c>
      <c r="D32" s="63" t="n">
        <f aca="false">C32-E32</f>
        <v>438.81</v>
      </c>
      <c r="E32" s="63" t="n">
        <f aca="false">F31*$C$2/12/100</f>
        <v>1329.83</v>
      </c>
      <c r="F32" s="64" t="n">
        <f aca="false">F31-D32-K32-L32</f>
        <v>151542.1</v>
      </c>
      <c r="G32" s="65" t="n">
        <f aca="false">H32+I32</f>
        <v>2133.33</v>
      </c>
      <c r="H32" s="63" t="n">
        <f aca="false">IF($C$1/$C$3&lt;J31,$C$1/$C$3,J31)</f>
        <v>888.89</v>
      </c>
      <c r="I32" s="63" t="n">
        <f aca="false">J31*$C$2/12/100</f>
        <v>1244.44</v>
      </c>
      <c r="J32" s="66" t="n">
        <f aca="false">J31-H32-K32-L32</f>
        <v>141333.31</v>
      </c>
      <c r="K32" s="67"/>
      <c r="L32" s="68"/>
      <c r="M32" s="69" t="n">
        <f aca="false">IF(ISBLANK(K31),VALUE(M31),ROW(K31))</f>
        <v>11</v>
      </c>
      <c r="N32" s="9" t="n">
        <f aca="false">N31+M31-M32</f>
        <v>180</v>
      </c>
      <c r="O32" s="10" t="n">
        <f aca="false">INDEX(F:F,M32,1)</f>
        <v>160000</v>
      </c>
      <c r="P32" s="11"/>
    </row>
    <row r="33" s="19" customFormat="true" ht="12.75" hidden="false" customHeight="false" outlineLevel="0" collapsed="false">
      <c r="A33" s="79" t="n">
        <v>22</v>
      </c>
      <c r="B33" s="61" t="str">
        <f aca="false">CONCATENATE(INT((A33-1)/12)+1,"-й год ",A33-1-INT((A33-1)/12)*12+1,"-й месяц")</f>
        <v>2-й год 10-й месяц</v>
      </c>
      <c r="C33" s="62" t="n">
        <f aca="false">IF(O33*$C$2/100/12/(1-(1+$C$2/100/12)^(-N33))&lt;F32,O33*$C$2/100/12/(1-(1+$C$2/100/12)^(-N33)),F32+E33)</f>
        <v>1768.64</v>
      </c>
      <c r="D33" s="63" t="n">
        <f aca="false">C33-E33</f>
        <v>442.65</v>
      </c>
      <c r="E33" s="63" t="n">
        <f aca="false">F32*$C$2/12/100</f>
        <v>1325.99</v>
      </c>
      <c r="F33" s="64" t="n">
        <f aca="false">F32-D33-K33-L33</f>
        <v>151099.45</v>
      </c>
      <c r="G33" s="65" t="n">
        <f aca="false">H33+I33</f>
        <v>2125.56</v>
      </c>
      <c r="H33" s="63" t="n">
        <f aca="false">IF($C$1/$C$3&lt;J32,$C$1/$C$3,J32)</f>
        <v>888.89</v>
      </c>
      <c r="I33" s="63" t="n">
        <f aca="false">J32*$C$2/12/100</f>
        <v>1236.67</v>
      </c>
      <c r="J33" s="66" t="n">
        <f aca="false">J32-H33-K33-L33</f>
        <v>140444.42</v>
      </c>
      <c r="K33" s="67"/>
      <c r="L33" s="68"/>
      <c r="M33" s="69" t="n">
        <f aca="false">IF(ISBLANK(K32),VALUE(M32),ROW(K32))</f>
        <v>11</v>
      </c>
      <c r="N33" s="9" t="n">
        <f aca="false">N32+M32-M33</f>
        <v>180</v>
      </c>
      <c r="O33" s="10" t="n">
        <f aca="false">INDEX(F:F,M33,1)</f>
        <v>160000</v>
      </c>
      <c r="P33" s="11"/>
    </row>
    <row r="34" s="19" customFormat="true" ht="12.75" hidden="false" customHeight="false" outlineLevel="0" collapsed="false">
      <c r="A34" s="79" t="n">
        <v>23</v>
      </c>
      <c r="B34" s="61" t="str">
        <f aca="false">CONCATENATE(INT((A34-1)/12)+1,"-й год ",A34-1-INT((A34-1)/12)*12+1,"-й месяц")</f>
        <v>2-й год 11-й месяц</v>
      </c>
      <c r="C34" s="62" t="n">
        <f aca="false">IF(O34*$C$2/100/12/(1-(1+$C$2/100/12)^(-N34))&lt;F33,O34*$C$2/100/12/(1-(1+$C$2/100/12)^(-N34)),F33+E34)</f>
        <v>1768.64</v>
      </c>
      <c r="D34" s="63" t="n">
        <f aca="false">C34-E34</f>
        <v>446.52</v>
      </c>
      <c r="E34" s="63" t="n">
        <f aca="false">F33*$C$2/12/100</f>
        <v>1322.12</v>
      </c>
      <c r="F34" s="64" t="n">
        <f aca="false">F33-D34-K34-L34</f>
        <v>150652.93</v>
      </c>
      <c r="G34" s="65" t="n">
        <f aca="false">H34+I34</f>
        <v>2117.78</v>
      </c>
      <c r="H34" s="63" t="n">
        <f aca="false">IF($C$1/$C$3&lt;J33,$C$1/$C$3,J33)</f>
        <v>888.89</v>
      </c>
      <c r="I34" s="63" t="n">
        <f aca="false">J33*$C$2/12/100</f>
        <v>1228.89</v>
      </c>
      <c r="J34" s="66" t="n">
        <f aca="false">J33-H34-K34-L34</f>
        <v>139555.53</v>
      </c>
      <c r="K34" s="67"/>
      <c r="L34" s="68"/>
      <c r="M34" s="69" t="n">
        <f aca="false">IF(ISBLANK(K33),VALUE(M33),ROW(K33))</f>
        <v>11</v>
      </c>
      <c r="N34" s="9" t="n">
        <f aca="false">N33+M33-M34</f>
        <v>180</v>
      </c>
      <c r="O34" s="10" t="n">
        <f aca="false">INDEX(F:F,M34,1)</f>
        <v>160000</v>
      </c>
      <c r="P34" s="11"/>
    </row>
    <row r="35" s="19" customFormat="true" ht="12.75" hidden="false" customHeight="false" outlineLevel="0" collapsed="false">
      <c r="A35" s="80" t="n">
        <v>24</v>
      </c>
      <c r="B35" s="81" t="str">
        <f aca="false">CONCATENATE(INT((A35-1)/12)+1,"-й год ",A35-1-INT((A35-1)/12)*12+1,"-й месяц")</f>
        <v>2-й год 12-й месяц</v>
      </c>
      <c r="C35" s="82" t="n">
        <f aca="false">IF(O35*$C$2/100/12/(1-(1+$C$2/100/12)^(-N35))&lt;F34,O35*$C$2/100/12/(1-(1+$C$2/100/12)^(-N35)),F34+E35)</f>
        <v>1768.64</v>
      </c>
      <c r="D35" s="83" t="n">
        <f aca="false">C35-E35</f>
        <v>450.43</v>
      </c>
      <c r="E35" s="83" t="n">
        <f aca="false">F34*$C$2/12/100</f>
        <v>1318.21</v>
      </c>
      <c r="F35" s="84" t="n">
        <f aca="false">F34-D35-K35-L35</f>
        <v>150202.5</v>
      </c>
      <c r="G35" s="85" t="n">
        <f aca="false">H35+I35</f>
        <v>2110</v>
      </c>
      <c r="H35" s="83" t="n">
        <f aca="false">IF($C$1/$C$3&lt;J34,$C$1/$C$3,J34)</f>
        <v>888.89</v>
      </c>
      <c r="I35" s="83" t="n">
        <f aca="false">J34*$C$2/12/100</f>
        <v>1221.11</v>
      </c>
      <c r="J35" s="86" t="n">
        <f aca="false">J34-H35-K35-L35</f>
        <v>138666.64</v>
      </c>
      <c r="K35" s="87"/>
      <c r="L35" s="88"/>
      <c r="M35" s="69" t="n">
        <f aca="false">IF(ISBLANK(K34),VALUE(M34),ROW(K34))</f>
        <v>11</v>
      </c>
      <c r="N35" s="9" t="n">
        <f aca="false">N34+M34-M35</f>
        <v>180</v>
      </c>
      <c r="O35" s="10" t="n">
        <f aca="false">INDEX(F:F,M35,1)</f>
        <v>160000</v>
      </c>
      <c r="P35" s="11"/>
    </row>
    <row r="36" s="19" customFormat="true" ht="12.75" hidden="false" customHeight="false" outlineLevel="0" collapsed="false">
      <c r="A36" s="60" t="n">
        <v>25</v>
      </c>
      <c r="B36" s="61" t="str">
        <f aca="false">CONCATENATE(INT((A36-1)/12)+1,"-й год ",A36-1-INT((A36-1)/12)*12+1,"-й месяц")</f>
        <v>3-й год 1-й месяц</v>
      </c>
      <c r="C36" s="62" t="n">
        <f aca="false">IF(O36*$C$2/100/12/(1-(1+$C$2/100/12)^(-N36))&lt;F35,O36*$C$2/100/12/(1-(1+$C$2/100/12)^(-N36)),F35+E36)</f>
        <v>1768.64</v>
      </c>
      <c r="D36" s="63" t="n">
        <f aca="false">C36-E36</f>
        <v>454.37</v>
      </c>
      <c r="E36" s="63" t="n">
        <f aca="false">F35*$C$2/12/100</f>
        <v>1314.27</v>
      </c>
      <c r="F36" s="64" t="n">
        <f aca="false">F35-D36-K36-L36</f>
        <v>149748.13</v>
      </c>
      <c r="G36" s="65" t="n">
        <f aca="false">H36+I36</f>
        <v>2102.22</v>
      </c>
      <c r="H36" s="63" t="n">
        <f aca="false">IF($C$1/$C$3&lt;J35,$C$1/$C$3,J35)</f>
        <v>888.89</v>
      </c>
      <c r="I36" s="63" t="n">
        <f aca="false">J35*$C$2/12/100</f>
        <v>1213.33</v>
      </c>
      <c r="J36" s="66" t="n">
        <f aca="false">J35-H36-K36-L36</f>
        <v>137777.75</v>
      </c>
      <c r="K36" s="67"/>
      <c r="L36" s="68"/>
      <c r="M36" s="69" t="n">
        <f aca="false">IF(ISBLANK(K35),VALUE(M35),ROW(K35))</f>
        <v>11</v>
      </c>
      <c r="N36" s="9" t="n">
        <f aca="false">N35+M35-M36</f>
        <v>180</v>
      </c>
      <c r="O36" s="10" t="n">
        <f aca="false">INDEX(F:F,M36,1)</f>
        <v>160000</v>
      </c>
      <c r="P36" s="11"/>
    </row>
    <row r="37" s="19" customFormat="true" ht="12.75" hidden="false" customHeight="false" outlineLevel="0" collapsed="false">
      <c r="A37" s="60" t="n">
        <v>26</v>
      </c>
      <c r="B37" s="61" t="str">
        <f aca="false">CONCATENATE(INT((A37-1)/12)+1,"-й год ",A37-1-INT((A37-1)/12)*12+1,"-й месяц")</f>
        <v>3-й год 2-й месяц</v>
      </c>
      <c r="C37" s="62" t="n">
        <f aca="false">IF(O37*$C$2/100/12/(1-(1+$C$2/100/12)^(-N37))&lt;F36,O37*$C$2/100/12/(1-(1+$C$2/100/12)^(-N37)),F36+E37)</f>
        <v>1768.64</v>
      </c>
      <c r="D37" s="63" t="n">
        <f aca="false">C37-E37</f>
        <v>458.34</v>
      </c>
      <c r="E37" s="63" t="n">
        <f aca="false">F36*$C$2/12/100</f>
        <v>1310.3</v>
      </c>
      <c r="F37" s="64" t="n">
        <f aca="false">F36-D37-K37-L37</f>
        <v>149289.79</v>
      </c>
      <c r="G37" s="65" t="n">
        <f aca="false">H37+I37</f>
        <v>2094.45</v>
      </c>
      <c r="H37" s="63" t="n">
        <f aca="false">IF($C$1/$C$3&lt;J36,$C$1/$C$3,J36)</f>
        <v>888.89</v>
      </c>
      <c r="I37" s="63" t="n">
        <f aca="false">J36*$C$2/12/100</f>
        <v>1205.56</v>
      </c>
      <c r="J37" s="66" t="n">
        <f aca="false">J36-H37-K37-L37</f>
        <v>136888.86</v>
      </c>
      <c r="K37" s="67"/>
      <c r="L37" s="68"/>
      <c r="M37" s="69" t="n">
        <f aca="false">IF(ISBLANK(K36),VALUE(M36),ROW(K36))</f>
        <v>11</v>
      </c>
      <c r="N37" s="9" t="n">
        <f aca="false">N36+M36-M37</f>
        <v>180</v>
      </c>
      <c r="O37" s="10" t="n">
        <f aca="false">INDEX(F:F,M37,1)</f>
        <v>160000</v>
      </c>
      <c r="P37" s="11"/>
    </row>
    <row r="38" s="19" customFormat="true" ht="12.75" hidden="false" customHeight="false" outlineLevel="0" collapsed="false">
      <c r="A38" s="60" t="n">
        <v>27</v>
      </c>
      <c r="B38" s="61" t="str">
        <f aca="false">CONCATENATE(INT((A38-1)/12)+1,"-й год ",A38-1-INT((A38-1)/12)*12+1,"-й месяц")</f>
        <v>3-й год 3-й месяц</v>
      </c>
      <c r="C38" s="62" t="n">
        <f aca="false">IF(O38*$C$2/100/12/(1-(1+$C$2/100/12)^(-N38))&lt;F37,O38*$C$2/100/12/(1-(1+$C$2/100/12)^(-N38)),F37+E38)</f>
        <v>1768.64</v>
      </c>
      <c r="D38" s="63" t="n">
        <f aca="false">C38-E38</f>
        <v>462.35</v>
      </c>
      <c r="E38" s="63" t="n">
        <f aca="false">F37*$C$2/12/100</f>
        <v>1306.29</v>
      </c>
      <c r="F38" s="64" t="n">
        <f aca="false">F37-D38-K38-L38</f>
        <v>148827.44</v>
      </c>
      <c r="G38" s="65" t="n">
        <f aca="false">H38+I38</f>
        <v>2086.67</v>
      </c>
      <c r="H38" s="63" t="n">
        <f aca="false">IF($C$1/$C$3&lt;J37,$C$1/$C$3,J37)</f>
        <v>888.89</v>
      </c>
      <c r="I38" s="63" t="n">
        <f aca="false">J37*$C$2/12/100</f>
        <v>1197.78</v>
      </c>
      <c r="J38" s="66" t="n">
        <f aca="false">J37-H38-K38-L38</f>
        <v>135999.97</v>
      </c>
      <c r="K38" s="67"/>
      <c r="L38" s="68"/>
      <c r="M38" s="69" t="n">
        <f aca="false">IF(ISBLANK(K37),VALUE(M37),ROW(K37))</f>
        <v>11</v>
      </c>
      <c r="N38" s="9" t="n">
        <f aca="false">N37+M37-M38</f>
        <v>180</v>
      </c>
      <c r="O38" s="10" t="n">
        <f aca="false">INDEX(F:F,M38,1)</f>
        <v>160000</v>
      </c>
      <c r="P38" s="11"/>
    </row>
    <row r="39" s="19" customFormat="true" ht="12.75" hidden="false" customHeight="false" outlineLevel="0" collapsed="false">
      <c r="A39" s="60" t="n">
        <v>28</v>
      </c>
      <c r="B39" s="61" t="str">
        <f aca="false">CONCATENATE(INT((A39-1)/12)+1,"-й год ",A39-1-INT((A39-1)/12)*12+1,"-й месяц")</f>
        <v>3-й год 4-й месяц</v>
      </c>
      <c r="C39" s="62" t="n">
        <f aca="false">IF(O39*$C$2/100/12/(1-(1+$C$2/100/12)^(-N39))&lt;F38,O39*$C$2/100/12/(1-(1+$C$2/100/12)^(-N39)),F38+E39)</f>
        <v>1768.64</v>
      </c>
      <c r="D39" s="63" t="n">
        <f aca="false">C39-E39</f>
        <v>466.4</v>
      </c>
      <c r="E39" s="63" t="n">
        <f aca="false">F38*$C$2/12/100</f>
        <v>1302.24</v>
      </c>
      <c r="F39" s="64" t="n">
        <f aca="false">F38-D39-K39-L39</f>
        <v>148361.04</v>
      </c>
      <c r="G39" s="65" t="n">
        <f aca="false">H39+I39</f>
        <v>2078.89</v>
      </c>
      <c r="H39" s="63" t="n">
        <f aca="false">IF($C$1/$C$3&lt;J38,$C$1/$C$3,J38)</f>
        <v>888.89</v>
      </c>
      <c r="I39" s="63" t="n">
        <f aca="false">J38*$C$2/12/100</f>
        <v>1190</v>
      </c>
      <c r="J39" s="66" t="n">
        <f aca="false">J38-H39-K39-L39</f>
        <v>135111.08</v>
      </c>
      <c r="K39" s="67"/>
      <c r="L39" s="68"/>
      <c r="M39" s="69" t="n">
        <f aca="false">IF(ISBLANK(K38),VALUE(M38),ROW(K38))</f>
        <v>11</v>
      </c>
      <c r="N39" s="9" t="n">
        <f aca="false">N38+M38-M39</f>
        <v>180</v>
      </c>
      <c r="O39" s="10" t="n">
        <f aca="false">INDEX(F:F,M39,1)</f>
        <v>160000</v>
      </c>
      <c r="P39" s="11"/>
    </row>
    <row r="40" s="19" customFormat="true" ht="12.75" hidden="false" customHeight="false" outlineLevel="0" collapsed="false">
      <c r="A40" s="60" t="n">
        <v>29</v>
      </c>
      <c r="B40" s="61" t="str">
        <f aca="false">CONCATENATE(INT((A40-1)/12)+1,"-й год ",A40-1-INT((A40-1)/12)*12+1,"-й месяц")</f>
        <v>3-й год 5-й месяц</v>
      </c>
      <c r="C40" s="62" t="n">
        <f aca="false">IF(O40*$C$2/100/12/(1-(1+$C$2/100/12)^(-N40))&lt;F39,O40*$C$2/100/12/(1-(1+$C$2/100/12)^(-N40)),F39+E40)</f>
        <v>1768.64</v>
      </c>
      <c r="D40" s="63" t="n">
        <f aca="false">C40-E40</f>
        <v>470.48</v>
      </c>
      <c r="E40" s="63" t="n">
        <f aca="false">F39*$C$2/12/100</f>
        <v>1298.16</v>
      </c>
      <c r="F40" s="64" t="n">
        <f aca="false">F39-D40-K40-L40</f>
        <v>147890.56</v>
      </c>
      <c r="G40" s="65" t="n">
        <f aca="false">H40+I40</f>
        <v>2071.11</v>
      </c>
      <c r="H40" s="63" t="n">
        <f aca="false">IF($C$1/$C$3&lt;J39,$C$1/$C$3,J39)</f>
        <v>888.89</v>
      </c>
      <c r="I40" s="63" t="n">
        <f aca="false">J39*$C$2/12/100</f>
        <v>1182.22</v>
      </c>
      <c r="J40" s="66" t="n">
        <f aca="false">J39-H40-K40-L40</f>
        <v>134222.19</v>
      </c>
      <c r="K40" s="67"/>
      <c r="L40" s="68"/>
      <c r="M40" s="69" t="n">
        <f aca="false">IF(ISBLANK(K39),VALUE(M39),ROW(K39))</f>
        <v>11</v>
      </c>
      <c r="N40" s="9" t="n">
        <f aca="false">N39+M39-M40</f>
        <v>180</v>
      </c>
      <c r="O40" s="10" t="n">
        <f aca="false">INDEX(F:F,M40,1)</f>
        <v>160000</v>
      </c>
      <c r="P40" s="11"/>
    </row>
    <row r="41" s="19" customFormat="true" ht="12.75" hidden="false" customHeight="false" outlineLevel="0" collapsed="false">
      <c r="A41" s="60" t="n">
        <v>30</v>
      </c>
      <c r="B41" s="61" t="str">
        <f aca="false">CONCATENATE(INT((A41-1)/12)+1,"-й год ",A41-1-INT((A41-1)/12)*12+1,"-й месяц")</f>
        <v>3-й год 6-й месяц</v>
      </c>
      <c r="C41" s="62" t="n">
        <f aca="false">IF(O41*$C$2/100/12/(1-(1+$C$2/100/12)^(-N41))&lt;F40,O41*$C$2/100/12/(1-(1+$C$2/100/12)^(-N41)),F40+E41)</f>
        <v>1768.64</v>
      </c>
      <c r="D41" s="63" t="n">
        <f aca="false">C41-E41</f>
        <v>474.6</v>
      </c>
      <c r="E41" s="63" t="n">
        <f aca="false">F40*$C$2/12/100</f>
        <v>1294.04</v>
      </c>
      <c r="F41" s="64" t="n">
        <f aca="false">F40-D41-K41-L41</f>
        <v>147415.96</v>
      </c>
      <c r="G41" s="65" t="n">
        <f aca="false">H41+I41</f>
        <v>2063.33</v>
      </c>
      <c r="H41" s="63" t="n">
        <f aca="false">IF($C$1/$C$3&lt;J40,$C$1/$C$3,J40)</f>
        <v>888.89</v>
      </c>
      <c r="I41" s="63" t="n">
        <f aca="false">J40*$C$2/12/100</f>
        <v>1174.44</v>
      </c>
      <c r="J41" s="66" t="n">
        <f aca="false">J40-H41-K41-L41</f>
        <v>133333.3</v>
      </c>
      <c r="K41" s="67"/>
      <c r="L41" s="68"/>
      <c r="M41" s="69" t="n">
        <f aca="false">IF(ISBLANK(K40),VALUE(M40),ROW(K40))</f>
        <v>11</v>
      </c>
      <c r="N41" s="9" t="n">
        <f aca="false">N40+M40-M41</f>
        <v>180</v>
      </c>
      <c r="O41" s="10" t="n">
        <f aca="false">INDEX(F:F,M41,1)</f>
        <v>160000</v>
      </c>
      <c r="P41" s="11"/>
    </row>
    <row r="42" s="19" customFormat="true" ht="12.75" hidden="false" customHeight="false" outlineLevel="0" collapsed="false">
      <c r="A42" s="60" t="n">
        <v>31</v>
      </c>
      <c r="B42" s="61" t="str">
        <f aca="false">CONCATENATE(INT((A42-1)/12)+1,"-й год ",A42-1-INT((A42-1)/12)*12+1,"-й месяц")</f>
        <v>3-й год 7-й месяц</v>
      </c>
      <c r="C42" s="62" t="n">
        <f aca="false">IF(O42*$C$2/100/12/(1-(1+$C$2/100/12)^(-N42))&lt;F41,O42*$C$2/100/12/(1-(1+$C$2/100/12)^(-N42)),F41+E42)</f>
        <v>1768.64</v>
      </c>
      <c r="D42" s="63" t="n">
        <f aca="false">C42-E42</f>
        <v>478.75</v>
      </c>
      <c r="E42" s="63" t="n">
        <f aca="false">F41*$C$2/12/100</f>
        <v>1289.89</v>
      </c>
      <c r="F42" s="64" t="n">
        <f aca="false">F41-D42-K42-L42</f>
        <v>146937.21</v>
      </c>
      <c r="G42" s="65" t="n">
        <f aca="false">H42+I42</f>
        <v>2055.56</v>
      </c>
      <c r="H42" s="63" t="n">
        <f aca="false">IF($C$1/$C$3&lt;J41,$C$1/$C$3,J41)</f>
        <v>888.89</v>
      </c>
      <c r="I42" s="63" t="n">
        <f aca="false">J41*$C$2/12/100</f>
        <v>1166.67</v>
      </c>
      <c r="J42" s="66" t="n">
        <f aca="false">J41-H42-K42-L42</f>
        <v>132444.41</v>
      </c>
      <c r="K42" s="67"/>
      <c r="L42" s="68"/>
      <c r="M42" s="69" t="n">
        <f aca="false">IF(ISBLANK(K41),VALUE(M41),ROW(K41))</f>
        <v>11</v>
      </c>
      <c r="N42" s="9" t="n">
        <f aca="false">N41+M41-M42</f>
        <v>180</v>
      </c>
      <c r="O42" s="10" t="n">
        <f aca="false">INDEX(F:F,M42,1)</f>
        <v>160000</v>
      </c>
      <c r="P42" s="11"/>
    </row>
    <row r="43" s="19" customFormat="true" ht="12.75" hidden="false" customHeight="false" outlineLevel="0" collapsed="false">
      <c r="A43" s="60" t="n">
        <v>32</v>
      </c>
      <c r="B43" s="61" t="str">
        <f aca="false">CONCATENATE(INT((A43-1)/12)+1,"-й год ",A43-1-INT((A43-1)/12)*12+1,"-й месяц")</f>
        <v>3-й год 8-й месяц</v>
      </c>
      <c r="C43" s="62" t="n">
        <f aca="false">IF(O43*$C$2/100/12/(1-(1+$C$2/100/12)^(-N43))&lt;F42,O43*$C$2/100/12/(1-(1+$C$2/100/12)^(-N43)),F42+E43)</f>
        <v>1768.64</v>
      </c>
      <c r="D43" s="63" t="n">
        <f aca="false">C43-E43</f>
        <v>482.94</v>
      </c>
      <c r="E43" s="63" t="n">
        <f aca="false">F42*$C$2/12/100</f>
        <v>1285.7</v>
      </c>
      <c r="F43" s="64" t="n">
        <f aca="false">F42-D43-K43-L43</f>
        <v>146454.27</v>
      </c>
      <c r="G43" s="65" t="n">
        <f aca="false">H43+I43</f>
        <v>2047.78</v>
      </c>
      <c r="H43" s="63" t="n">
        <f aca="false">IF($C$1/$C$3&lt;J42,$C$1/$C$3,J42)</f>
        <v>888.89</v>
      </c>
      <c r="I43" s="63" t="n">
        <f aca="false">J42*$C$2/12/100</f>
        <v>1158.89</v>
      </c>
      <c r="J43" s="66" t="n">
        <f aca="false">J42-H43-K43-L43</f>
        <v>131555.52</v>
      </c>
      <c r="K43" s="67"/>
      <c r="L43" s="68"/>
      <c r="M43" s="69" t="n">
        <f aca="false">IF(ISBLANK(K42),VALUE(M42),ROW(K42))</f>
        <v>11</v>
      </c>
      <c r="N43" s="9" t="n">
        <f aca="false">N42+M42-M43</f>
        <v>180</v>
      </c>
      <c r="O43" s="10" t="n">
        <f aca="false">INDEX(F:F,M43,1)</f>
        <v>160000</v>
      </c>
      <c r="P43" s="11"/>
    </row>
    <row r="44" s="19" customFormat="true" ht="12.75" hidden="false" customHeight="false" outlineLevel="0" collapsed="false">
      <c r="A44" s="60" t="n">
        <v>33</v>
      </c>
      <c r="B44" s="61" t="str">
        <f aca="false">CONCATENATE(INT((A44-1)/12)+1,"-й год ",A44-1-INT((A44-1)/12)*12+1,"-й месяц")</f>
        <v>3-й год 9-й месяц</v>
      </c>
      <c r="C44" s="62" t="n">
        <f aca="false">IF(O44*$C$2/100/12/(1-(1+$C$2/100/12)^(-N44))&lt;F43,O44*$C$2/100/12/(1-(1+$C$2/100/12)^(-N44)),F43+E44)</f>
        <v>1768.64</v>
      </c>
      <c r="D44" s="63" t="n">
        <f aca="false">C44-E44</f>
        <v>487.17</v>
      </c>
      <c r="E44" s="63" t="n">
        <f aca="false">F43*$C$2/12/100</f>
        <v>1281.47</v>
      </c>
      <c r="F44" s="64" t="n">
        <f aca="false">F43-D44-K44-L44</f>
        <v>145967.1</v>
      </c>
      <c r="G44" s="65" t="n">
        <f aca="false">H44+I44</f>
        <v>2040</v>
      </c>
      <c r="H44" s="63" t="n">
        <f aca="false">IF($C$1/$C$3&lt;J43,$C$1/$C$3,J43)</f>
        <v>888.89</v>
      </c>
      <c r="I44" s="63" t="n">
        <f aca="false">J43*$C$2/12/100</f>
        <v>1151.11</v>
      </c>
      <c r="J44" s="66" t="n">
        <f aca="false">J43-H44-K44-L44</f>
        <v>130666.63</v>
      </c>
      <c r="K44" s="67"/>
      <c r="L44" s="68"/>
      <c r="M44" s="69" t="n">
        <f aca="false">IF(ISBLANK(K43),VALUE(M43),ROW(K43))</f>
        <v>11</v>
      </c>
      <c r="N44" s="9" t="n">
        <f aca="false">N43+M43-M44</f>
        <v>180</v>
      </c>
      <c r="O44" s="10" t="n">
        <f aca="false">INDEX(F:F,M44,1)</f>
        <v>160000</v>
      </c>
      <c r="P44" s="11"/>
    </row>
    <row r="45" s="19" customFormat="true" ht="12.75" hidden="false" customHeight="false" outlineLevel="0" collapsed="false">
      <c r="A45" s="60" t="n">
        <v>34</v>
      </c>
      <c r="B45" s="61" t="str">
        <f aca="false">CONCATENATE(INT((A45-1)/12)+1,"-й год ",A45-1-INT((A45-1)/12)*12+1,"-й месяц")</f>
        <v>3-й год 10-й месяц</v>
      </c>
      <c r="C45" s="62" t="n">
        <f aca="false">IF(O45*$C$2/100/12/(1-(1+$C$2/100/12)^(-N45))&lt;F44,O45*$C$2/100/12/(1-(1+$C$2/100/12)^(-N45)),F44+E45)</f>
        <v>1768.64</v>
      </c>
      <c r="D45" s="63" t="n">
        <f aca="false">C45-E45</f>
        <v>491.43</v>
      </c>
      <c r="E45" s="63" t="n">
        <f aca="false">F44*$C$2/12/100</f>
        <v>1277.21</v>
      </c>
      <c r="F45" s="64" t="n">
        <f aca="false">F44-D45-K45-L45</f>
        <v>145475.67</v>
      </c>
      <c r="G45" s="65" t="n">
        <f aca="false">H45+I45</f>
        <v>2032.22</v>
      </c>
      <c r="H45" s="63" t="n">
        <f aca="false">IF($C$1/$C$3&lt;J44,$C$1/$C$3,J44)</f>
        <v>888.89</v>
      </c>
      <c r="I45" s="63" t="n">
        <f aca="false">J44*$C$2/12/100</f>
        <v>1143.33</v>
      </c>
      <c r="J45" s="66" t="n">
        <f aca="false">J44-H45-K45-L45</f>
        <v>129777.74</v>
      </c>
      <c r="K45" s="67"/>
      <c r="L45" s="68"/>
      <c r="M45" s="69" t="n">
        <f aca="false">IF(ISBLANK(K44),VALUE(M44),ROW(K44))</f>
        <v>11</v>
      </c>
      <c r="N45" s="9" t="n">
        <f aca="false">N44+M44-M45</f>
        <v>180</v>
      </c>
      <c r="O45" s="10" t="n">
        <f aca="false">INDEX(F:F,M45,1)</f>
        <v>160000</v>
      </c>
      <c r="P45" s="11"/>
    </row>
    <row r="46" s="19" customFormat="true" ht="12.75" hidden="false" customHeight="false" outlineLevel="0" collapsed="false">
      <c r="A46" s="60" t="n">
        <v>35</v>
      </c>
      <c r="B46" s="61" t="str">
        <f aca="false">CONCATENATE(INT((A46-1)/12)+1,"-й год ",A46-1-INT((A46-1)/12)*12+1,"-й месяц")</f>
        <v>3-й год 11-й месяц</v>
      </c>
      <c r="C46" s="62" t="n">
        <f aca="false">IF(O46*$C$2/100/12/(1-(1+$C$2/100/12)^(-N46))&lt;F45,O46*$C$2/100/12/(1-(1+$C$2/100/12)^(-N46)),F45+E46)</f>
        <v>1768.64</v>
      </c>
      <c r="D46" s="63" t="n">
        <f aca="false">C46-E46</f>
        <v>495.73</v>
      </c>
      <c r="E46" s="63" t="n">
        <f aca="false">F45*$C$2/12/100</f>
        <v>1272.91</v>
      </c>
      <c r="F46" s="64" t="n">
        <f aca="false">F45-D46-K46-L46</f>
        <v>144979.94</v>
      </c>
      <c r="G46" s="65" t="n">
        <f aca="false">H46+I46</f>
        <v>2024.45</v>
      </c>
      <c r="H46" s="63" t="n">
        <f aca="false">IF($C$1/$C$3&lt;J45,$C$1/$C$3,J45)</f>
        <v>888.89</v>
      </c>
      <c r="I46" s="63" t="n">
        <f aca="false">J45*$C$2/12/100</f>
        <v>1135.56</v>
      </c>
      <c r="J46" s="66" t="n">
        <f aca="false">J45-H46-K46-L46</f>
        <v>128888.85</v>
      </c>
      <c r="K46" s="67"/>
      <c r="L46" s="68"/>
      <c r="M46" s="69" t="n">
        <f aca="false">IF(ISBLANK(K45),VALUE(M45),ROW(K45))</f>
        <v>11</v>
      </c>
      <c r="N46" s="9" t="n">
        <f aca="false">N45+M45-M46</f>
        <v>180</v>
      </c>
      <c r="O46" s="10" t="n">
        <f aca="false">INDEX(F:F,M46,1)</f>
        <v>160000</v>
      </c>
      <c r="P46" s="11"/>
    </row>
    <row r="47" s="19" customFormat="true" ht="12.75" hidden="false" customHeight="false" outlineLevel="0" collapsed="false">
      <c r="A47" s="60" t="n">
        <v>36</v>
      </c>
      <c r="B47" s="61" t="str">
        <f aca="false">CONCATENATE(INT((A47-1)/12)+1,"-й год ",A47-1-INT((A47-1)/12)*12+1,"-й месяц")</f>
        <v>3-й год 12-й месяц</v>
      </c>
      <c r="C47" s="62" t="n">
        <f aca="false">IF(O47*$C$2/100/12/(1-(1+$C$2/100/12)^(-N47))&lt;F46,O47*$C$2/100/12/(1-(1+$C$2/100/12)^(-N47)),F46+E47)</f>
        <v>1768.64</v>
      </c>
      <c r="D47" s="63" t="n">
        <f aca="false">C47-E47</f>
        <v>500.07</v>
      </c>
      <c r="E47" s="63" t="n">
        <f aca="false">F46*$C$2/12/100</f>
        <v>1268.57</v>
      </c>
      <c r="F47" s="64" t="n">
        <f aca="false">F46-D47-K47-L47</f>
        <v>144479.87</v>
      </c>
      <c r="G47" s="65" t="n">
        <f aca="false">H47+I47</f>
        <v>2016.67</v>
      </c>
      <c r="H47" s="63" t="n">
        <f aca="false">IF($C$1/$C$3&lt;J46,$C$1/$C$3,J46)</f>
        <v>888.89</v>
      </c>
      <c r="I47" s="63" t="n">
        <f aca="false">J46*$C$2/12/100</f>
        <v>1127.78</v>
      </c>
      <c r="J47" s="66" t="n">
        <f aca="false">J46-H47-K47-L47</f>
        <v>127999.96</v>
      </c>
      <c r="K47" s="67"/>
      <c r="L47" s="68"/>
      <c r="M47" s="69" t="n">
        <f aca="false">IF(ISBLANK(K46),VALUE(M46),ROW(K46))</f>
        <v>11</v>
      </c>
      <c r="N47" s="9" t="n">
        <f aca="false">N46+M46-M47</f>
        <v>180</v>
      </c>
      <c r="O47" s="10" t="n">
        <f aca="false">INDEX(F:F,M47,1)</f>
        <v>160000</v>
      </c>
      <c r="P47" s="11"/>
    </row>
    <row r="48" s="19" customFormat="true" ht="12.75" hidden="false" customHeight="false" outlineLevel="0" collapsed="false">
      <c r="A48" s="70" t="n">
        <v>37</v>
      </c>
      <c r="B48" s="71" t="str">
        <f aca="false">CONCATENATE(INT((A48-1)/12)+1,"-й год ",A48-1-INT((A48-1)/12)*12+1,"-й месяц")</f>
        <v>4-й год 1-й месяц</v>
      </c>
      <c r="C48" s="72" t="n">
        <f aca="false">IF(O48*$C$2/100/12/(1-(1+$C$2/100/12)^(-N48))&lt;F47,O48*$C$2/100/12/(1-(1+$C$2/100/12)^(-N48)),F47+E48)</f>
        <v>1768.64</v>
      </c>
      <c r="D48" s="73" t="n">
        <f aca="false">C48-E48</f>
        <v>504.44</v>
      </c>
      <c r="E48" s="73" t="n">
        <f aca="false">F47*$C$2/12/100</f>
        <v>1264.2</v>
      </c>
      <c r="F48" s="74" t="n">
        <f aca="false">F47-D48-K48-L48</f>
        <v>143975.43</v>
      </c>
      <c r="G48" s="75" t="n">
        <f aca="false">H48+I48</f>
        <v>2008.89</v>
      </c>
      <c r="H48" s="73" t="n">
        <f aca="false">IF($C$1/$C$3&lt;J47,$C$1/$C$3,J47)</f>
        <v>888.89</v>
      </c>
      <c r="I48" s="73" t="n">
        <f aca="false">J47*$C$2/12/100</f>
        <v>1120</v>
      </c>
      <c r="J48" s="76" t="n">
        <f aca="false">J47-H48-K48-L48</f>
        <v>127111.07</v>
      </c>
      <c r="K48" s="77"/>
      <c r="L48" s="78"/>
      <c r="M48" s="69" t="n">
        <f aca="false">IF(ISBLANK(K47),VALUE(M47),ROW(K47))</f>
        <v>11</v>
      </c>
      <c r="N48" s="9" t="n">
        <f aca="false">N47+M47-M48</f>
        <v>180</v>
      </c>
      <c r="O48" s="10" t="n">
        <f aca="false">INDEX(F:F,M48,1)</f>
        <v>160000</v>
      </c>
      <c r="P48" s="11"/>
    </row>
    <row r="49" s="19" customFormat="true" ht="12.75" hidden="false" customHeight="false" outlineLevel="0" collapsed="false">
      <c r="A49" s="79" t="n">
        <v>38</v>
      </c>
      <c r="B49" s="61" t="str">
        <f aca="false">CONCATENATE(INT((A49-1)/12)+1,"-й год ",A49-1-INT((A49-1)/12)*12+1,"-й месяц")</f>
        <v>4-й год 2-й месяц</v>
      </c>
      <c r="C49" s="62" t="n">
        <f aca="false">IF(O49*$C$2/100/12/(1-(1+$C$2/100/12)^(-N49))&lt;F48,O49*$C$2/100/12/(1-(1+$C$2/100/12)^(-N49)),F48+E49)</f>
        <v>1768.64</v>
      </c>
      <c r="D49" s="63" t="n">
        <f aca="false">C49-E49</f>
        <v>508.85</v>
      </c>
      <c r="E49" s="63" t="n">
        <f aca="false">F48*$C$2/12/100</f>
        <v>1259.79</v>
      </c>
      <c r="F49" s="64" t="n">
        <f aca="false">F48-D49-K49-L49</f>
        <v>143466.58</v>
      </c>
      <c r="G49" s="65" t="n">
        <f aca="false">H49+I49</f>
        <v>2001.11</v>
      </c>
      <c r="H49" s="63" t="n">
        <f aca="false">IF($C$1/$C$3&lt;J48,$C$1/$C$3,J48)</f>
        <v>888.89</v>
      </c>
      <c r="I49" s="63" t="n">
        <f aca="false">J48*$C$2/12/100</f>
        <v>1112.22</v>
      </c>
      <c r="J49" s="66" t="n">
        <f aca="false">J48-H49-K49-L49</f>
        <v>126222.18</v>
      </c>
      <c r="K49" s="67"/>
      <c r="L49" s="68"/>
      <c r="M49" s="69" t="n">
        <f aca="false">IF(ISBLANK(K48),VALUE(M48),ROW(K48))</f>
        <v>11</v>
      </c>
      <c r="N49" s="9" t="n">
        <f aca="false">N48+M48-M49</f>
        <v>180</v>
      </c>
      <c r="O49" s="10" t="n">
        <f aca="false">INDEX(F:F,M49,1)</f>
        <v>160000</v>
      </c>
      <c r="P49" s="11"/>
    </row>
    <row r="50" s="19" customFormat="true" ht="12.75" hidden="false" customHeight="false" outlineLevel="0" collapsed="false">
      <c r="A50" s="79" t="n">
        <v>39</v>
      </c>
      <c r="B50" s="61" t="str">
        <f aca="false">CONCATENATE(INT((A50-1)/12)+1,"-й год ",A50-1-INT((A50-1)/12)*12+1,"-й месяц")</f>
        <v>4-й год 3-й месяц</v>
      </c>
      <c r="C50" s="62" t="n">
        <f aca="false">IF(O50*$C$2/100/12/(1-(1+$C$2/100/12)^(-N50))&lt;F49,O50*$C$2/100/12/(1-(1+$C$2/100/12)^(-N50)),F49+E50)</f>
        <v>1768.64</v>
      </c>
      <c r="D50" s="63" t="n">
        <f aca="false">C50-E50</f>
        <v>513.31</v>
      </c>
      <c r="E50" s="63" t="n">
        <f aca="false">F49*$C$2/12/100</f>
        <v>1255.33</v>
      </c>
      <c r="F50" s="64" t="n">
        <f aca="false">F49-D50-K50-L50</f>
        <v>142953.27</v>
      </c>
      <c r="G50" s="65" t="n">
        <f aca="false">H50+I50</f>
        <v>1993.33</v>
      </c>
      <c r="H50" s="63" t="n">
        <f aca="false">IF($C$1/$C$3&lt;J49,$C$1/$C$3,J49)</f>
        <v>888.89</v>
      </c>
      <c r="I50" s="63" t="n">
        <f aca="false">J49*$C$2/12/100</f>
        <v>1104.44</v>
      </c>
      <c r="J50" s="66" t="n">
        <f aca="false">J49-H50-K50-L50</f>
        <v>125333.29</v>
      </c>
      <c r="K50" s="67"/>
      <c r="L50" s="68"/>
      <c r="M50" s="69" t="n">
        <f aca="false">IF(ISBLANK(K49),VALUE(M49),ROW(K49))</f>
        <v>11</v>
      </c>
      <c r="N50" s="9" t="n">
        <f aca="false">N49+M49-M50</f>
        <v>180</v>
      </c>
      <c r="O50" s="10" t="n">
        <f aca="false">INDEX(F:F,M50,1)</f>
        <v>160000</v>
      </c>
      <c r="P50" s="11"/>
    </row>
    <row r="51" s="19" customFormat="true" ht="12.75" hidden="false" customHeight="false" outlineLevel="0" collapsed="false">
      <c r="A51" s="79" t="n">
        <v>40</v>
      </c>
      <c r="B51" s="61" t="str">
        <f aca="false">CONCATENATE(INT((A51-1)/12)+1,"-й год ",A51-1-INT((A51-1)/12)*12+1,"-й месяц")</f>
        <v>4-й год 4-й месяц</v>
      </c>
      <c r="C51" s="62" t="n">
        <f aca="false">IF(O51*$C$2/100/12/(1-(1+$C$2/100/12)^(-N51))&lt;F50,O51*$C$2/100/12/(1-(1+$C$2/100/12)^(-N51)),F50+E51)</f>
        <v>1768.64</v>
      </c>
      <c r="D51" s="63" t="n">
        <f aca="false">C51-E51</f>
        <v>517.8</v>
      </c>
      <c r="E51" s="63" t="n">
        <f aca="false">F50*$C$2/12/100</f>
        <v>1250.84</v>
      </c>
      <c r="F51" s="64" t="n">
        <f aca="false">F50-D51-K51-L51</f>
        <v>142435.47</v>
      </c>
      <c r="G51" s="65" t="n">
        <f aca="false">H51+I51</f>
        <v>1985.56</v>
      </c>
      <c r="H51" s="63" t="n">
        <f aca="false">IF($C$1/$C$3&lt;J50,$C$1/$C$3,J50)</f>
        <v>888.89</v>
      </c>
      <c r="I51" s="63" t="n">
        <f aca="false">J50*$C$2/12/100</f>
        <v>1096.67</v>
      </c>
      <c r="J51" s="66" t="n">
        <f aca="false">J50-H51-K51-L51</f>
        <v>124444.4</v>
      </c>
      <c r="K51" s="67"/>
      <c r="L51" s="68"/>
      <c r="M51" s="69" t="n">
        <f aca="false">IF(ISBLANK(K50),VALUE(M50),ROW(K50))</f>
        <v>11</v>
      </c>
      <c r="N51" s="9" t="n">
        <f aca="false">N50+M50-M51</f>
        <v>180</v>
      </c>
      <c r="O51" s="10" t="n">
        <f aca="false">INDEX(F:F,M51,1)</f>
        <v>160000</v>
      </c>
      <c r="P51" s="11"/>
    </row>
    <row r="52" s="19" customFormat="true" ht="12.75" hidden="false" customHeight="false" outlineLevel="0" collapsed="false">
      <c r="A52" s="79" t="n">
        <v>41</v>
      </c>
      <c r="B52" s="61" t="str">
        <f aca="false">CONCATENATE(INT((A52-1)/12)+1,"-й год ",A52-1-INT((A52-1)/12)*12+1,"-й месяц")</f>
        <v>4-й год 5-й месяц</v>
      </c>
      <c r="C52" s="62" t="n">
        <f aca="false">IF(O52*$C$2/100/12/(1-(1+$C$2/100/12)^(-N52))&lt;F51,O52*$C$2/100/12/(1-(1+$C$2/100/12)^(-N52)),F51+E52)</f>
        <v>1768.64</v>
      </c>
      <c r="D52" s="63" t="n">
        <f aca="false">C52-E52</f>
        <v>522.33</v>
      </c>
      <c r="E52" s="63" t="n">
        <f aca="false">F51*$C$2/12/100</f>
        <v>1246.31</v>
      </c>
      <c r="F52" s="64" t="n">
        <f aca="false">F51-D52-K52-L52</f>
        <v>141913.14</v>
      </c>
      <c r="G52" s="65" t="n">
        <f aca="false">H52+I52</f>
        <v>1977.78</v>
      </c>
      <c r="H52" s="63" t="n">
        <f aca="false">IF($C$1/$C$3&lt;J51,$C$1/$C$3,J51)</f>
        <v>888.89</v>
      </c>
      <c r="I52" s="63" t="n">
        <f aca="false">J51*$C$2/12/100</f>
        <v>1088.89</v>
      </c>
      <c r="J52" s="66" t="n">
        <f aca="false">J51-H52-K52-L52</f>
        <v>123555.51</v>
      </c>
      <c r="K52" s="67"/>
      <c r="L52" s="68"/>
      <c r="M52" s="69" t="n">
        <f aca="false">IF(ISBLANK(K51),VALUE(M51),ROW(K51))</f>
        <v>11</v>
      </c>
      <c r="N52" s="9" t="n">
        <f aca="false">N51+M51-M52</f>
        <v>180</v>
      </c>
      <c r="O52" s="10" t="n">
        <f aca="false">INDEX(F:F,M52,1)</f>
        <v>160000</v>
      </c>
      <c r="P52" s="11"/>
    </row>
    <row r="53" s="19" customFormat="true" ht="12.75" hidden="false" customHeight="false" outlineLevel="0" collapsed="false">
      <c r="A53" s="79" t="n">
        <v>42</v>
      </c>
      <c r="B53" s="61" t="str">
        <f aca="false">CONCATENATE(INT((A53-1)/12)+1,"-й год ",A53-1-INT((A53-1)/12)*12+1,"-й месяц")</f>
        <v>4-й год 6-й месяц</v>
      </c>
      <c r="C53" s="62" t="n">
        <f aca="false">IF(O53*$C$2/100/12/(1-(1+$C$2/100/12)^(-N53))&lt;F52,O53*$C$2/100/12/(1-(1+$C$2/100/12)^(-N53)),F52+E53)</f>
        <v>1768.64</v>
      </c>
      <c r="D53" s="63" t="n">
        <f aca="false">C53-E53</f>
        <v>526.9</v>
      </c>
      <c r="E53" s="63" t="n">
        <f aca="false">F52*$C$2/12/100</f>
        <v>1241.74</v>
      </c>
      <c r="F53" s="64" t="n">
        <f aca="false">F52-D53-K53-L53</f>
        <v>141386.24</v>
      </c>
      <c r="G53" s="65" t="n">
        <f aca="false">H53+I53</f>
        <v>1970</v>
      </c>
      <c r="H53" s="63" t="n">
        <f aca="false">IF($C$1/$C$3&lt;J52,$C$1/$C$3,J52)</f>
        <v>888.89</v>
      </c>
      <c r="I53" s="63" t="n">
        <f aca="false">J52*$C$2/12/100</f>
        <v>1081.11</v>
      </c>
      <c r="J53" s="66" t="n">
        <f aca="false">J52-H53-K53-L53</f>
        <v>122666.62</v>
      </c>
      <c r="K53" s="67"/>
      <c r="L53" s="68"/>
      <c r="M53" s="69" t="n">
        <f aca="false">IF(ISBLANK(K52),VALUE(M52),ROW(K52))</f>
        <v>11</v>
      </c>
      <c r="N53" s="9" t="n">
        <f aca="false">N52+M52-M53</f>
        <v>180</v>
      </c>
      <c r="O53" s="10" t="n">
        <f aca="false">INDEX(F:F,M53,1)</f>
        <v>160000</v>
      </c>
      <c r="P53" s="11"/>
    </row>
    <row r="54" s="19" customFormat="true" ht="12.75" hidden="false" customHeight="false" outlineLevel="0" collapsed="false">
      <c r="A54" s="79" t="n">
        <v>43</v>
      </c>
      <c r="B54" s="61" t="str">
        <f aca="false">CONCATENATE(INT((A54-1)/12)+1,"-й год ",A54-1-INT((A54-1)/12)*12+1,"-й месяц")</f>
        <v>4-й год 7-й месяц</v>
      </c>
      <c r="C54" s="62" t="n">
        <f aca="false">IF(O54*$C$2/100/12/(1-(1+$C$2/100/12)^(-N54))&lt;F53,O54*$C$2/100/12/(1-(1+$C$2/100/12)^(-N54)),F53+E54)</f>
        <v>1768.64</v>
      </c>
      <c r="D54" s="63" t="n">
        <f aca="false">C54-E54</f>
        <v>531.51</v>
      </c>
      <c r="E54" s="63" t="n">
        <f aca="false">F53*$C$2/12/100</f>
        <v>1237.13</v>
      </c>
      <c r="F54" s="64" t="n">
        <f aca="false">F53-D54-K54-L54</f>
        <v>140854.73</v>
      </c>
      <c r="G54" s="65" t="n">
        <f aca="false">H54+I54</f>
        <v>1962.22</v>
      </c>
      <c r="H54" s="63" t="n">
        <f aca="false">IF($C$1/$C$3&lt;J53,$C$1/$C$3,J53)</f>
        <v>888.89</v>
      </c>
      <c r="I54" s="63" t="n">
        <f aca="false">J53*$C$2/12/100</f>
        <v>1073.33</v>
      </c>
      <c r="J54" s="66" t="n">
        <f aca="false">J53-H54-K54-L54</f>
        <v>121777.73</v>
      </c>
      <c r="K54" s="67"/>
      <c r="L54" s="68"/>
      <c r="M54" s="69" t="n">
        <f aca="false">IF(ISBLANK(K53),VALUE(M53),ROW(K53))</f>
        <v>11</v>
      </c>
      <c r="N54" s="9" t="n">
        <f aca="false">N53+M53-M54</f>
        <v>180</v>
      </c>
      <c r="O54" s="10" t="n">
        <f aca="false">INDEX(F:F,M54,1)</f>
        <v>160000</v>
      </c>
      <c r="P54" s="11"/>
    </row>
    <row r="55" s="19" customFormat="true" ht="12.75" hidden="false" customHeight="false" outlineLevel="0" collapsed="false">
      <c r="A55" s="79" t="n">
        <v>44</v>
      </c>
      <c r="B55" s="61" t="str">
        <f aca="false">CONCATENATE(INT((A55-1)/12)+1,"-й год ",A55-1-INT((A55-1)/12)*12+1,"-й месяц")</f>
        <v>4-й год 8-й месяц</v>
      </c>
      <c r="C55" s="62" t="n">
        <f aca="false">IF(O55*$C$2/100/12/(1-(1+$C$2/100/12)^(-N55))&lt;F54,O55*$C$2/100/12/(1-(1+$C$2/100/12)^(-N55)),F54+E55)</f>
        <v>1768.64</v>
      </c>
      <c r="D55" s="63" t="n">
        <f aca="false">C55-E55</f>
        <v>536.16</v>
      </c>
      <c r="E55" s="63" t="n">
        <f aca="false">F54*$C$2/12/100</f>
        <v>1232.48</v>
      </c>
      <c r="F55" s="64" t="n">
        <f aca="false">F54-D55-K55-L55</f>
        <v>140318.57</v>
      </c>
      <c r="G55" s="65" t="n">
        <f aca="false">H55+I55</f>
        <v>1954.45</v>
      </c>
      <c r="H55" s="63" t="n">
        <f aca="false">IF($C$1/$C$3&lt;J54,$C$1/$C$3,J54)</f>
        <v>888.89</v>
      </c>
      <c r="I55" s="63" t="n">
        <f aca="false">J54*$C$2/12/100</f>
        <v>1065.56</v>
      </c>
      <c r="J55" s="66" t="n">
        <f aca="false">J54-H55-K55-L55</f>
        <v>120888.84</v>
      </c>
      <c r="K55" s="67"/>
      <c r="L55" s="68"/>
      <c r="M55" s="69" t="n">
        <f aca="false">IF(ISBLANK(K54),VALUE(M54),ROW(K54))</f>
        <v>11</v>
      </c>
      <c r="N55" s="9" t="n">
        <f aca="false">N54+M54-M55</f>
        <v>180</v>
      </c>
      <c r="O55" s="10" t="n">
        <f aca="false">INDEX(F:F,M55,1)</f>
        <v>160000</v>
      </c>
      <c r="P55" s="11"/>
    </row>
    <row r="56" s="19" customFormat="true" ht="12.75" hidden="false" customHeight="false" outlineLevel="0" collapsed="false">
      <c r="A56" s="79" t="n">
        <v>45</v>
      </c>
      <c r="B56" s="61" t="str">
        <f aca="false">CONCATENATE(INT((A56-1)/12)+1,"-й год ",A56-1-INT((A56-1)/12)*12+1,"-й месяц")</f>
        <v>4-й год 9-й месяц</v>
      </c>
      <c r="C56" s="62" t="n">
        <f aca="false">IF(O56*$C$2/100/12/(1-(1+$C$2/100/12)^(-N56))&lt;F55,O56*$C$2/100/12/(1-(1+$C$2/100/12)^(-N56)),F55+E56)</f>
        <v>1768.64</v>
      </c>
      <c r="D56" s="63" t="n">
        <f aca="false">C56-E56</f>
        <v>540.85</v>
      </c>
      <c r="E56" s="63" t="n">
        <f aca="false">F55*$C$2/12/100</f>
        <v>1227.79</v>
      </c>
      <c r="F56" s="64" t="n">
        <f aca="false">F55-D56-K56-L56</f>
        <v>139777.72</v>
      </c>
      <c r="G56" s="65" t="n">
        <f aca="false">H56+I56</f>
        <v>1946.67</v>
      </c>
      <c r="H56" s="63" t="n">
        <f aca="false">IF($C$1/$C$3&lt;J55,$C$1/$C$3,J55)</f>
        <v>888.89</v>
      </c>
      <c r="I56" s="63" t="n">
        <f aca="false">J55*$C$2/12/100</f>
        <v>1057.78</v>
      </c>
      <c r="J56" s="66" t="n">
        <f aca="false">J55-H56-K56-L56</f>
        <v>119999.95</v>
      </c>
      <c r="K56" s="67"/>
      <c r="L56" s="68"/>
      <c r="M56" s="69" t="n">
        <f aca="false">IF(ISBLANK(K55),VALUE(M55),ROW(K55))</f>
        <v>11</v>
      </c>
      <c r="N56" s="9" t="n">
        <f aca="false">N55+M55-M56</f>
        <v>180</v>
      </c>
      <c r="O56" s="10" t="n">
        <f aca="false">INDEX(F:F,M56,1)</f>
        <v>160000</v>
      </c>
      <c r="P56" s="11"/>
    </row>
    <row r="57" s="19" customFormat="true" ht="12.75" hidden="false" customHeight="false" outlineLevel="0" collapsed="false">
      <c r="A57" s="79" t="n">
        <v>46</v>
      </c>
      <c r="B57" s="61" t="str">
        <f aca="false">CONCATENATE(INT((A57-1)/12)+1,"-й год ",A57-1-INT((A57-1)/12)*12+1,"-й месяц")</f>
        <v>4-й год 10-й месяц</v>
      </c>
      <c r="C57" s="62" t="n">
        <f aca="false">IF(O57*$C$2/100/12/(1-(1+$C$2/100/12)^(-N57))&lt;F56,O57*$C$2/100/12/(1-(1+$C$2/100/12)^(-N57)),F56+E57)</f>
        <v>1768.64</v>
      </c>
      <c r="D57" s="63" t="n">
        <f aca="false">C57-E57</f>
        <v>545.58</v>
      </c>
      <c r="E57" s="63" t="n">
        <f aca="false">F56*$C$2/12/100</f>
        <v>1223.06</v>
      </c>
      <c r="F57" s="64" t="n">
        <f aca="false">F56-D57-K57-L57</f>
        <v>139232.14</v>
      </c>
      <c r="G57" s="65" t="n">
        <f aca="false">H57+I57</f>
        <v>1938.89</v>
      </c>
      <c r="H57" s="63" t="n">
        <f aca="false">IF($C$1/$C$3&lt;J56,$C$1/$C$3,J56)</f>
        <v>888.89</v>
      </c>
      <c r="I57" s="63" t="n">
        <f aca="false">J56*$C$2/12/100</f>
        <v>1050</v>
      </c>
      <c r="J57" s="66" t="n">
        <f aca="false">J56-H57-K57-L57</f>
        <v>119111.06</v>
      </c>
      <c r="K57" s="67"/>
      <c r="L57" s="68"/>
      <c r="M57" s="69" t="n">
        <f aca="false">IF(ISBLANK(K56),VALUE(M56),ROW(K56))</f>
        <v>11</v>
      </c>
      <c r="N57" s="9" t="n">
        <f aca="false">N56+M56-M57</f>
        <v>180</v>
      </c>
      <c r="O57" s="10" t="n">
        <f aca="false">INDEX(F:F,M57,1)</f>
        <v>160000</v>
      </c>
      <c r="P57" s="11"/>
    </row>
    <row r="58" s="19" customFormat="true" ht="12.75" hidden="false" customHeight="false" outlineLevel="0" collapsed="false">
      <c r="A58" s="79" t="n">
        <v>47</v>
      </c>
      <c r="B58" s="61" t="str">
        <f aca="false">CONCATENATE(INT((A58-1)/12)+1,"-й год ",A58-1-INT((A58-1)/12)*12+1,"-й месяц")</f>
        <v>4-й год 11-й месяц</v>
      </c>
      <c r="C58" s="62" t="n">
        <f aca="false">IF(O58*$C$2/100/12/(1-(1+$C$2/100/12)^(-N58))&lt;F57,O58*$C$2/100/12/(1-(1+$C$2/100/12)^(-N58)),F57+E58)</f>
        <v>1768.64</v>
      </c>
      <c r="D58" s="63" t="n">
        <f aca="false">C58-E58</f>
        <v>550.36</v>
      </c>
      <c r="E58" s="63" t="n">
        <f aca="false">F57*$C$2/12/100</f>
        <v>1218.28</v>
      </c>
      <c r="F58" s="64" t="n">
        <f aca="false">F57-D58-K58-L58</f>
        <v>138681.78</v>
      </c>
      <c r="G58" s="65" t="n">
        <f aca="false">H58+I58</f>
        <v>1931.11</v>
      </c>
      <c r="H58" s="63" t="n">
        <f aca="false">IF($C$1/$C$3&lt;J57,$C$1/$C$3,J57)</f>
        <v>888.89</v>
      </c>
      <c r="I58" s="63" t="n">
        <f aca="false">J57*$C$2/12/100</f>
        <v>1042.22</v>
      </c>
      <c r="J58" s="66" t="n">
        <f aca="false">J57-H58-K58-L58</f>
        <v>118222.17</v>
      </c>
      <c r="K58" s="67"/>
      <c r="L58" s="68"/>
      <c r="M58" s="69" t="n">
        <f aca="false">IF(ISBLANK(K57),VALUE(M57),ROW(K57))</f>
        <v>11</v>
      </c>
      <c r="N58" s="9" t="n">
        <f aca="false">N57+M57-M58</f>
        <v>180</v>
      </c>
      <c r="O58" s="10" t="n">
        <f aca="false">INDEX(F:F,M58,1)</f>
        <v>160000</v>
      </c>
      <c r="P58" s="11"/>
    </row>
    <row r="59" s="19" customFormat="true" ht="12.75" hidden="false" customHeight="false" outlineLevel="0" collapsed="false">
      <c r="A59" s="80" t="n">
        <v>48</v>
      </c>
      <c r="B59" s="81" t="str">
        <f aca="false">CONCATENATE(INT((A59-1)/12)+1,"-й год ",A59-1-INT((A59-1)/12)*12+1,"-й месяц")</f>
        <v>4-й год 12-й месяц</v>
      </c>
      <c r="C59" s="82" t="n">
        <f aca="false">IF(O59*$C$2/100/12/(1-(1+$C$2/100/12)^(-N59))&lt;F58,O59*$C$2/100/12/(1-(1+$C$2/100/12)^(-N59)),F58+E59)</f>
        <v>1768.64</v>
      </c>
      <c r="D59" s="83" t="n">
        <f aca="false">C59-E59</f>
        <v>555.17</v>
      </c>
      <c r="E59" s="83" t="n">
        <f aca="false">F58*$C$2/12/100</f>
        <v>1213.47</v>
      </c>
      <c r="F59" s="84" t="n">
        <f aca="false">F58-D59-K59-L59</f>
        <v>138126.61</v>
      </c>
      <c r="G59" s="85" t="n">
        <f aca="false">H59+I59</f>
        <v>1923.33</v>
      </c>
      <c r="H59" s="83" t="n">
        <f aca="false">IF($C$1/$C$3&lt;J58,$C$1/$C$3,J58)</f>
        <v>888.89</v>
      </c>
      <c r="I59" s="83" t="n">
        <f aca="false">J58*$C$2/12/100</f>
        <v>1034.44</v>
      </c>
      <c r="J59" s="86" t="n">
        <f aca="false">J58-H59-K59-L59</f>
        <v>117333.28</v>
      </c>
      <c r="K59" s="87"/>
      <c r="L59" s="88"/>
      <c r="M59" s="69" t="n">
        <f aca="false">IF(ISBLANK(K58),VALUE(M58),ROW(K58))</f>
        <v>11</v>
      </c>
      <c r="N59" s="9" t="n">
        <f aca="false">N58+M58-M59</f>
        <v>180</v>
      </c>
      <c r="O59" s="10" t="n">
        <f aca="false">INDEX(F:F,M59,1)</f>
        <v>160000</v>
      </c>
      <c r="P59" s="11"/>
    </row>
    <row r="60" s="19" customFormat="true" ht="12.75" hidden="false" customHeight="false" outlineLevel="0" collapsed="false">
      <c r="A60" s="60" t="n">
        <v>49</v>
      </c>
      <c r="B60" s="61" t="str">
        <f aca="false">CONCATENATE(INT((A60-1)/12)+1,"-й год ",A60-1-INT((A60-1)/12)*12+1,"-й месяц")</f>
        <v>5-й год 1-й месяц</v>
      </c>
      <c r="C60" s="62" t="n">
        <f aca="false">IF(O60*$C$2/100/12/(1-(1+$C$2/100/12)^(-N60))&lt;F59,O60*$C$2/100/12/(1-(1+$C$2/100/12)^(-N60)),F59+E60)</f>
        <v>1768.64</v>
      </c>
      <c r="D60" s="63" t="n">
        <f aca="false">C60-E60</f>
        <v>560.03</v>
      </c>
      <c r="E60" s="63" t="n">
        <f aca="false">F59*$C$2/12/100</f>
        <v>1208.61</v>
      </c>
      <c r="F60" s="64" t="n">
        <f aca="false">F59-D60-K60-L60</f>
        <v>137566.58</v>
      </c>
      <c r="G60" s="65" t="n">
        <f aca="false">H60+I60</f>
        <v>1915.56</v>
      </c>
      <c r="H60" s="63" t="n">
        <f aca="false">IF($C$1/$C$3&lt;J59,$C$1/$C$3,J59)</f>
        <v>888.89</v>
      </c>
      <c r="I60" s="63" t="n">
        <f aca="false">J59*$C$2/12/100</f>
        <v>1026.67</v>
      </c>
      <c r="J60" s="66" t="n">
        <f aca="false">J59-H60-K60-L60</f>
        <v>116444.39</v>
      </c>
      <c r="K60" s="67"/>
      <c r="L60" s="68"/>
      <c r="M60" s="69" t="n">
        <f aca="false">IF(ISBLANK(K59),VALUE(M59),ROW(K59))</f>
        <v>11</v>
      </c>
      <c r="N60" s="9" t="n">
        <f aca="false">N59+M59-M60</f>
        <v>180</v>
      </c>
      <c r="O60" s="10" t="n">
        <f aca="false">INDEX(F:F,M60,1)</f>
        <v>160000</v>
      </c>
      <c r="P60" s="11"/>
    </row>
    <row r="61" s="19" customFormat="true" ht="12.75" hidden="false" customHeight="false" outlineLevel="0" collapsed="false">
      <c r="A61" s="60" t="n">
        <v>50</v>
      </c>
      <c r="B61" s="61" t="str">
        <f aca="false">CONCATENATE(INT((A61-1)/12)+1,"-й год ",A61-1-INT((A61-1)/12)*12+1,"-й месяц")</f>
        <v>5-й год 2-й месяц</v>
      </c>
      <c r="C61" s="62" t="n">
        <f aca="false">IF(O61*$C$2/100/12/(1-(1+$C$2/100/12)^(-N61))&lt;F60,O61*$C$2/100/12/(1-(1+$C$2/100/12)^(-N61)),F60+E61)</f>
        <v>1768.64</v>
      </c>
      <c r="D61" s="63" t="n">
        <f aca="false">C61-E61</f>
        <v>564.93</v>
      </c>
      <c r="E61" s="63" t="n">
        <f aca="false">F60*$C$2/12/100</f>
        <v>1203.71</v>
      </c>
      <c r="F61" s="64" t="n">
        <f aca="false">F60-D61-K61-L61</f>
        <v>137001.65</v>
      </c>
      <c r="G61" s="65" t="n">
        <f aca="false">H61+I61</f>
        <v>1907.78</v>
      </c>
      <c r="H61" s="63" t="n">
        <f aca="false">IF($C$1/$C$3&lt;J60,$C$1/$C$3,J60)</f>
        <v>888.89</v>
      </c>
      <c r="I61" s="63" t="n">
        <f aca="false">J60*$C$2/12/100</f>
        <v>1018.89</v>
      </c>
      <c r="J61" s="66" t="n">
        <f aca="false">J60-H61-K61-L61</f>
        <v>115555.5</v>
      </c>
      <c r="K61" s="67"/>
      <c r="L61" s="68"/>
      <c r="M61" s="69" t="n">
        <f aca="false">IF(ISBLANK(K60),VALUE(M60),ROW(K60))</f>
        <v>11</v>
      </c>
      <c r="N61" s="9" t="n">
        <f aca="false">N60+M60-M61</f>
        <v>180</v>
      </c>
      <c r="O61" s="10" t="n">
        <f aca="false">INDEX(F:F,M61,1)</f>
        <v>160000</v>
      </c>
      <c r="P61" s="11"/>
    </row>
    <row r="62" s="19" customFormat="true" ht="12.75" hidden="false" customHeight="false" outlineLevel="0" collapsed="false">
      <c r="A62" s="60" t="n">
        <v>51</v>
      </c>
      <c r="B62" s="61" t="str">
        <f aca="false">CONCATENATE(INT((A62-1)/12)+1,"-й год ",A62-1-INT((A62-1)/12)*12+1,"-й месяц")</f>
        <v>5-й год 3-й месяц</v>
      </c>
      <c r="C62" s="62" t="n">
        <f aca="false">IF(O62*$C$2/100/12/(1-(1+$C$2/100/12)^(-N62))&lt;F61,O62*$C$2/100/12/(1-(1+$C$2/100/12)^(-N62)),F61+E62)</f>
        <v>1768.64</v>
      </c>
      <c r="D62" s="63" t="n">
        <f aca="false">C62-E62</f>
        <v>569.88</v>
      </c>
      <c r="E62" s="63" t="n">
        <f aca="false">F61*$C$2/12/100</f>
        <v>1198.76</v>
      </c>
      <c r="F62" s="64" t="n">
        <f aca="false">F61-D62-K62-L62</f>
        <v>136431.77</v>
      </c>
      <c r="G62" s="65" t="n">
        <f aca="false">H62+I62</f>
        <v>1900</v>
      </c>
      <c r="H62" s="63" t="n">
        <f aca="false">IF($C$1/$C$3&lt;J61,$C$1/$C$3,J61)</f>
        <v>888.89</v>
      </c>
      <c r="I62" s="63" t="n">
        <f aca="false">J61*$C$2/12/100</f>
        <v>1011.11</v>
      </c>
      <c r="J62" s="66" t="n">
        <f aca="false">J61-H62-K62-L62</f>
        <v>114666.61</v>
      </c>
      <c r="K62" s="67"/>
      <c r="L62" s="68"/>
      <c r="M62" s="69" t="n">
        <f aca="false">IF(ISBLANK(K61),VALUE(M61),ROW(K61))</f>
        <v>11</v>
      </c>
      <c r="N62" s="9" t="n">
        <f aca="false">N61+M61-M62</f>
        <v>180</v>
      </c>
      <c r="O62" s="10" t="n">
        <f aca="false">INDEX(F:F,M62,1)</f>
        <v>160000</v>
      </c>
      <c r="P62" s="11"/>
    </row>
    <row r="63" s="19" customFormat="true" ht="12.75" hidden="false" customHeight="false" outlineLevel="0" collapsed="false">
      <c r="A63" s="60" t="n">
        <v>52</v>
      </c>
      <c r="B63" s="61" t="str">
        <f aca="false">CONCATENATE(INT((A63-1)/12)+1,"-й год ",A63-1-INT((A63-1)/12)*12+1,"-й месяц")</f>
        <v>5-й год 4-й месяц</v>
      </c>
      <c r="C63" s="62" t="n">
        <f aca="false">IF(O63*$C$2/100/12/(1-(1+$C$2/100/12)^(-N63))&lt;F62,O63*$C$2/100/12/(1-(1+$C$2/100/12)^(-N63)),F62+E63)</f>
        <v>1768.64</v>
      </c>
      <c r="D63" s="63" t="n">
        <f aca="false">C63-E63</f>
        <v>574.86</v>
      </c>
      <c r="E63" s="63" t="n">
        <f aca="false">F62*$C$2/12/100</f>
        <v>1193.78</v>
      </c>
      <c r="F63" s="64" t="n">
        <f aca="false">F62-D63-K63-L63</f>
        <v>135856.91</v>
      </c>
      <c r="G63" s="65" t="n">
        <f aca="false">H63+I63</f>
        <v>1892.22</v>
      </c>
      <c r="H63" s="63" t="n">
        <f aca="false">IF($C$1/$C$3&lt;J62,$C$1/$C$3,J62)</f>
        <v>888.89</v>
      </c>
      <c r="I63" s="63" t="n">
        <f aca="false">J62*$C$2/12/100</f>
        <v>1003.33</v>
      </c>
      <c r="J63" s="66" t="n">
        <f aca="false">J62-H63-K63-L63</f>
        <v>113777.72</v>
      </c>
      <c r="K63" s="67"/>
      <c r="L63" s="68"/>
      <c r="M63" s="69" t="n">
        <f aca="false">IF(ISBLANK(K62),VALUE(M62),ROW(K62))</f>
        <v>11</v>
      </c>
      <c r="N63" s="9" t="n">
        <f aca="false">N62+M62-M63</f>
        <v>180</v>
      </c>
      <c r="O63" s="10" t="n">
        <f aca="false">INDEX(F:F,M63,1)</f>
        <v>160000</v>
      </c>
      <c r="P63" s="11"/>
    </row>
    <row r="64" s="19" customFormat="true" ht="12.75" hidden="false" customHeight="false" outlineLevel="0" collapsed="false">
      <c r="A64" s="60" t="n">
        <v>53</v>
      </c>
      <c r="B64" s="61" t="str">
        <f aca="false">CONCATENATE(INT((A64-1)/12)+1,"-й год ",A64-1-INT((A64-1)/12)*12+1,"-й месяц")</f>
        <v>5-й год 5-й месяц</v>
      </c>
      <c r="C64" s="62" t="n">
        <f aca="false">IF(O64*$C$2/100/12/(1-(1+$C$2/100/12)^(-N64))&lt;F63,O64*$C$2/100/12/(1-(1+$C$2/100/12)^(-N64)),F63+E64)</f>
        <v>1768.64</v>
      </c>
      <c r="D64" s="63" t="n">
        <f aca="false">C64-E64</f>
        <v>579.89</v>
      </c>
      <c r="E64" s="63" t="n">
        <f aca="false">F63*$C$2/12/100</f>
        <v>1188.75</v>
      </c>
      <c r="F64" s="64" t="n">
        <f aca="false">F63-D64-K64-L64</f>
        <v>135277.02</v>
      </c>
      <c r="G64" s="65" t="n">
        <f aca="false">H64+I64</f>
        <v>1884.45</v>
      </c>
      <c r="H64" s="63" t="n">
        <f aca="false">IF($C$1/$C$3&lt;J63,$C$1/$C$3,J63)</f>
        <v>888.89</v>
      </c>
      <c r="I64" s="63" t="n">
        <f aca="false">J63*$C$2/12/100</f>
        <v>995.56</v>
      </c>
      <c r="J64" s="66" t="n">
        <f aca="false">J63-H64-K64-L64</f>
        <v>112888.83</v>
      </c>
      <c r="K64" s="67"/>
      <c r="L64" s="68"/>
      <c r="M64" s="69" t="n">
        <f aca="false">IF(ISBLANK(K63),VALUE(M63),ROW(K63))</f>
        <v>11</v>
      </c>
      <c r="N64" s="9" t="n">
        <f aca="false">N63+M63-M64</f>
        <v>180</v>
      </c>
      <c r="O64" s="10" t="n">
        <f aca="false">INDEX(F:F,M64,1)</f>
        <v>160000</v>
      </c>
      <c r="P64" s="11"/>
    </row>
    <row r="65" s="19" customFormat="true" ht="12.75" hidden="false" customHeight="false" outlineLevel="0" collapsed="false">
      <c r="A65" s="60" t="n">
        <v>54</v>
      </c>
      <c r="B65" s="61" t="str">
        <f aca="false">CONCATENATE(INT((A65-1)/12)+1,"-й год ",A65-1-INT((A65-1)/12)*12+1,"-й месяц")</f>
        <v>5-й год 6-й месяц</v>
      </c>
      <c r="C65" s="62" t="n">
        <f aca="false">IF(O65*$C$2/100/12/(1-(1+$C$2/100/12)^(-N65))&lt;F64,O65*$C$2/100/12/(1-(1+$C$2/100/12)^(-N65)),F64+E65)</f>
        <v>1768.64</v>
      </c>
      <c r="D65" s="63" t="n">
        <f aca="false">C65-E65</f>
        <v>584.97</v>
      </c>
      <c r="E65" s="63" t="n">
        <f aca="false">F64*$C$2/12/100</f>
        <v>1183.67</v>
      </c>
      <c r="F65" s="64" t="n">
        <f aca="false">F64-D65-K65-L65</f>
        <v>134692.05</v>
      </c>
      <c r="G65" s="65" t="n">
        <f aca="false">H65+I65</f>
        <v>1876.67</v>
      </c>
      <c r="H65" s="63" t="n">
        <f aca="false">IF($C$1/$C$3&lt;J64,$C$1/$C$3,J64)</f>
        <v>888.89</v>
      </c>
      <c r="I65" s="63" t="n">
        <f aca="false">J64*$C$2/12/100</f>
        <v>987.78</v>
      </c>
      <c r="J65" s="66" t="n">
        <f aca="false">J64-H65-K65-L65</f>
        <v>111999.94</v>
      </c>
      <c r="K65" s="67"/>
      <c r="L65" s="68"/>
      <c r="M65" s="69" t="n">
        <f aca="false">IF(ISBLANK(K64),VALUE(M64),ROW(K64))</f>
        <v>11</v>
      </c>
      <c r="N65" s="9" t="n">
        <f aca="false">N64+M64-M65</f>
        <v>180</v>
      </c>
      <c r="O65" s="10" t="n">
        <f aca="false">INDEX(F:F,M65,1)</f>
        <v>160000</v>
      </c>
      <c r="P65" s="11"/>
    </row>
    <row r="66" s="19" customFormat="true" ht="12.75" hidden="false" customHeight="false" outlineLevel="0" collapsed="false">
      <c r="A66" s="60" t="n">
        <v>55</v>
      </c>
      <c r="B66" s="61" t="str">
        <f aca="false">CONCATENATE(INT((A66-1)/12)+1,"-й год ",A66-1-INT((A66-1)/12)*12+1,"-й месяц")</f>
        <v>5-й год 7-й месяц</v>
      </c>
      <c r="C66" s="62" t="n">
        <f aca="false">IF(O66*$C$2/100/12/(1-(1+$C$2/100/12)^(-N66))&lt;F65,O66*$C$2/100/12/(1-(1+$C$2/100/12)^(-N66)),F65+E66)</f>
        <v>1768.64</v>
      </c>
      <c r="D66" s="63" t="n">
        <f aca="false">C66-E66</f>
        <v>590.08</v>
      </c>
      <c r="E66" s="63" t="n">
        <f aca="false">F65*$C$2/12/100</f>
        <v>1178.56</v>
      </c>
      <c r="F66" s="64" t="n">
        <f aca="false">F65-D66-K66-L66</f>
        <v>134101.97</v>
      </c>
      <c r="G66" s="65" t="n">
        <f aca="false">H66+I66</f>
        <v>1868.89</v>
      </c>
      <c r="H66" s="63" t="n">
        <f aca="false">IF($C$1/$C$3&lt;J65,$C$1/$C$3,J65)</f>
        <v>888.89</v>
      </c>
      <c r="I66" s="63" t="n">
        <f aca="false">J65*$C$2/12/100</f>
        <v>980</v>
      </c>
      <c r="J66" s="66" t="n">
        <f aca="false">J65-H66-K66-L66</f>
        <v>111111.05</v>
      </c>
      <c r="K66" s="67"/>
      <c r="L66" s="68"/>
      <c r="M66" s="69" t="n">
        <f aca="false">IF(ISBLANK(K65),VALUE(M65),ROW(K65))</f>
        <v>11</v>
      </c>
      <c r="N66" s="9" t="n">
        <f aca="false">N65+M65-M66</f>
        <v>180</v>
      </c>
      <c r="O66" s="10" t="n">
        <f aca="false">INDEX(F:F,M66,1)</f>
        <v>160000</v>
      </c>
      <c r="P66" s="11"/>
    </row>
    <row r="67" s="19" customFormat="true" ht="12.75" hidden="false" customHeight="false" outlineLevel="0" collapsed="false">
      <c r="A67" s="60" t="n">
        <v>56</v>
      </c>
      <c r="B67" s="61" t="str">
        <f aca="false">CONCATENATE(INT((A67-1)/12)+1,"-й год ",A67-1-INT((A67-1)/12)*12+1,"-й месяц")</f>
        <v>5-й год 8-й месяц</v>
      </c>
      <c r="C67" s="62" t="n">
        <f aca="false">IF(O67*$C$2/100/12/(1-(1+$C$2/100/12)^(-N67))&lt;F66,O67*$C$2/100/12/(1-(1+$C$2/100/12)^(-N67)),F66+E67)</f>
        <v>1768.64</v>
      </c>
      <c r="D67" s="63" t="n">
        <f aca="false">C67-E67</f>
        <v>595.25</v>
      </c>
      <c r="E67" s="63" t="n">
        <f aca="false">F66*$C$2/12/100</f>
        <v>1173.39</v>
      </c>
      <c r="F67" s="64" t="n">
        <f aca="false">F66-D67-K67-L67</f>
        <v>133506.72</v>
      </c>
      <c r="G67" s="65" t="n">
        <f aca="false">H67+I67</f>
        <v>1861.11</v>
      </c>
      <c r="H67" s="63" t="n">
        <f aca="false">IF($C$1/$C$3&lt;J66,$C$1/$C$3,J66)</f>
        <v>888.89</v>
      </c>
      <c r="I67" s="63" t="n">
        <f aca="false">J66*$C$2/12/100</f>
        <v>972.22</v>
      </c>
      <c r="J67" s="66" t="n">
        <f aca="false">J66-H67-K67-L67</f>
        <v>110222.16</v>
      </c>
      <c r="K67" s="67"/>
      <c r="L67" s="68"/>
      <c r="M67" s="69" t="n">
        <f aca="false">IF(ISBLANK(K66),VALUE(M66),ROW(K66))</f>
        <v>11</v>
      </c>
      <c r="N67" s="9" t="n">
        <f aca="false">N66+M66-M67</f>
        <v>180</v>
      </c>
      <c r="O67" s="10" t="n">
        <f aca="false">INDEX(F:F,M67,1)</f>
        <v>160000</v>
      </c>
      <c r="P67" s="11"/>
    </row>
    <row r="68" s="19" customFormat="true" ht="12.75" hidden="false" customHeight="false" outlineLevel="0" collapsed="false">
      <c r="A68" s="60" t="n">
        <v>57</v>
      </c>
      <c r="B68" s="61" t="str">
        <f aca="false">CONCATENATE(INT((A68-1)/12)+1,"-й год ",A68-1-INT((A68-1)/12)*12+1,"-й месяц")</f>
        <v>5-й год 9-й месяц</v>
      </c>
      <c r="C68" s="62" t="n">
        <f aca="false">IF(O68*$C$2/100/12/(1-(1+$C$2/100/12)^(-N68))&lt;F67,O68*$C$2/100/12/(1-(1+$C$2/100/12)^(-N68)),F67+E68)</f>
        <v>1768.64</v>
      </c>
      <c r="D68" s="63" t="n">
        <f aca="false">C68-E68</f>
        <v>600.46</v>
      </c>
      <c r="E68" s="63" t="n">
        <f aca="false">F67*$C$2/12/100</f>
        <v>1168.18</v>
      </c>
      <c r="F68" s="64" t="n">
        <f aca="false">F67-D68-K68-L68</f>
        <v>132906.26</v>
      </c>
      <c r="G68" s="65" t="n">
        <f aca="false">H68+I68</f>
        <v>1853.33</v>
      </c>
      <c r="H68" s="63" t="n">
        <f aca="false">IF($C$1/$C$3&lt;J67,$C$1/$C$3,J67)</f>
        <v>888.89</v>
      </c>
      <c r="I68" s="63" t="n">
        <f aca="false">J67*$C$2/12/100</f>
        <v>964.44</v>
      </c>
      <c r="J68" s="66" t="n">
        <f aca="false">J67-H68-K68-L68</f>
        <v>109333.27</v>
      </c>
      <c r="K68" s="67"/>
      <c r="L68" s="68"/>
      <c r="M68" s="69" t="n">
        <f aca="false">IF(ISBLANK(K67),VALUE(M67),ROW(K67))</f>
        <v>11</v>
      </c>
      <c r="N68" s="9" t="n">
        <f aca="false">N67+M67-M68</f>
        <v>180</v>
      </c>
      <c r="O68" s="10" t="n">
        <f aca="false">INDEX(F:F,M68,1)</f>
        <v>160000</v>
      </c>
      <c r="P68" s="11"/>
    </row>
    <row r="69" s="19" customFormat="true" ht="12.75" hidden="false" customHeight="false" outlineLevel="0" collapsed="false">
      <c r="A69" s="60" t="n">
        <v>58</v>
      </c>
      <c r="B69" s="61" t="str">
        <f aca="false">CONCATENATE(INT((A69-1)/12)+1,"-й год ",A69-1-INT((A69-1)/12)*12+1,"-й месяц")</f>
        <v>5-й год 10-й месяц</v>
      </c>
      <c r="C69" s="62" t="n">
        <f aca="false">IF(O69*$C$2/100/12/(1-(1+$C$2/100/12)^(-N69))&lt;F68,O69*$C$2/100/12/(1-(1+$C$2/100/12)^(-N69)),F68+E69)</f>
        <v>1768.64</v>
      </c>
      <c r="D69" s="63" t="n">
        <f aca="false">C69-E69</f>
        <v>605.71</v>
      </c>
      <c r="E69" s="63" t="n">
        <f aca="false">F68*$C$2/12/100</f>
        <v>1162.93</v>
      </c>
      <c r="F69" s="64" t="n">
        <f aca="false">F68-D69-K69-L69</f>
        <v>132300.55</v>
      </c>
      <c r="G69" s="65" t="n">
        <f aca="false">H69+I69</f>
        <v>1845.56</v>
      </c>
      <c r="H69" s="63" t="n">
        <f aca="false">IF($C$1/$C$3&lt;J68,$C$1/$C$3,J68)</f>
        <v>888.89</v>
      </c>
      <c r="I69" s="63" t="n">
        <f aca="false">J68*$C$2/12/100</f>
        <v>956.67</v>
      </c>
      <c r="J69" s="66" t="n">
        <f aca="false">J68-H69-K69-L69</f>
        <v>108444.38</v>
      </c>
      <c r="K69" s="67"/>
      <c r="L69" s="68"/>
      <c r="M69" s="69" t="n">
        <f aca="false">IF(ISBLANK(K68),VALUE(M68),ROW(K68))</f>
        <v>11</v>
      </c>
      <c r="N69" s="9" t="n">
        <f aca="false">N68+M68-M69</f>
        <v>180</v>
      </c>
      <c r="O69" s="10" t="n">
        <f aca="false">INDEX(F:F,M69,1)</f>
        <v>160000</v>
      </c>
      <c r="P69" s="11"/>
    </row>
    <row r="70" s="19" customFormat="true" ht="12.75" hidden="false" customHeight="false" outlineLevel="0" collapsed="false">
      <c r="A70" s="60" t="n">
        <v>59</v>
      </c>
      <c r="B70" s="61" t="str">
        <f aca="false">CONCATENATE(INT((A70-1)/12)+1,"-й год ",A70-1-INT((A70-1)/12)*12+1,"-й месяц")</f>
        <v>5-й год 11-й месяц</v>
      </c>
      <c r="C70" s="62" t="n">
        <f aca="false">IF(O70*$C$2/100/12/(1-(1+$C$2/100/12)^(-N70))&lt;F69,O70*$C$2/100/12/(1-(1+$C$2/100/12)^(-N70)),F69+E70)</f>
        <v>1768.64</v>
      </c>
      <c r="D70" s="63" t="n">
        <f aca="false">C70-E70</f>
        <v>611.01</v>
      </c>
      <c r="E70" s="63" t="n">
        <f aca="false">F69*$C$2/12/100</f>
        <v>1157.63</v>
      </c>
      <c r="F70" s="64" t="n">
        <f aca="false">F69-D70-K70-L70</f>
        <v>131689.54</v>
      </c>
      <c r="G70" s="65" t="n">
        <f aca="false">H70+I70</f>
        <v>1837.78</v>
      </c>
      <c r="H70" s="63" t="n">
        <f aca="false">IF($C$1/$C$3&lt;J69,$C$1/$C$3,J69)</f>
        <v>888.89</v>
      </c>
      <c r="I70" s="63" t="n">
        <f aca="false">J69*$C$2/12/100</f>
        <v>948.89</v>
      </c>
      <c r="J70" s="66" t="n">
        <f aca="false">J69-H70-K70-L70</f>
        <v>107555.49</v>
      </c>
      <c r="K70" s="67"/>
      <c r="L70" s="68"/>
      <c r="M70" s="69" t="n">
        <f aca="false">IF(ISBLANK(K69),VALUE(M69),ROW(K69))</f>
        <v>11</v>
      </c>
      <c r="N70" s="9" t="n">
        <f aca="false">N69+M69-M70</f>
        <v>180</v>
      </c>
      <c r="O70" s="10" t="n">
        <f aca="false">INDEX(F:F,M70,1)</f>
        <v>160000</v>
      </c>
      <c r="P70" s="11"/>
    </row>
    <row r="71" s="19" customFormat="true" ht="12.75" hidden="false" customHeight="false" outlineLevel="0" collapsed="false">
      <c r="A71" s="60" t="n">
        <v>60</v>
      </c>
      <c r="B71" s="61" t="str">
        <f aca="false">CONCATENATE(INT((A71-1)/12)+1,"-й год ",A71-1-INT((A71-1)/12)*12+1,"-й месяц")</f>
        <v>5-й год 12-й месяц</v>
      </c>
      <c r="C71" s="62" t="n">
        <f aca="false">IF(O71*$C$2/100/12/(1-(1+$C$2/100/12)^(-N71))&lt;F70,O71*$C$2/100/12/(1-(1+$C$2/100/12)^(-N71)),F70+E71)</f>
        <v>1768.64</v>
      </c>
      <c r="D71" s="63" t="n">
        <f aca="false">C71-E71</f>
        <v>616.36</v>
      </c>
      <c r="E71" s="63" t="n">
        <f aca="false">F70*$C$2/12/100</f>
        <v>1152.28</v>
      </c>
      <c r="F71" s="64" t="n">
        <f aca="false">F70-D71-K71-L71</f>
        <v>131073.18</v>
      </c>
      <c r="G71" s="65" t="n">
        <f aca="false">H71+I71</f>
        <v>1830</v>
      </c>
      <c r="H71" s="63" t="n">
        <f aca="false">IF($C$1/$C$3&lt;J70,$C$1/$C$3,J70)</f>
        <v>888.89</v>
      </c>
      <c r="I71" s="63" t="n">
        <f aca="false">J70*$C$2/12/100</f>
        <v>941.11</v>
      </c>
      <c r="J71" s="66" t="n">
        <f aca="false">J70-H71-K71-L71</f>
        <v>106666.6</v>
      </c>
      <c r="K71" s="67"/>
      <c r="L71" s="68"/>
      <c r="M71" s="69" t="n">
        <f aca="false">IF(ISBLANK(K70),VALUE(M70),ROW(K70))</f>
        <v>11</v>
      </c>
      <c r="N71" s="9" t="n">
        <f aca="false">N70+M70-M71</f>
        <v>180</v>
      </c>
      <c r="O71" s="10" t="n">
        <f aca="false">INDEX(F:F,M71,1)</f>
        <v>160000</v>
      </c>
      <c r="P71" s="11"/>
    </row>
    <row r="72" s="19" customFormat="true" ht="12.75" hidden="false" customHeight="false" outlineLevel="0" collapsed="false">
      <c r="A72" s="70" t="n">
        <v>61</v>
      </c>
      <c r="B72" s="71" t="str">
        <f aca="false">CONCATENATE(INT((A72-1)/12)+1,"-й год ",A72-1-INT((A72-1)/12)*12+1,"-й месяц")</f>
        <v>6-й год 1-й месяц</v>
      </c>
      <c r="C72" s="72" t="n">
        <f aca="false">IF(O72*$C$2/100/12/(1-(1+$C$2/100/12)^(-N72))&lt;F71,O72*$C$2/100/12/(1-(1+$C$2/100/12)^(-N72)),F71+E72)</f>
        <v>1768.64</v>
      </c>
      <c r="D72" s="73" t="n">
        <f aca="false">C72-E72</f>
        <v>621.75</v>
      </c>
      <c r="E72" s="73" t="n">
        <f aca="false">F71*$C$2/12/100</f>
        <v>1146.89</v>
      </c>
      <c r="F72" s="74" t="n">
        <f aca="false">F71-D72-K72-L72</f>
        <v>130451.43</v>
      </c>
      <c r="G72" s="75" t="n">
        <f aca="false">H72+I72</f>
        <v>1822.22</v>
      </c>
      <c r="H72" s="73" t="n">
        <f aca="false">IF($C$1/$C$3&lt;J71,$C$1/$C$3,J71)</f>
        <v>888.89</v>
      </c>
      <c r="I72" s="73" t="n">
        <f aca="false">J71*$C$2/12/100</f>
        <v>933.33</v>
      </c>
      <c r="J72" s="76" t="n">
        <f aca="false">J71-H72-K72-L72</f>
        <v>105777.71</v>
      </c>
      <c r="K72" s="77"/>
      <c r="L72" s="78"/>
      <c r="M72" s="69" t="n">
        <f aca="false">IF(ISBLANK(K71),VALUE(M71),ROW(K71))</f>
        <v>11</v>
      </c>
      <c r="N72" s="9" t="n">
        <f aca="false">N71+M71-M72</f>
        <v>180</v>
      </c>
      <c r="O72" s="10" t="n">
        <f aca="false">INDEX(F:F,M72,1)</f>
        <v>160000</v>
      </c>
      <c r="P72" s="11"/>
    </row>
    <row r="73" s="19" customFormat="true" ht="12.75" hidden="false" customHeight="false" outlineLevel="0" collapsed="false">
      <c r="A73" s="79" t="n">
        <v>62</v>
      </c>
      <c r="B73" s="61" t="str">
        <f aca="false">CONCATENATE(INT((A73-1)/12)+1,"-й год ",A73-1-INT((A73-1)/12)*12+1,"-й месяц")</f>
        <v>6-й год 2-й месяц</v>
      </c>
      <c r="C73" s="62" t="n">
        <f aca="false">IF(O73*$C$2/100/12/(1-(1+$C$2/100/12)^(-N73))&lt;F72,O73*$C$2/100/12/(1-(1+$C$2/100/12)^(-N73)),F72+E73)</f>
        <v>1768.64</v>
      </c>
      <c r="D73" s="63" t="n">
        <f aca="false">C73-E73</f>
        <v>627.19</v>
      </c>
      <c r="E73" s="63" t="n">
        <f aca="false">F72*$C$2/12/100</f>
        <v>1141.45</v>
      </c>
      <c r="F73" s="64" t="n">
        <f aca="false">F72-D73-K73-L73</f>
        <v>129824.24</v>
      </c>
      <c r="G73" s="65" t="n">
        <f aca="false">H73+I73</f>
        <v>1814.44</v>
      </c>
      <c r="H73" s="63" t="n">
        <f aca="false">IF($C$1/$C$3&lt;J72,$C$1/$C$3,J72)</f>
        <v>888.89</v>
      </c>
      <c r="I73" s="63" t="n">
        <f aca="false">J72*$C$2/12/100</f>
        <v>925.55</v>
      </c>
      <c r="J73" s="66" t="n">
        <f aca="false">J72-H73-K73-L73</f>
        <v>104888.82</v>
      </c>
      <c r="K73" s="67"/>
      <c r="L73" s="68"/>
      <c r="M73" s="69" t="n">
        <f aca="false">IF(ISBLANK(K72),VALUE(M72),ROW(K72))</f>
        <v>11</v>
      </c>
      <c r="N73" s="9" t="n">
        <f aca="false">N72+M72-M73</f>
        <v>180</v>
      </c>
      <c r="O73" s="10" t="n">
        <f aca="false">INDEX(F:F,M73,1)</f>
        <v>160000</v>
      </c>
      <c r="P73" s="11"/>
    </row>
    <row r="74" s="19" customFormat="true" ht="12.75" hidden="false" customHeight="false" outlineLevel="0" collapsed="false">
      <c r="A74" s="79" t="n">
        <v>63</v>
      </c>
      <c r="B74" s="61" t="str">
        <f aca="false">CONCATENATE(INT((A74-1)/12)+1,"-й год ",A74-1-INT((A74-1)/12)*12+1,"-й месяц")</f>
        <v>6-й год 3-й месяц</v>
      </c>
      <c r="C74" s="62" t="n">
        <f aca="false">IF(O74*$C$2/100/12/(1-(1+$C$2/100/12)^(-N74))&lt;F73,O74*$C$2/100/12/(1-(1+$C$2/100/12)^(-N74)),F73+E74)</f>
        <v>1768.64</v>
      </c>
      <c r="D74" s="63" t="n">
        <f aca="false">C74-E74</f>
        <v>632.68</v>
      </c>
      <c r="E74" s="63" t="n">
        <f aca="false">F73*$C$2/12/100</f>
        <v>1135.96</v>
      </c>
      <c r="F74" s="64" t="n">
        <f aca="false">F73-D74-K74-L74</f>
        <v>129191.56</v>
      </c>
      <c r="G74" s="65" t="n">
        <f aca="false">H74+I74</f>
        <v>1806.67</v>
      </c>
      <c r="H74" s="63" t="n">
        <f aca="false">IF($C$1/$C$3&lt;J73,$C$1/$C$3,J73)</f>
        <v>888.89</v>
      </c>
      <c r="I74" s="63" t="n">
        <f aca="false">J73*$C$2/12/100</f>
        <v>917.78</v>
      </c>
      <c r="J74" s="66" t="n">
        <f aca="false">J73-H74-K74-L74</f>
        <v>103999.93</v>
      </c>
      <c r="K74" s="67"/>
      <c r="L74" s="68"/>
      <c r="M74" s="69" t="n">
        <f aca="false">IF(ISBLANK(K73),VALUE(M73),ROW(K73))</f>
        <v>11</v>
      </c>
      <c r="N74" s="9" t="n">
        <f aca="false">N73+M73-M74</f>
        <v>180</v>
      </c>
      <c r="O74" s="10" t="n">
        <f aca="false">INDEX(F:F,M74,1)</f>
        <v>160000</v>
      </c>
      <c r="P74" s="11"/>
    </row>
    <row r="75" s="19" customFormat="true" ht="12.75" hidden="false" customHeight="false" outlineLevel="0" collapsed="false">
      <c r="A75" s="79" t="n">
        <v>64</v>
      </c>
      <c r="B75" s="61" t="str">
        <f aca="false">CONCATENATE(INT((A75-1)/12)+1,"-й год ",A75-1-INT((A75-1)/12)*12+1,"-й месяц")</f>
        <v>6-й год 4-й месяц</v>
      </c>
      <c r="C75" s="62" t="n">
        <f aca="false">IF(O75*$C$2/100/12/(1-(1+$C$2/100/12)^(-N75))&lt;F74,O75*$C$2/100/12/(1-(1+$C$2/100/12)^(-N75)),F74+E75)</f>
        <v>1768.64</v>
      </c>
      <c r="D75" s="63" t="n">
        <f aca="false">C75-E75</f>
        <v>638.21</v>
      </c>
      <c r="E75" s="63" t="n">
        <f aca="false">F74*$C$2/12/100</f>
        <v>1130.43</v>
      </c>
      <c r="F75" s="64" t="n">
        <f aca="false">F74-D75-K75-L75</f>
        <v>128553.35</v>
      </c>
      <c r="G75" s="65" t="n">
        <f aca="false">H75+I75</f>
        <v>1798.89</v>
      </c>
      <c r="H75" s="63" t="n">
        <f aca="false">IF($C$1/$C$3&lt;J74,$C$1/$C$3,J74)</f>
        <v>888.89</v>
      </c>
      <c r="I75" s="63" t="n">
        <f aca="false">J74*$C$2/12/100</f>
        <v>910</v>
      </c>
      <c r="J75" s="66" t="n">
        <f aca="false">J74-H75-K75-L75</f>
        <v>103111.04</v>
      </c>
      <c r="K75" s="67"/>
      <c r="L75" s="68"/>
      <c r="M75" s="69" t="n">
        <f aca="false">IF(ISBLANK(K74),VALUE(M74),ROW(K74))</f>
        <v>11</v>
      </c>
      <c r="N75" s="9" t="n">
        <f aca="false">N74+M74-M75</f>
        <v>180</v>
      </c>
      <c r="O75" s="10" t="n">
        <f aca="false">INDEX(F:F,M75,1)</f>
        <v>160000</v>
      </c>
      <c r="P75" s="11"/>
    </row>
    <row r="76" s="19" customFormat="true" ht="12.75" hidden="false" customHeight="false" outlineLevel="0" collapsed="false">
      <c r="A76" s="79" t="n">
        <v>65</v>
      </c>
      <c r="B76" s="61" t="str">
        <f aca="false">CONCATENATE(INT((A76-1)/12)+1,"-й год ",A76-1-INT((A76-1)/12)*12+1,"-й месяц")</f>
        <v>6-й год 5-й месяц</v>
      </c>
      <c r="C76" s="62" t="n">
        <f aca="false">IF(O76*$C$2/100/12/(1-(1+$C$2/100/12)^(-N76))&lt;F75,O76*$C$2/100/12/(1-(1+$C$2/100/12)^(-N76)),F75+E76)</f>
        <v>1768.64</v>
      </c>
      <c r="D76" s="63" t="n">
        <f aca="false">C76-E76</f>
        <v>643.8</v>
      </c>
      <c r="E76" s="63" t="n">
        <f aca="false">F75*$C$2/12/100</f>
        <v>1124.84</v>
      </c>
      <c r="F76" s="64" t="n">
        <f aca="false">F75-D76-K76-L76</f>
        <v>127909.55</v>
      </c>
      <c r="G76" s="65" t="n">
        <f aca="false">H76+I76</f>
        <v>1791.11</v>
      </c>
      <c r="H76" s="63" t="n">
        <f aca="false">IF($C$1/$C$3&lt;J75,$C$1/$C$3,J75)</f>
        <v>888.89</v>
      </c>
      <c r="I76" s="63" t="n">
        <f aca="false">J75*$C$2/12/100</f>
        <v>902.22</v>
      </c>
      <c r="J76" s="66" t="n">
        <f aca="false">J75-H76-K76-L76</f>
        <v>102222.15</v>
      </c>
      <c r="K76" s="67"/>
      <c r="L76" s="68"/>
      <c r="M76" s="69" t="n">
        <f aca="false">IF(ISBLANK(K75),VALUE(M75),ROW(K75))</f>
        <v>11</v>
      </c>
      <c r="N76" s="9" t="n">
        <f aca="false">N75+M75-M76</f>
        <v>180</v>
      </c>
      <c r="O76" s="10" t="n">
        <f aca="false">INDEX(F:F,M76,1)</f>
        <v>160000</v>
      </c>
      <c r="P76" s="11"/>
    </row>
    <row r="77" s="19" customFormat="true" ht="12.75" hidden="false" customHeight="false" outlineLevel="0" collapsed="false">
      <c r="A77" s="79" t="n">
        <v>66</v>
      </c>
      <c r="B77" s="61" t="str">
        <f aca="false">CONCATENATE(INT((A77-1)/12)+1,"-й год ",A77-1-INT((A77-1)/12)*12+1,"-й месяц")</f>
        <v>6-й год 6-й месяц</v>
      </c>
      <c r="C77" s="62" t="n">
        <f aca="false">IF(O77*$C$2/100/12/(1-(1+$C$2/100/12)^(-N77))&lt;F76,O77*$C$2/100/12/(1-(1+$C$2/100/12)^(-N77)),F76+E77)</f>
        <v>1768.64</v>
      </c>
      <c r="D77" s="63" t="n">
        <f aca="false">C77-E77</f>
        <v>649.43</v>
      </c>
      <c r="E77" s="63" t="n">
        <f aca="false">F76*$C$2/12/100</f>
        <v>1119.21</v>
      </c>
      <c r="F77" s="64" t="n">
        <f aca="false">F76-D77-K77-L77</f>
        <v>127260.12</v>
      </c>
      <c r="G77" s="65" t="n">
        <f aca="false">H77+I77</f>
        <v>1783.33</v>
      </c>
      <c r="H77" s="63" t="n">
        <f aca="false">IF($C$1/$C$3&lt;J76,$C$1/$C$3,J76)</f>
        <v>888.89</v>
      </c>
      <c r="I77" s="63" t="n">
        <f aca="false">J76*$C$2/12/100</f>
        <v>894.44</v>
      </c>
      <c r="J77" s="66" t="n">
        <f aca="false">J76-H77-K77-L77</f>
        <v>101333.26</v>
      </c>
      <c r="K77" s="67"/>
      <c r="L77" s="68"/>
      <c r="M77" s="69" t="n">
        <f aca="false">IF(ISBLANK(K76),VALUE(M76),ROW(K76))</f>
        <v>11</v>
      </c>
      <c r="N77" s="9" t="n">
        <f aca="false">N76+M76-M77</f>
        <v>180</v>
      </c>
      <c r="O77" s="10" t="n">
        <f aca="false">INDEX(F:F,M77,1)</f>
        <v>160000</v>
      </c>
      <c r="P77" s="11"/>
    </row>
    <row r="78" s="19" customFormat="true" ht="12.75" hidden="false" customHeight="false" outlineLevel="0" collapsed="false">
      <c r="A78" s="79" t="n">
        <v>67</v>
      </c>
      <c r="B78" s="61" t="str">
        <f aca="false">CONCATENATE(INT((A78-1)/12)+1,"-й год ",A78-1-INT((A78-1)/12)*12+1,"-й месяц")</f>
        <v>6-й год 7-й месяц</v>
      </c>
      <c r="C78" s="62" t="n">
        <f aca="false">IF(O78*$C$2/100/12/(1-(1+$C$2/100/12)^(-N78))&lt;F77,O78*$C$2/100/12/(1-(1+$C$2/100/12)^(-N78)),F77+E78)</f>
        <v>1768.64</v>
      </c>
      <c r="D78" s="63" t="n">
        <f aca="false">C78-E78</f>
        <v>655.11</v>
      </c>
      <c r="E78" s="63" t="n">
        <f aca="false">F77*$C$2/12/100</f>
        <v>1113.53</v>
      </c>
      <c r="F78" s="64" t="n">
        <f aca="false">F77-D78-K78-L78</f>
        <v>126605.01</v>
      </c>
      <c r="G78" s="65" t="n">
        <f aca="false">H78+I78</f>
        <v>1775.56</v>
      </c>
      <c r="H78" s="63" t="n">
        <f aca="false">IF($C$1/$C$3&lt;J77,$C$1/$C$3,J77)</f>
        <v>888.89</v>
      </c>
      <c r="I78" s="63" t="n">
        <f aca="false">J77*$C$2/12/100</f>
        <v>886.67</v>
      </c>
      <c r="J78" s="66" t="n">
        <f aca="false">J77-H78-K78-L78</f>
        <v>100444.37</v>
      </c>
      <c r="K78" s="67"/>
      <c r="L78" s="68"/>
      <c r="M78" s="69" t="n">
        <f aca="false">IF(ISBLANK(K77),VALUE(M77),ROW(K77))</f>
        <v>11</v>
      </c>
      <c r="N78" s="9" t="n">
        <f aca="false">N77+M77-M78</f>
        <v>180</v>
      </c>
      <c r="O78" s="10" t="n">
        <f aca="false">INDEX(F:F,M78,1)</f>
        <v>160000</v>
      </c>
      <c r="P78" s="11"/>
    </row>
    <row r="79" s="19" customFormat="true" ht="12.75" hidden="false" customHeight="false" outlineLevel="0" collapsed="false">
      <c r="A79" s="79" t="n">
        <v>68</v>
      </c>
      <c r="B79" s="61" t="str">
        <f aca="false">CONCATENATE(INT((A79-1)/12)+1,"-й год ",A79-1-INT((A79-1)/12)*12+1,"-й месяц")</f>
        <v>6-й год 8-й месяц</v>
      </c>
      <c r="C79" s="62" t="n">
        <f aca="false">IF(O79*$C$2/100/12/(1-(1+$C$2/100/12)^(-N79))&lt;F78,O79*$C$2/100/12/(1-(1+$C$2/100/12)^(-N79)),F78+E79)</f>
        <v>1768.64</v>
      </c>
      <c r="D79" s="63" t="n">
        <f aca="false">C79-E79</f>
        <v>660.85</v>
      </c>
      <c r="E79" s="63" t="n">
        <f aca="false">F78*$C$2/12/100</f>
        <v>1107.79</v>
      </c>
      <c r="F79" s="64" t="n">
        <f aca="false">F78-D79-K79-L79</f>
        <v>125944.16</v>
      </c>
      <c r="G79" s="65" t="n">
        <f aca="false">H79+I79</f>
        <v>1767.78</v>
      </c>
      <c r="H79" s="63" t="n">
        <f aca="false">IF($C$1/$C$3&lt;J78,$C$1/$C$3,J78)</f>
        <v>888.89</v>
      </c>
      <c r="I79" s="63" t="n">
        <f aca="false">J78*$C$2/12/100</f>
        <v>878.89</v>
      </c>
      <c r="J79" s="66" t="n">
        <f aca="false">J78-H79-K79-L79</f>
        <v>99555.48</v>
      </c>
      <c r="K79" s="67"/>
      <c r="L79" s="68"/>
      <c r="M79" s="69" t="n">
        <f aca="false">IF(ISBLANK(K78),VALUE(M78),ROW(K78))</f>
        <v>11</v>
      </c>
      <c r="N79" s="9" t="n">
        <f aca="false">N78+M78-M79</f>
        <v>180</v>
      </c>
      <c r="O79" s="10" t="n">
        <f aca="false">INDEX(F:F,M79,1)</f>
        <v>160000</v>
      </c>
      <c r="P79" s="11"/>
    </row>
    <row r="80" s="19" customFormat="true" ht="12.75" hidden="false" customHeight="false" outlineLevel="0" collapsed="false">
      <c r="A80" s="79" t="n">
        <v>69</v>
      </c>
      <c r="B80" s="61" t="str">
        <f aca="false">CONCATENATE(INT((A80-1)/12)+1,"-й год ",A80-1-INT((A80-1)/12)*12+1,"-й месяц")</f>
        <v>6-й год 9-й месяц</v>
      </c>
      <c r="C80" s="62" t="n">
        <f aca="false">IF(O80*$C$2/100/12/(1-(1+$C$2/100/12)^(-N80))&lt;F79,O80*$C$2/100/12/(1-(1+$C$2/100/12)^(-N80)),F79+E80)</f>
        <v>1768.64</v>
      </c>
      <c r="D80" s="63" t="n">
        <f aca="false">C80-E80</f>
        <v>666.63</v>
      </c>
      <c r="E80" s="63" t="n">
        <f aca="false">F79*$C$2/12/100</f>
        <v>1102.01</v>
      </c>
      <c r="F80" s="64" t="n">
        <f aca="false">F79-D80-K80-L80</f>
        <v>125277.53</v>
      </c>
      <c r="G80" s="65" t="n">
        <f aca="false">H80+I80</f>
        <v>1760</v>
      </c>
      <c r="H80" s="63" t="n">
        <f aca="false">IF($C$1/$C$3&lt;J79,$C$1/$C$3,J79)</f>
        <v>888.89</v>
      </c>
      <c r="I80" s="63" t="n">
        <f aca="false">J79*$C$2/12/100</f>
        <v>871.11</v>
      </c>
      <c r="J80" s="66" t="n">
        <f aca="false">J79-H80-K80-L80</f>
        <v>98666.59</v>
      </c>
      <c r="K80" s="67"/>
      <c r="L80" s="68"/>
      <c r="M80" s="69" t="n">
        <f aca="false">IF(ISBLANK(K79),VALUE(M79),ROW(K79))</f>
        <v>11</v>
      </c>
      <c r="N80" s="9" t="n">
        <f aca="false">N79+M79-M80</f>
        <v>180</v>
      </c>
      <c r="O80" s="10" t="n">
        <f aca="false">INDEX(F:F,M80,1)</f>
        <v>160000</v>
      </c>
      <c r="P80" s="11"/>
    </row>
    <row r="81" s="19" customFormat="true" ht="12.75" hidden="false" customHeight="false" outlineLevel="0" collapsed="false">
      <c r="A81" s="79" t="n">
        <v>70</v>
      </c>
      <c r="B81" s="61" t="str">
        <f aca="false">CONCATENATE(INT((A81-1)/12)+1,"-й год ",A81-1-INT((A81-1)/12)*12+1,"-й месяц")</f>
        <v>6-й год 10-й месяц</v>
      </c>
      <c r="C81" s="62" t="n">
        <f aca="false">IF(O81*$C$2/100/12/(1-(1+$C$2/100/12)^(-N81))&lt;F80,O81*$C$2/100/12/(1-(1+$C$2/100/12)^(-N81)),F80+E81)</f>
        <v>1768.64</v>
      </c>
      <c r="D81" s="63" t="n">
        <f aca="false">C81-E81</f>
        <v>672.46</v>
      </c>
      <c r="E81" s="63" t="n">
        <f aca="false">F80*$C$2/12/100</f>
        <v>1096.18</v>
      </c>
      <c r="F81" s="64" t="n">
        <f aca="false">F80-D81-K81-L81</f>
        <v>124605.07</v>
      </c>
      <c r="G81" s="65" t="n">
        <f aca="false">H81+I81</f>
        <v>1752.22</v>
      </c>
      <c r="H81" s="63" t="n">
        <f aca="false">IF($C$1/$C$3&lt;J80,$C$1/$C$3,J80)</f>
        <v>888.89</v>
      </c>
      <c r="I81" s="63" t="n">
        <f aca="false">J80*$C$2/12/100</f>
        <v>863.33</v>
      </c>
      <c r="J81" s="66" t="n">
        <f aca="false">J80-H81-K81-L81</f>
        <v>97777.7</v>
      </c>
      <c r="K81" s="67"/>
      <c r="L81" s="68"/>
      <c r="M81" s="69" t="n">
        <f aca="false">IF(ISBLANK(K80),VALUE(M80),ROW(K80))</f>
        <v>11</v>
      </c>
      <c r="N81" s="9" t="n">
        <f aca="false">N80+M80-M81</f>
        <v>180</v>
      </c>
      <c r="O81" s="10" t="n">
        <f aca="false">INDEX(F:F,M81,1)</f>
        <v>160000</v>
      </c>
      <c r="P81" s="11"/>
    </row>
    <row r="82" s="19" customFormat="true" ht="12.75" hidden="false" customHeight="false" outlineLevel="0" collapsed="false">
      <c r="A82" s="79" t="n">
        <v>71</v>
      </c>
      <c r="B82" s="61" t="str">
        <f aca="false">CONCATENATE(INT((A82-1)/12)+1,"-й год ",A82-1-INT((A82-1)/12)*12+1,"-й месяц")</f>
        <v>6-й год 11-й месяц</v>
      </c>
      <c r="C82" s="62" t="n">
        <f aca="false">IF(O82*$C$2/100/12/(1-(1+$C$2/100/12)^(-N82))&lt;F81,O82*$C$2/100/12/(1-(1+$C$2/100/12)^(-N82)),F81+E82)</f>
        <v>1768.64</v>
      </c>
      <c r="D82" s="63" t="n">
        <f aca="false">C82-E82</f>
        <v>678.35</v>
      </c>
      <c r="E82" s="63" t="n">
        <f aca="false">F81*$C$2/12/100</f>
        <v>1090.29</v>
      </c>
      <c r="F82" s="64" t="n">
        <f aca="false">F81-D82-K82-L82</f>
        <v>123926.72</v>
      </c>
      <c r="G82" s="65" t="n">
        <f aca="false">H82+I82</f>
        <v>1744.44</v>
      </c>
      <c r="H82" s="63" t="n">
        <f aca="false">IF($C$1/$C$3&lt;J81,$C$1/$C$3,J81)</f>
        <v>888.89</v>
      </c>
      <c r="I82" s="63" t="n">
        <f aca="false">J81*$C$2/12/100</f>
        <v>855.55</v>
      </c>
      <c r="J82" s="66" t="n">
        <f aca="false">J81-H82-K82-L82</f>
        <v>96888.81</v>
      </c>
      <c r="K82" s="67"/>
      <c r="L82" s="68"/>
      <c r="M82" s="69" t="n">
        <f aca="false">IF(ISBLANK(K81),VALUE(M81),ROW(K81))</f>
        <v>11</v>
      </c>
      <c r="N82" s="9" t="n">
        <f aca="false">N81+M81-M82</f>
        <v>180</v>
      </c>
      <c r="O82" s="10" t="n">
        <f aca="false">INDEX(F:F,M82,1)</f>
        <v>160000</v>
      </c>
      <c r="P82" s="11"/>
    </row>
    <row r="83" s="19" customFormat="true" ht="12.75" hidden="false" customHeight="false" outlineLevel="0" collapsed="false">
      <c r="A83" s="80" t="n">
        <v>72</v>
      </c>
      <c r="B83" s="81" t="str">
        <f aca="false">CONCATENATE(INT((A83-1)/12)+1,"-й год ",A83-1-INT((A83-1)/12)*12+1,"-й месяц")</f>
        <v>6-й год 12-й месяц</v>
      </c>
      <c r="C83" s="82" t="n">
        <f aca="false">IF(O83*$C$2/100/12/(1-(1+$C$2/100/12)^(-N83))&lt;F82,O83*$C$2/100/12/(1-(1+$C$2/100/12)^(-N83)),F82+E83)</f>
        <v>1768.64</v>
      </c>
      <c r="D83" s="83" t="n">
        <f aca="false">C83-E83</f>
        <v>684.28</v>
      </c>
      <c r="E83" s="83" t="n">
        <f aca="false">F82*$C$2/12/100</f>
        <v>1084.36</v>
      </c>
      <c r="F83" s="84" t="n">
        <f aca="false">F82-D83-K83-L83</f>
        <v>123242.44</v>
      </c>
      <c r="G83" s="85" t="n">
        <f aca="false">H83+I83</f>
        <v>1736.67</v>
      </c>
      <c r="H83" s="83" t="n">
        <f aca="false">IF($C$1/$C$3&lt;J82,$C$1/$C$3,J82)</f>
        <v>888.89</v>
      </c>
      <c r="I83" s="83" t="n">
        <f aca="false">J82*$C$2/12/100</f>
        <v>847.78</v>
      </c>
      <c r="J83" s="86" t="n">
        <f aca="false">J82-H83-K83-L83</f>
        <v>95999.92</v>
      </c>
      <c r="K83" s="87"/>
      <c r="L83" s="88"/>
      <c r="M83" s="69" t="n">
        <f aca="false">IF(ISBLANK(K82),VALUE(M82),ROW(K82))</f>
        <v>11</v>
      </c>
      <c r="N83" s="9" t="n">
        <f aca="false">N82+M82-M83</f>
        <v>180</v>
      </c>
      <c r="O83" s="10" t="n">
        <f aca="false">INDEX(F:F,M83,1)</f>
        <v>160000</v>
      </c>
      <c r="P83" s="11"/>
    </row>
    <row r="84" s="19" customFormat="true" ht="12.75" hidden="false" customHeight="false" outlineLevel="0" collapsed="false">
      <c r="A84" s="60" t="n">
        <v>73</v>
      </c>
      <c r="B84" s="61" t="str">
        <f aca="false">CONCATENATE(INT((A84-1)/12)+1,"-й год ",A84-1-INT((A84-1)/12)*12+1,"-й месяц")</f>
        <v>7-й год 1-й месяц</v>
      </c>
      <c r="C84" s="62" t="n">
        <f aca="false">IF(O84*$C$2/100/12/(1-(1+$C$2/100/12)^(-N84))&lt;F83,O84*$C$2/100/12/(1-(1+$C$2/100/12)^(-N84)),F83+E84)</f>
        <v>1768.64</v>
      </c>
      <c r="D84" s="63" t="n">
        <f aca="false">C84-E84</f>
        <v>690.27</v>
      </c>
      <c r="E84" s="63" t="n">
        <f aca="false">F83*$C$2/12/100</f>
        <v>1078.37</v>
      </c>
      <c r="F84" s="64" t="n">
        <f aca="false">F83-D84-K84-L84</f>
        <v>122552.17</v>
      </c>
      <c r="G84" s="65" t="n">
        <f aca="false">H84+I84</f>
        <v>1728.89</v>
      </c>
      <c r="H84" s="63" t="n">
        <f aca="false">IF($C$1/$C$3&lt;J83,$C$1/$C$3,J83)</f>
        <v>888.89</v>
      </c>
      <c r="I84" s="63" t="n">
        <f aca="false">J83*$C$2/12/100</f>
        <v>840</v>
      </c>
      <c r="J84" s="66" t="n">
        <f aca="false">J83-H84-K84-L84</f>
        <v>95111.03</v>
      </c>
      <c r="K84" s="67"/>
      <c r="L84" s="68"/>
      <c r="M84" s="69" t="n">
        <f aca="false">IF(ISBLANK(K83),VALUE(M83),ROW(K83))</f>
        <v>11</v>
      </c>
      <c r="N84" s="9" t="n">
        <f aca="false">N83+M83-M84</f>
        <v>180</v>
      </c>
      <c r="O84" s="10" t="n">
        <f aca="false">INDEX(F:F,M84,1)</f>
        <v>160000</v>
      </c>
      <c r="P84" s="11"/>
    </row>
    <row r="85" s="19" customFormat="true" ht="12.75" hidden="false" customHeight="false" outlineLevel="0" collapsed="false">
      <c r="A85" s="60" t="n">
        <v>74</v>
      </c>
      <c r="B85" s="61" t="str">
        <f aca="false">CONCATENATE(INT((A85-1)/12)+1,"-й год ",A85-1-INT((A85-1)/12)*12+1,"-й месяц")</f>
        <v>7-й год 2-й месяц</v>
      </c>
      <c r="C85" s="62" t="n">
        <f aca="false">IF(O85*$C$2/100/12/(1-(1+$C$2/100/12)^(-N85))&lt;F84,O85*$C$2/100/12/(1-(1+$C$2/100/12)^(-N85)),F84+E85)</f>
        <v>1768.64</v>
      </c>
      <c r="D85" s="63" t="n">
        <f aca="false">C85-E85</f>
        <v>696.31</v>
      </c>
      <c r="E85" s="63" t="n">
        <f aca="false">F84*$C$2/12/100</f>
        <v>1072.33</v>
      </c>
      <c r="F85" s="64" t="n">
        <f aca="false">F84-D85-K85-L85</f>
        <v>121855.86</v>
      </c>
      <c r="G85" s="65" t="n">
        <f aca="false">H85+I85</f>
        <v>1721.11</v>
      </c>
      <c r="H85" s="63" t="n">
        <f aca="false">IF($C$1/$C$3&lt;J84,$C$1/$C$3,J84)</f>
        <v>888.89</v>
      </c>
      <c r="I85" s="63" t="n">
        <f aca="false">J84*$C$2/12/100</f>
        <v>832.22</v>
      </c>
      <c r="J85" s="66" t="n">
        <f aca="false">J84-H85-K85-L85</f>
        <v>94222.14</v>
      </c>
      <c r="K85" s="67"/>
      <c r="L85" s="68"/>
      <c r="M85" s="69" t="n">
        <f aca="false">IF(ISBLANK(K84),VALUE(M84),ROW(K84))</f>
        <v>11</v>
      </c>
      <c r="N85" s="9" t="n">
        <f aca="false">N84+M84-M85</f>
        <v>180</v>
      </c>
      <c r="O85" s="10" t="n">
        <f aca="false">INDEX(F:F,M85,1)</f>
        <v>160000</v>
      </c>
      <c r="P85" s="11"/>
    </row>
    <row r="86" s="19" customFormat="true" ht="12.75" hidden="false" customHeight="false" outlineLevel="0" collapsed="false">
      <c r="A86" s="60" t="n">
        <v>75</v>
      </c>
      <c r="B86" s="61" t="str">
        <f aca="false">CONCATENATE(INT((A86-1)/12)+1,"-й год ",A86-1-INT((A86-1)/12)*12+1,"-й месяц")</f>
        <v>7-й год 3-й месяц</v>
      </c>
      <c r="C86" s="62" t="n">
        <f aca="false">IF(O86*$C$2/100/12/(1-(1+$C$2/100/12)^(-N86))&lt;F85,O86*$C$2/100/12/(1-(1+$C$2/100/12)^(-N86)),F85+E86)</f>
        <v>1768.64</v>
      </c>
      <c r="D86" s="63" t="n">
        <f aca="false">C86-E86</f>
        <v>702.4</v>
      </c>
      <c r="E86" s="63" t="n">
        <f aca="false">F85*$C$2/12/100</f>
        <v>1066.24</v>
      </c>
      <c r="F86" s="64" t="n">
        <f aca="false">F85-D86-K86-L86</f>
        <v>121153.46</v>
      </c>
      <c r="G86" s="65" t="n">
        <f aca="false">H86+I86</f>
        <v>1713.33</v>
      </c>
      <c r="H86" s="63" t="n">
        <f aca="false">IF($C$1/$C$3&lt;J85,$C$1/$C$3,J85)</f>
        <v>888.89</v>
      </c>
      <c r="I86" s="63" t="n">
        <f aca="false">J85*$C$2/12/100</f>
        <v>824.44</v>
      </c>
      <c r="J86" s="66" t="n">
        <f aca="false">J85-H86-K86-L86</f>
        <v>93333.25</v>
      </c>
      <c r="K86" s="67"/>
      <c r="L86" s="68"/>
      <c r="M86" s="69" t="n">
        <f aca="false">IF(ISBLANK(K85),VALUE(M85),ROW(K85))</f>
        <v>11</v>
      </c>
      <c r="N86" s="9" t="n">
        <f aca="false">N85+M85-M86</f>
        <v>180</v>
      </c>
      <c r="O86" s="10" t="n">
        <f aca="false">INDEX(F:F,M86,1)</f>
        <v>160000</v>
      </c>
      <c r="P86" s="11"/>
    </row>
    <row r="87" s="19" customFormat="true" ht="12.75" hidden="false" customHeight="false" outlineLevel="0" collapsed="false">
      <c r="A87" s="60" t="n">
        <v>76</v>
      </c>
      <c r="B87" s="61" t="str">
        <f aca="false">CONCATENATE(INT((A87-1)/12)+1,"-й год ",A87-1-INT((A87-1)/12)*12+1,"-й месяц")</f>
        <v>7-й год 4-й месяц</v>
      </c>
      <c r="C87" s="62" t="n">
        <f aca="false">IF(O87*$C$2/100/12/(1-(1+$C$2/100/12)^(-N87))&lt;F86,O87*$C$2/100/12/(1-(1+$C$2/100/12)^(-N87)),F86+E87)</f>
        <v>1768.64</v>
      </c>
      <c r="D87" s="63" t="n">
        <f aca="false">C87-E87</f>
        <v>708.55</v>
      </c>
      <c r="E87" s="63" t="n">
        <f aca="false">F86*$C$2/12/100</f>
        <v>1060.09</v>
      </c>
      <c r="F87" s="64" t="n">
        <f aca="false">F86-D87-K87-L87</f>
        <v>120444.91</v>
      </c>
      <c r="G87" s="65" t="n">
        <f aca="false">H87+I87</f>
        <v>1705.56</v>
      </c>
      <c r="H87" s="63" t="n">
        <f aca="false">IF($C$1/$C$3&lt;J86,$C$1/$C$3,J86)</f>
        <v>888.89</v>
      </c>
      <c r="I87" s="63" t="n">
        <f aca="false">J86*$C$2/12/100</f>
        <v>816.67</v>
      </c>
      <c r="J87" s="66" t="n">
        <f aca="false">J86-H87-K87-L87</f>
        <v>92444.36</v>
      </c>
      <c r="K87" s="67"/>
      <c r="L87" s="68"/>
      <c r="M87" s="69" t="n">
        <f aca="false">IF(ISBLANK(K86),VALUE(M86),ROW(K86))</f>
        <v>11</v>
      </c>
      <c r="N87" s="9" t="n">
        <f aca="false">N86+M86-M87</f>
        <v>180</v>
      </c>
      <c r="O87" s="10" t="n">
        <f aca="false">INDEX(F:F,M87,1)</f>
        <v>160000</v>
      </c>
      <c r="P87" s="11"/>
    </row>
    <row r="88" s="19" customFormat="true" ht="12.75" hidden="false" customHeight="false" outlineLevel="0" collapsed="false">
      <c r="A88" s="60" t="n">
        <v>77</v>
      </c>
      <c r="B88" s="61" t="str">
        <f aca="false">CONCATENATE(INT((A88-1)/12)+1,"-й год ",A88-1-INT((A88-1)/12)*12+1,"-й месяц")</f>
        <v>7-й год 5-й месяц</v>
      </c>
      <c r="C88" s="62" t="n">
        <f aca="false">IF(O88*$C$2/100/12/(1-(1+$C$2/100/12)^(-N88))&lt;F87,O88*$C$2/100/12/(1-(1+$C$2/100/12)^(-N88)),F87+E88)</f>
        <v>1768.64</v>
      </c>
      <c r="D88" s="63" t="n">
        <f aca="false">C88-E88</f>
        <v>714.75</v>
      </c>
      <c r="E88" s="63" t="n">
        <f aca="false">F87*$C$2/12/100</f>
        <v>1053.89</v>
      </c>
      <c r="F88" s="64" t="n">
        <f aca="false">F87-D88-K88-L88</f>
        <v>119730.16</v>
      </c>
      <c r="G88" s="65" t="n">
        <f aca="false">H88+I88</f>
        <v>1697.78</v>
      </c>
      <c r="H88" s="63" t="n">
        <f aca="false">IF($C$1/$C$3&lt;J87,$C$1/$C$3,J87)</f>
        <v>888.89</v>
      </c>
      <c r="I88" s="63" t="n">
        <f aca="false">J87*$C$2/12/100</f>
        <v>808.89</v>
      </c>
      <c r="J88" s="66" t="n">
        <f aca="false">J87-H88-K88-L88</f>
        <v>91555.47</v>
      </c>
      <c r="K88" s="67"/>
      <c r="L88" s="68"/>
      <c r="M88" s="69" t="n">
        <f aca="false">IF(ISBLANK(K87),VALUE(M87),ROW(K87))</f>
        <v>11</v>
      </c>
      <c r="N88" s="9" t="n">
        <f aca="false">N87+M87-M88</f>
        <v>180</v>
      </c>
      <c r="O88" s="10" t="n">
        <f aca="false">INDEX(F:F,M88,1)</f>
        <v>160000</v>
      </c>
      <c r="P88" s="11"/>
    </row>
    <row r="89" s="19" customFormat="true" ht="12.75" hidden="false" customHeight="false" outlineLevel="0" collapsed="false">
      <c r="A89" s="60" t="n">
        <v>78</v>
      </c>
      <c r="B89" s="61" t="str">
        <f aca="false">CONCATENATE(INT((A89-1)/12)+1,"-й год ",A89-1-INT((A89-1)/12)*12+1,"-й месяц")</f>
        <v>7-й год 6-й месяц</v>
      </c>
      <c r="C89" s="62" t="n">
        <f aca="false">IF(O89*$C$2/100/12/(1-(1+$C$2/100/12)^(-N89))&lt;F88,O89*$C$2/100/12/(1-(1+$C$2/100/12)^(-N89)),F88+E89)</f>
        <v>1768.64</v>
      </c>
      <c r="D89" s="63" t="n">
        <f aca="false">C89-E89</f>
        <v>721</v>
      </c>
      <c r="E89" s="63" t="n">
        <f aca="false">F88*$C$2/12/100</f>
        <v>1047.64</v>
      </c>
      <c r="F89" s="64" t="n">
        <f aca="false">F88-D89-K89-L89</f>
        <v>119009.16</v>
      </c>
      <c r="G89" s="65" t="n">
        <f aca="false">H89+I89</f>
        <v>1690</v>
      </c>
      <c r="H89" s="63" t="n">
        <f aca="false">IF($C$1/$C$3&lt;J88,$C$1/$C$3,J88)</f>
        <v>888.89</v>
      </c>
      <c r="I89" s="63" t="n">
        <f aca="false">J88*$C$2/12/100</f>
        <v>801.11</v>
      </c>
      <c r="J89" s="66" t="n">
        <f aca="false">J88-H89-K89-L89</f>
        <v>90666.58</v>
      </c>
      <c r="K89" s="67"/>
      <c r="L89" s="68"/>
      <c r="M89" s="69" t="n">
        <f aca="false">IF(ISBLANK(K88),VALUE(M88),ROW(K88))</f>
        <v>11</v>
      </c>
      <c r="N89" s="9" t="n">
        <f aca="false">N88+M88-M89</f>
        <v>180</v>
      </c>
      <c r="O89" s="10" t="n">
        <f aca="false">INDEX(F:F,M89,1)</f>
        <v>160000</v>
      </c>
      <c r="P89" s="11"/>
    </row>
    <row r="90" s="19" customFormat="true" ht="12.75" hidden="false" customHeight="false" outlineLevel="0" collapsed="false">
      <c r="A90" s="60" t="n">
        <v>79</v>
      </c>
      <c r="B90" s="61" t="str">
        <f aca="false">CONCATENATE(INT((A90-1)/12)+1,"-й год ",A90-1-INT((A90-1)/12)*12+1,"-й месяц")</f>
        <v>7-й год 7-й месяц</v>
      </c>
      <c r="C90" s="62" t="n">
        <f aca="false">IF(O90*$C$2/100/12/(1-(1+$C$2/100/12)^(-N90))&lt;F89,O90*$C$2/100/12/(1-(1+$C$2/100/12)^(-N90)),F89+E90)</f>
        <v>1768.64</v>
      </c>
      <c r="D90" s="63" t="n">
        <f aca="false">C90-E90</f>
        <v>727.31</v>
      </c>
      <c r="E90" s="63" t="n">
        <f aca="false">F89*$C$2/12/100</f>
        <v>1041.33</v>
      </c>
      <c r="F90" s="64" t="n">
        <f aca="false">F89-D90-K90-L90</f>
        <v>118281.85</v>
      </c>
      <c r="G90" s="65" t="n">
        <f aca="false">H90+I90</f>
        <v>1682.22</v>
      </c>
      <c r="H90" s="63" t="n">
        <f aca="false">IF($C$1/$C$3&lt;J89,$C$1/$C$3,J89)</f>
        <v>888.89</v>
      </c>
      <c r="I90" s="63" t="n">
        <f aca="false">J89*$C$2/12/100</f>
        <v>793.33</v>
      </c>
      <c r="J90" s="66" t="n">
        <f aca="false">J89-H90-K90-L90</f>
        <v>89777.69</v>
      </c>
      <c r="K90" s="67"/>
      <c r="L90" s="68"/>
      <c r="M90" s="69" t="n">
        <f aca="false">IF(ISBLANK(K89),VALUE(M89),ROW(K89))</f>
        <v>11</v>
      </c>
      <c r="N90" s="9" t="n">
        <f aca="false">N89+M89-M90</f>
        <v>180</v>
      </c>
      <c r="O90" s="10" t="n">
        <f aca="false">INDEX(F:F,M90,1)</f>
        <v>160000</v>
      </c>
      <c r="P90" s="11"/>
    </row>
    <row r="91" s="19" customFormat="true" ht="12.75" hidden="false" customHeight="false" outlineLevel="0" collapsed="false">
      <c r="A91" s="60" t="n">
        <v>80</v>
      </c>
      <c r="B91" s="61" t="str">
        <f aca="false">CONCATENATE(INT((A91-1)/12)+1,"-й год ",A91-1-INT((A91-1)/12)*12+1,"-й месяц")</f>
        <v>7-й год 8-й месяц</v>
      </c>
      <c r="C91" s="62" t="n">
        <f aca="false">IF(O91*$C$2/100/12/(1-(1+$C$2/100/12)^(-N91))&lt;F90,O91*$C$2/100/12/(1-(1+$C$2/100/12)^(-N91)),F90+E91)</f>
        <v>1768.64</v>
      </c>
      <c r="D91" s="63" t="n">
        <f aca="false">C91-E91</f>
        <v>733.67</v>
      </c>
      <c r="E91" s="63" t="n">
        <f aca="false">F90*$C$2/12/100</f>
        <v>1034.97</v>
      </c>
      <c r="F91" s="64" t="n">
        <f aca="false">F90-D91-K91-L91</f>
        <v>117548.18</v>
      </c>
      <c r="G91" s="65" t="n">
        <f aca="false">H91+I91</f>
        <v>1674.44</v>
      </c>
      <c r="H91" s="63" t="n">
        <f aca="false">IF($C$1/$C$3&lt;J90,$C$1/$C$3,J90)</f>
        <v>888.89</v>
      </c>
      <c r="I91" s="63" t="n">
        <f aca="false">J90*$C$2/12/100</f>
        <v>785.55</v>
      </c>
      <c r="J91" s="66" t="n">
        <f aca="false">J90-H91-K91-L91</f>
        <v>88888.8</v>
      </c>
      <c r="K91" s="67"/>
      <c r="L91" s="68"/>
      <c r="M91" s="69" t="n">
        <f aca="false">IF(ISBLANK(K90),VALUE(M90),ROW(K90))</f>
        <v>11</v>
      </c>
      <c r="N91" s="9" t="n">
        <f aca="false">N90+M90-M91</f>
        <v>180</v>
      </c>
      <c r="O91" s="10" t="n">
        <f aca="false">INDEX(F:F,M91,1)</f>
        <v>160000</v>
      </c>
      <c r="P91" s="11"/>
    </row>
    <row r="92" s="19" customFormat="true" ht="12.75" hidden="false" customHeight="false" outlineLevel="0" collapsed="false">
      <c r="A92" s="60" t="n">
        <v>81</v>
      </c>
      <c r="B92" s="61" t="str">
        <f aca="false">CONCATENATE(INT((A92-1)/12)+1,"-й год ",A92-1-INT((A92-1)/12)*12+1,"-й месяц")</f>
        <v>7-й год 9-й месяц</v>
      </c>
      <c r="C92" s="62" t="n">
        <f aca="false">IF(O92*$C$2/100/12/(1-(1+$C$2/100/12)^(-N92))&lt;F91,O92*$C$2/100/12/(1-(1+$C$2/100/12)^(-N92)),F91+E92)</f>
        <v>1768.64</v>
      </c>
      <c r="D92" s="63" t="n">
        <f aca="false">C92-E92</f>
        <v>740.09</v>
      </c>
      <c r="E92" s="63" t="n">
        <f aca="false">F91*$C$2/12/100</f>
        <v>1028.55</v>
      </c>
      <c r="F92" s="64" t="n">
        <f aca="false">F91-D92-K92-L92</f>
        <v>116808.09</v>
      </c>
      <c r="G92" s="65" t="n">
        <f aca="false">H92+I92</f>
        <v>1666.67</v>
      </c>
      <c r="H92" s="63" t="n">
        <f aca="false">IF($C$1/$C$3&lt;J91,$C$1/$C$3,J91)</f>
        <v>888.89</v>
      </c>
      <c r="I92" s="63" t="n">
        <f aca="false">J91*$C$2/12/100</f>
        <v>777.78</v>
      </c>
      <c r="J92" s="66" t="n">
        <f aca="false">J91-H92-K92-L92</f>
        <v>87999.91</v>
      </c>
      <c r="K92" s="67"/>
      <c r="L92" s="68"/>
      <c r="M92" s="69" t="n">
        <f aca="false">IF(ISBLANK(K91),VALUE(M91),ROW(K91))</f>
        <v>11</v>
      </c>
      <c r="N92" s="9" t="n">
        <f aca="false">N91+M91-M92</f>
        <v>180</v>
      </c>
      <c r="O92" s="10" t="n">
        <f aca="false">INDEX(F:F,M92,1)</f>
        <v>160000</v>
      </c>
      <c r="P92" s="11"/>
    </row>
    <row r="93" s="19" customFormat="true" ht="12.75" hidden="false" customHeight="false" outlineLevel="0" collapsed="false">
      <c r="A93" s="60" t="n">
        <v>82</v>
      </c>
      <c r="B93" s="61" t="str">
        <f aca="false">CONCATENATE(INT((A93-1)/12)+1,"-й год ",A93-1-INT((A93-1)/12)*12+1,"-й месяц")</f>
        <v>7-й год 10-й месяц</v>
      </c>
      <c r="C93" s="62" t="n">
        <f aca="false">IF(O93*$C$2/100/12/(1-(1+$C$2/100/12)^(-N93))&lt;F92,O93*$C$2/100/12/(1-(1+$C$2/100/12)^(-N93)),F92+E93)</f>
        <v>1768.64</v>
      </c>
      <c r="D93" s="63" t="n">
        <f aca="false">C93-E93</f>
        <v>746.57</v>
      </c>
      <c r="E93" s="63" t="n">
        <f aca="false">F92*$C$2/12/100</f>
        <v>1022.07</v>
      </c>
      <c r="F93" s="64" t="n">
        <f aca="false">F92-D93-K93-L93</f>
        <v>116061.52</v>
      </c>
      <c r="G93" s="65" t="n">
        <f aca="false">H93+I93</f>
        <v>1658.89</v>
      </c>
      <c r="H93" s="63" t="n">
        <f aca="false">IF($C$1/$C$3&lt;J92,$C$1/$C$3,J92)</f>
        <v>888.89</v>
      </c>
      <c r="I93" s="63" t="n">
        <f aca="false">J92*$C$2/12/100</f>
        <v>770</v>
      </c>
      <c r="J93" s="66" t="n">
        <f aca="false">J92-H93-K93-L93</f>
        <v>87111.02</v>
      </c>
      <c r="K93" s="67"/>
      <c r="L93" s="68"/>
      <c r="M93" s="69" t="n">
        <f aca="false">IF(ISBLANK(K92),VALUE(M92),ROW(K92))</f>
        <v>11</v>
      </c>
      <c r="N93" s="9" t="n">
        <f aca="false">N92+M92-M93</f>
        <v>180</v>
      </c>
      <c r="O93" s="10" t="n">
        <f aca="false">INDEX(F:F,M93,1)</f>
        <v>160000</v>
      </c>
      <c r="P93" s="11"/>
    </row>
    <row r="94" s="19" customFormat="true" ht="12.75" hidden="false" customHeight="false" outlineLevel="0" collapsed="false">
      <c r="A94" s="60" t="n">
        <v>83</v>
      </c>
      <c r="B94" s="61" t="str">
        <f aca="false">CONCATENATE(INT((A94-1)/12)+1,"-й год ",A94-1-INT((A94-1)/12)*12+1,"-й месяц")</f>
        <v>7-й год 11-й месяц</v>
      </c>
      <c r="C94" s="62" t="n">
        <f aca="false">IF(O94*$C$2/100/12/(1-(1+$C$2/100/12)^(-N94))&lt;F93,O94*$C$2/100/12/(1-(1+$C$2/100/12)^(-N94)),F93+E94)</f>
        <v>1768.64</v>
      </c>
      <c r="D94" s="63" t="n">
        <f aca="false">C94-E94</f>
        <v>753.1</v>
      </c>
      <c r="E94" s="63" t="n">
        <f aca="false">F93*$C$2/12/100</f>
        <v>1015.54</v>
      </c>
      <c r="F94" s="64" t="n">
        <f aca="false">F93-D94-K94-L94</f>
        <v>115308.42</v>
      </c>
      <c r="G94" s="65" t="n">
        <f aca="false">H94+I94</f>
        <v>1651.11</v>
      </c>
      <c r="H94" s="63" t="n">
        <f aca="false">IF($C$1/$C$3&lt;J93,$C$1/$C$3,J93)</f>
        <v>888.89</v>
      </c>
      <c r="I94" s="63" t="n">
        <f aca="false">J93*$C$2/12/100</f>
        <v>762.22</v>
      </c>
      <c r="J94" s="66" t="n">
        <f aca="false">J93-H94-K94-L94</f>
        <v>86222.13</v>
      </c>
      <c r="K94" s="67"/>
      <c r="L94" s="68"/>
      <c r="M94" s="69" t="n">
        <f aca="false">IF(ISBLANK(K93),VALUE(M93),ROW(K93))</f>
        <v>11</v>
      </c>
      <c r="N94" s="9" t="n">
        <f aca="false">N93+M93-M94</f>
        <v>180</v>
      </c>
      <c r="O94" s="10" t="n">
        <f aca="false">INDEX(F:F,M94,1)</f>
        <v>160000</v>
      </c>
      <c r="P94" s="11"/>
    </row>
    <row r="95" s="19" customFormat="true" ht="12.75" hidden="false" customHeight="false" outlineLevel="0" collapsed="false">
      <c r="A95" s="60" t="n">
        <v>84</v>
      </c>
      <c r="B95" s="61" t="str">
        <f aca="false">CONCATENATE(INT((A95-1)/12)+1,"-й год ",A95-1-INT((A95-1)/12)*12+1,"-й месяц")</f>
        <v>7-й год 12-й месяц</v>
      </c>
      <c r="C95" s="62" t="n">
        <f aca="false">IF(O95*$C$2/100/12/(1-(1+$C$2/100/12)^(-N95))&lt;F94,O95*$C$2/100/12/(1-(1+$C$2/100/12)^(-N95)),F94+E95)</f>
        <v>1768.64</v>
      </c>
      <c r="D95" s="63" t="n">
        <f aca="false">C95-E95</f>
        <v>759.69</v>
      </c>
      <c r="E95" s="63" t="n">
        <f aca="false">F94*$C$2/12/100</f>
        <v>1008.95</v>
      </c>
      <c r="F95" s="64" t="n">
        <f aca="false">F94-D95-K95-L95</f>
        <v>114548.73</v>
      </c>
      <c r="G95" s="65" t="n">
        <f aca="false">H95+I95</f>
        <v>1643.33</v>
      </c>
      <c r="H95" s="63" t="n">
        <f aca="false">IF($C$1/$C$3&lt;J94,$C$1/$C$3,J94)</f>
        <v>888.89</v>
      </c>
      <c r="I95" s="63" t="n">
        <f aca="false">J94*$C$2/12/100</f>
        <v>754.44</v>
      </c>
      <c r="J95" s="66" t="n">
        <f aca="false">J94-H95-K95-L95</f>
        <v>85333.24</v>
      </c>
      <c r="K95" s="67"/>
      <c r="L95" s="68"/>
      <c r="M95" s="69" t="n">
        <f aca="false">IF(ISBLANK(K94),VALUE(M94),ROW(K94))</f>
        <v>11</v>
      </c>
      <c r="N95" s="9" t="n">
        <f aca="false">N94+M94-M95</f>
        <v>180</v>
      </c>
      <c r="O95" s="10" t="n">
        <f aca="false">INDEX(F:F,M95,1)</f>
        <v>160000</v>
      </c>
      <c r="P95" s="11"/>
    </row>
    <row r="96" s="19" customFormat="true" ht="12.75" hidden="false" customHeight="false" outlineLevel="0" collapsed="false">
      <c r="A96" s="70" t="n">
        <v>85</v>
      </c>
      <c r="B96" s="71" t="str">
        <f aca="false">CONCATENATE(INT((A96-1)/12)+1,"-й год ",A96-1-INT((A96-1)/12)*12+1,"-й месяц")</f>
        <v>8-й год 1-й месяц</v>
      </c>
      <c r="C96" s="72" t="n">
        <f aca="false">IF(O96*$C$2/100/12/(1-(1+$C$2/100/12)^(-N96))&lt;F95,O96*$C$2/100/12/(1-(1+$C$2/100/12)^(-N96)),F95+E96)</f>
        <v>1768.64</v>
      </c>
      <c r="D96" s="73" t="n">
        <f aca="false">C96-E96</f>
        <v>766.34</v>
      </c>
      <c r="E96" s="73" t="n">
        <f aca="false">F95*$C$2/12/100</f>
        <v>1002.3</v>
      </c>
      <c r="F96" s="74" t="n">
        <f aca="false">F95-D96-K96-L96</f>
        <v>113782.39</v>
      </c>
      <c r="G96" s="75" t="n">
        <f aca="false">H96+I96</f>
        <v>1635.56</v>
      </c>
      <c r="H96" s="73" t="n">
        <f aca="false">IF($C$1/$C$3&lt;J95,$C$1/$C$3,J95)</f>
        <v>888.89</v>
      </c>
      <c r="I96" s="73" t="n">
        <f aca="false">J95*$C$2/12/100</f>
        <v>746.67</v>
      </c>
      <c r="J96" s="76" t="n">
        <f aca="false">J95-H96-K96-L96</f>
        <v>84444.35</v>
      </c>
      <c r="K96" s="77"/>
      <c r="L96" s="78"/>
      <c r="M96" s="69" t="n">
        <f aca="false">IF(ISBLANK(K95),VALUE(M95),ROW(K95))</f>
        <v>11</v>
      </c>
      <c r="N96" s="9" t="n">
        <f aca="false">N95+M95-M96</f>
        <v>180</v>
      </c>
      <c r="O96" s="10" t="n">
        <f aca="false">INDEX(F:F,M96,1)</f>
        <v>160000</v>
      </c>
      <c r="P96" s="11"/>
    </row>
    <row r="97" s="19" customFormat="true" ht="12.75" hidden="false" customHeight="false" outlineLevel="0" collapsed="false">
      <c r="A97" s="79" t="n">
        <v>86</v>
      </c>
      <c r="B97" s="61" t="str">
        <f aca="false">CONCATENATE(INT((A97-1)/12)+1,"-й год ",A97-1-INT((A97-1)/12)*12+1,"-й месяц")</f>
        <v>8-й год 2-й месяц</v>
      </c>
      <c r="C97" s="62" t="n">
        <f aca="false">IF(O97*$C$2/100/12/(1-(1+$C$2/100/12)^(-N97))&lt;F96,O97*$C$2/100/12/(1-(1+$C$2/100/12)^(-N97)),F96+E97)</f>
        <v>1768.64</v>
      </c>
      <c r="D97" s="63" t="n">
        <f aca="false">C97-E97</f>
        <v>773.04</v>
      </c>
      <c r="E97" s="63" t="n">
        <f aca="false">F96*$C$2/12/100</f>
        <v>995.6</v>
      </c>
      <c r="F97" s="64" t="n">
        <f aca="false">F96-D97-K97-L97</f>
        <v>113009.35</v>
      </c>
      <c r="G97" s="65" t="n">
        <f aca="false">H97+I97</f>
        <v>1627.78</v>
      </c>
      <c r="H97" s="63" t="n">
        <f aca="false">IF($C$1/$C$3&lt;J96,$C$1/$C$3,J96)</f>
        <v>888.89</v>
      </c>
      <c r="I97" s="63" t="n">
        <f aca="false">J96*$C$2/12/100</f>
        <v>738.89</v>
      </c>
      <c r="J97" s="66" t="n">
        <f aca="false">J96-H97-K97-L97</f>
        <v>83555.46</v>
      </c>
      <c r="K97" s="67"/>
      <c r="L97" s="68"/>
      <c r="M97" s="69" t="n">
        <f aca="false">IF(ISBLANK(K96),VALUE(M96),ROW(K96))</f>
        <v>11</v>
      </c>
      <c r="N97" s="9" t="n">
        <f aca="false">N96+M96-M97</f>
        <v>180</v>
      </c>
      <c r="O97" s="10" t="n">
        <f aca="false">INDEX(F:F,M97,1)</f>
        <v>160000</v>
      </c>
      <c r="P97" s="11"/>
    </row>
    <row r="98" s="19" customFormat="true" ht="12.75" hidden="false" customHeight="false" outlineLevel="0" collapsed="false">
      <c r="A98" s="79" t="n">
        <v>87</v>
      </c>
      <c r="B98" s="61" t="str">
        <f aca="false">CONCATENATE(INT((A98-1)/12)+1,"-й год ",A98-1-INT((A98-1)/12)*12+1,"-й месяц")</f>
        <v>8-й год 3-й месяц</v>
      </c>
      <c r="C98" s="62" t="n">
        <f aca="false">IF(O98*$C$2/100/12/(1-(1+$C$2/100/12)^(-N98))&lt;F97,O98*$C$2/100/12/(1-(1+$C$2/100/12)^(-N98)),F97+E98)</f>
        <v>1768.64</v>
      </c>
      <c r="D98" s="63" t="n">
        <f aca="false">C98-E98</f>
        <v>779.81</v>
      </c>
      <c r="E98" s="63" t="n">
        <f aca="false">F97*$C$2/12/100</f>
        <v>988.83</v>
      </c>
      <c r="F98" s="64" t="n">
        <f aca="false">F97-D98-K98-L98</f>
        <v>112229.54</v>
      </c>
      <c r="G98" s="65" t="n">
        <f aca="false">H98+I98</f>
        <v>1620</v>
      </c>
      <c r="H98" s="63" t="n">
        <f aca="false">IF($C$1/$C$3&lt;J97,$C$1/$C$3,J97)</f>
        <v>888.89</v>
      </c>
      <c r="I98" s="63" t="n">
        <f aca="false">J97*$C$2/12/100</f>
        <v>731.11</v>
      </c>
      <c r="J98" s="66" t="n">
        <f aca="false">J97-H98-K98-L98</f>
        <v>82666.57</v>
      </c>
      <c r="K98" s="67"/>
      <c r="L98" s="68"/>
      <c r="M98" s="69" t="n">
        <f aca="false">IF(ISBLANK(K97),VALUE(M97),ROW(K97))</f>
        <v>11</v>
      </c>
      <c r="N98" s="9" t="n">
        <f aca="false">N97+M97-M98</f>
        <v>180</v>
      </c>
      <c r="O98" s="10" t="n">
        <f aca="false">INDEX(F:F,M98,1)</f>
        <v>160000</v>
      </c>
      <c r="P98" s="11"/>
    </row>
    <row r="99" s="19" customFormat="true" ht="12.75" hidden="false" customHeight="false" outlineLevel="0" collapsed="false">
      <c r="A99" s="79" t="n">
        <v>88</v>
      </c>
      <c r="B99" s="61" t="str">
        <f aca="false">CONCATENATE(INT((A99-1)/12)+1,"-й год ",A99-1-INT((A99-1)/12)*12+1,"-й месяц")</f>
        <v>8-й год 4-й месяц</v>
      </c>
      <c r="C99" s="62" t="n">
        <f aca="false">IF(O99*$C$2/100/12/(1-(1+$C$2/100/12)^(-N99))&lt;F98,O99*$C$2/100/12/(1-(1+$C$2/100/12)^(-N99)),F98+E99)</f>
        <v>1768.64</v>
      </c>
      <c r="D99" s="63" t="n">
        <f aca="false">C99-E99</f>
        <v>786.63</v>
      </c>
      <c r="E99" s="63" t="n">
        <f aca="false">F98*$C$2/12/100</f>
        <v>982.01</v>
      </c>
      <c r="F99" s="64" t="n">
        <f aca="false">F98-D99-K99-L99</f>
        <v>111442.91</v>
      </c>
      <c r="G99" s="65" t="n">
        <f aca="false">H99+I99</f>
        <v>1612.22</v>
      </c>
      <c r="H99" s="63" t="n">
        <f aca="false">IF($C$1/$C$3&lt;J98,$C$1/$C$3,J98)</f>
        <v>888.89</v>
      </c>
      <c r="I99" s="63" t="n">
        <f aca="false">J98*$C$2/12/100</f>
        <v>723.33</v>
      </c>
      <c r="J99" s="66" t="n">
        <f aca="false">J98-H99-K99-L99</f>
        <v>81777.68</v>
      </c>
      <c r="K99" s="67"/>
      <c r="L99" s="68"/>
      <c r="M99" s="69" t="n">
        <f aca="false">IF(ISBLANK(K98),VALUE(M98),ROW(K98))</f>
        <v>11</v>
      </c>
      <c r="N99" s="9" t="n">
        <f aca="false">N98+M98-M99</f>
        <v>180</v>
      </c>
      <c r="O99" s="10" t="n">
        <f aca="false">INDEX(F:F,M99,1)</f>
        <v>160000</v>
      </c>
      <c r="P99" s="11"/>
    </row>
    <row r="100" s="19" customFormat="true" ht="12.75" hidden="false" customHeight="false" outlineLevel="0" collapsed="false">
      <c r="A100" s="79" t="n">
        <v>89</v>
      </c>
      <c r="B100" s="61" t="str">
        <f aca="false">CONCATENATE(INT((A100-1)/12)+1,"-й год ",A100-1-INT((A100-1)/12)*12+1,"-й месяц")</f>
        <v>8-й год 5-й месяц</v>
      </c>
      <c r="C100" s="62" t="n">
        <f aca="false">IF(O100*$C$2/100/12/(1-(1+$C$2/100/12)^(-N100))&lt;F99,O100*$C$2/100/12/(1-(1+$C$2/100/12)^(-N100)),F99+E100)</f>
        <v>1768.64</v>
      </c>
      <c r="D100" s="63" t="n">
        <f aca="false">C100-E100</f>
        <v>793.51</v>
      </c>
      <c r="E100" s="63" t="n">
        <f aca="false">F99*$C$2/12/100</f>
        <v>975.13</v>
      </c>
      <c r="F100" s="64" t="n">
        <f aca="false">F99-D100-K100-L100</f>
        <v>110649.4</v>
      </c>
      <c r="G100" s="65" t="n">
        <f aca="false">H100+I100</f>
        <v>1604.44</v>
      </c>
      <c r="H100" s="63" t="n">
        <f aca="false">IF($C$1/$C$3&lt;J99,$C$1/$C$3,J99)</f>
        <v>888.89</v>
      </c>
      <c r="I100" s="63" t="n">
        <f aca="false">J99*$C$2/12/100</f>
        <v>715.55</v>
      </c>
      <c r="J100" s="66" t="n">
        <f aca="false">J99-H100-K100-L100</f>
        <v>80888.79</v>
      </c>
      <c r="K100" s="67"/>
      <c r="L100" s="68"/>
      <c r="M100" s="69" t="n">
        <f aca="false">IF(ISBLANK(K99),VALUE(M99),ROW(K99))</f>
        <v>11</v>
      </c>
      <c r="N100" s="9" t="n">
        <f aca="false">N99+M99-M100</f>
        <v>180</v>
      </c>
      <c r="O100" s="10" t="n">
        <f aca="false">INDEX(F:F,M100,1)</f>
        <v>160000</v>
      </c>
      <c r="P100" s="11"/>
    </row>
    <row r="101" s="19" customFormat="true" ht="12.75" hidden="false" customHeight="false" outlineLevel="0" collapsed="false">
      <c r="A101" s="79" t="n">
        <v>90</v>
      </c>
      <c r="B101" s="61" t="str">
        <f aca="false">CONCATENATE(INT((A101-1)/12)+1,"-й год ",A101-1-INT((A101-1)/12)*12+1,"-й месяц")</f>
        <v>8-й год 6-й месяц</v>
      </c>
      <c r="C101" s="62" t="n">
        <f aca="false">IF(O101*$C$2/100/12/(1-(1+$C$2/100/12)^(-N101))&lt;F100,O101*$C$2/100/12/(1-(1+$C$2/100/12)^(-N101)),F100+E101)</f>
        <v>1768.64</v>
      </c>
      <c r="D101" s="63" t="n">
        <f aca="false">C101-E101</f>
        <v>800.46</v>
      </c>
      <c r="E101" s="63" t="n">
        <f aca="false">F100*$C$2/12/100</f>
        <v>968.18</v>
      </c>
      <c r="F101" s="64" t="n">
        <f aca="false">F100-D101-K101-L101</f>
        <v>109848.94</v>
      </c>
      <c r="G101" s="65" t="n">
        <f aca="false">H101+I101</f>
        <v>1596.67</v>
      </c>
      <c r="H101" s="63" t="n">
        <f aca="false">IF($C$1/$C$3&lt;J100,$C$1/$C$3,J100)</f>
        <v>888.89</v>
      </c>
      <c r="I101" s="63" t="n">
        <f aca="false">J100*$C$2/12/100</f>
        <v>707.78</v>
      </c>
      <c r="J101" s="66" t="n">
        <f aca="false">J100-H101-K101-L101</f>
        <v>79999.9</v>
      </c>
      <c r="K101" s="67"/>
      <c r="L101" s="68"/>
      <c r="M101" s="69" t="n">
        <f aca="false">IF(ISBLANK(K100),VALUE(M100),ROW(K100))</f>
        <v>11</v>
      </c>
      <c r="N101" s="9" t="n">
        <f aca="false">N100+M100-M101</f>
        <v>180</v>
      </c>
      <c r="O101" s="10" t="n">
        <f aca="false">INDEX(F:F,M101,1)</f>
        <v>160000</v>
      </c>
      <c r="P101" s="11"/>
    </row>
    <row r="102" s="19" customFormat="true" ht="12.75" hidden="false" customHeight="false" outlineLevel="0" collapsed="false">
      <c r="A102" s="79" t="n">
        <v>91</v>
      </c>
      <c r="B102" s="61" t="str">
        <f aca="false">CONCATENATE(INT((A102-1)/12)+1,"-й год ",A102-1-INT((A102-1)/12)*12+1,"-й месяц")</f>
        <v>8-й год 7-й месяц</v>
      </c>
      <c r="C102" s="62" t="n">
        <f aca="false">IF(O102*$C$2/100/12/(1-(1+$C$2/100/12)^(-N102))&lt;F101,O102*$C$2/100/12/(1-(1+$C$2/100/12)^(-N102)),F101+E102)</f>
        <v>1768.64</v>
      </c>
      <c r="D102" s="63" t="n">
        <f aca="false">C102-E102</f>
        <v>807.46</v>
      </c>
      <c r="E102" s="63" t="n">
        <f aca="false">F101*$C$2/12/100</f>
        <v>961.18</v>
      </c>
      <c r="F102" s="64" t="n">
        <f aca="false">F101-D102-K102-L102</f>
        <v>109041.48</v>
      </c>
      <c r="G102" s="65" t="n">
        <f aca="false">H102+I102</f>
        <v>1588.89</v>
      </c>
      <c r="H102" s="63" t="n">
        <f aca="false">IF($C$1/$C$3&lt;J101,$C$1/$C$3,J101)</f>
        <v>888.89</v>
      </c>
      <c r="I102" s="63" t="n">
        <f aca="false">J101*$C$2/12/100</f>
        <v>700</v>
      </c>
      <c r="J102" s="66" t="n">
        <f aca="false">J101-H102-K102-L102</f>
        <v>79111.01</v>
      </c>
      <c r="K102" s="67"/>
      <c r="L102" s="68"/>
      <c r="M102" s="69" t="n">
        <f aca="false">IF(ISBLANK(K101),VALUE(M101),ROW(K101))</f>
        <v>11</v>
      </c>
      <c r="N102" s="9" t="n">
        <f aca="false">N101+M101-M102</f>
        <v>180</v>
      </c>
      <c r="O102" s="10" t="n">
        <f aca="false">INDEX(F:F,M102,1)</f>
        <v>160000</v>
      </c>
      <c r="P102" s="11"/>
    </row>
    <row r="103" s="19" customFormat="true" ht="12.75" hidden="false" customHeight="false" outlineLevel="0" collapsed="false">
      <c r="A103" s="79" t="n">
        <v>92</v>
      </c>
      <c r="B103" s="61" t="str">
        <f aca="false">CONCATENATE(INT((A103-1)/12)+1,"-й год ",A103-1-INT((A103-1)/12)*12+1,"-й месяц")</f>
        <v>8-й год 8-й месяц</v>
      </c>
      <c r="C103" s="62" t="n">
        <f aca="false">IF(O103*$C$2/100/12/(1-(1+$C$2/100/12)^(-N103))&lt;F102,O103*$C$2/100/12/(1-(1+$C$2/100/12)^(-N103)),F102+E103)</f>
        <v>1768.64</v>
      </c>
      <c r="D103" s="63" t="n">
        <f aca="false">C103-E103</f>
        <v>814.53</v>
      </c>
      <c r="E103" s="63" t="n">
        <f aca="false">F102*$C$2/12/100</f>
        <v>954.11</v>
      </c>
      <c r="F103" s="64" t="n">
        <f aca="false">F102-D103-K103-L103</f>
        <v>108226.95</v>
      </c>
      <c r="G103" s="65" t="n">
        <f aca="false">H103+I103</f>
        <v>1581.11</v>
      </c>
      <c r="H103" s="63" t="n">
        <f aca="false">IF($C$1/$C$3&lt;J102,$C$1/$C$3,J102)</f>
        <v>888.89</v>
      </c>
      <c r="I103" s="63" t="n">
        <f aca="false">J102*$C$2/12/100</f>
        <v>692.22</v>
      </c>
      <c r="J103" s="66" t="n">
        <f aca="false">J102-H103-K103-L103</f>
        <v>78222.12</v>
      </c>
      <c r="K103" s="67"/>
      <c r="L103" s="68"/>
      <c r="M103" s="69" t="n">
        <f aca="false">IF(ISBLANK(K102),VALUE(M102),ROW(K102))</f>
        <v>11</v>
      </c>
      <c r="N103" s="9" t="n">
        <f aca="false">N102+M102-M103</f>
        <v>180</v>
      </c>
      <c r="O103" s="10" t="n">
        <f aca="false">INDEX(F:F,M103,1)</f>
        <v>160000</v>
      </c>
      <c r="P103" s="11"/>
    </row>
    <row r="104" s="19" customFormat="true" ht="12.75" hidden="false" customHeight="false" outlineLevel="0" collapsed="false">
      <c r="A104" s="79" t="n">
        <v>93</v>
      </c>
      <c r="B104" s="61" t="str">
        <f aca="false">CONCATENATE(INT((A104-1)/12)+1,"-й год ",A104-1-INT((A104-1)/12)*12+1,"-й месяц")</f>
        <v>8-й год 9-й месяц</v>
      </c>
      <c r="C104" s="62" t="n">
        <f aca="false">IF(O104*$C$2/100/12/(1-(1+$C$2/100/12)^(-N104))&lt;F103,O104*$C$2/100/12/(1-(1+$C$2/100/12)^(-N104)),F103+E104)</f>
        <v>1768.64</v>
      </c>
      <c r="D104" s="63" t="n">
        <f aca="false">C104-E104</f>
        <v>821.65</v>
      </c>
      <c r="E104" s="63" t="n">
        <f aca="false">F103*$C$2/12/100</f>
        <v>946.99</v>
      </c>
      <c r="F104" s="64" t="n">
        <f aca="false">F103-D104-K104-L104</f>
        <v>107405.3</v>
      </c>
      <c r="G104" s="65" t="n">
        <f aca="false">H104+I104</f>
        <v>1573.33</v>
      </c>
      <c r="H104" s="63" t="n">
        <f aca="false">IF($C$1/$C$3&lt;J103,$C$1/$C$3,J103)</f>
        <v>888.89</v>
      </c>
      <c r="I104" s="63" t="n">
        <f aca="false">J103*$C$2/12/100</f>
        <v>684.44</v>
      </c>
      <c r="J104" s="66" t="n">
        <f aca="false">J103-H104-K104-L104</f>
        <v>77333.23</v>
      </c>
      <c r="K104" s="67"/>
      <c r="L104" s="68"/>
      <c r="M104" s="69" t="n">
        <f aca="false">IF(ISBLANK(K103),VALUE(M103),ROW(K103))</f>
        <v>11</v>
      </c>
      <c r="N104" s="9" t="n">
        <f aca="false">N103+M103-M104</f>
        <v>180</v>
      </c>
      <c r="O104" s="10" t="n">
        <f aca="false">INDEX(F:F,M104,1)</f>
        <v>160000</v>
      </c>
      <c r="P104" s="11"/>
    </row>
    <row r="105" s="19" customFormat="true" ht="12.75" hidden="false" customHeight="false" outlineLevel="0" collapsed="false">
      <c r="A105" s="79" t="n">
        <v>94</v>
      </c>
      <c r="B105" s="61" t="str">
        <f aca="false">CONCATENATE(INT((A105-1)/12)+1,"-й год ",A105-1-INT((A105-1)/12)*12+1,"-й месяц")</f>
        <v>8-й год 10-й месяц</v>
      </c>
      <c r="C105" s="62" t="n">
        <f aca="false">IF(O105*$C$2/100/12/(1-(1+$C$2/100/12)^(-N105))&lt;F104,O105*$C$2/100/12/(1-(1+$C$2/100/12)^(-N105)),F104+E105)</f>
        <v>1768.64</v>
      </c>
      <c r="D105" s="63" t="n">
        <f aca="false">C105-E105</f>
        <v>828.84</v>
      </c>
      <c r="E105" s="63" t="n">
        <f aca="false">F104*$C$2/12/100</f>
        <v>939.8</v>
      </c>
      <c r="F105" s="64" t="n">
        <f aca="false">F104-D105-K105-L105</f>
        <v>106576.46</v>
      </c>
      <c r="G105" s="65" t="n">
        <f aca="false">H105+I105</f>
        <v>1565.56</v>
      </c>
      <c r="H105" s="63" t="n">
        <f aca="false">IF($C$1/$C$3&lt;J104,$C$1/$C$3,J104)</f>
        <v>888.89</v>
      </c>
      <c r="I105" s="63" t="n">
        <f aca="false">J104*$C$2/12/100</f>
        <v>676.67</v>
      </c>
      <c r="J105" s="66" t="n">
        <f aca="false">J104-H105-K105-L105</f>
        <v>76444.34</v>
      </c>
      <c r="K105" s="67"/>
      <c r="L105" s="68"/>
      <c r="M105" s="69" t="n">
        <f aca="false">IF(ISBLANK(K104),VALUE(M104),ROW(K104))</f>
        <v>11</v>
      </c>
      <c r="N105" s="9" t="n">
        <f aca="false">N104+M104-M105</f>
        <v>180</v>
      </c>
      <c r="O105" s="10" t="n">
        <f aca="false">INDEX(F:F,M105,1)</f>
        <v>160000</v>
      </c>
      <c r="P105" s="11"/>
    </row>
    <row r="106" s="19" customFormat="true" ht="12.75" hidden="false" customHeight="false" outlineLevel="0" collapsed="false">
      <c r="A106" s="79" t="n">
        <v>95</v>
      </c>
      <c r="B106" s="61" t="str">
        <f aca="false">CONCATENATE(INT((A106-1)/12)+1,"-й год ",A106-1-INT((A106-1)/12)*12+1,"-й месяц")</f>
        <v>8-й год 11-й месяц</v>
      </c>
      <c r="C106" s="62" t="n">
        <f aca="false">IF(O106*$C$2/100/12/(1-(1+$C$2/100/12)^(-N106))&lt;F105,O106*$C$2/100/12/(1-(1+$C$2/100/12)^(-N106)),F105+E106)</f>
        <v>1768.64</v>
      </c>
      <c r="D106" s="63" t="n">
        <f aca="false">C106-E106</f>
        <v>836.1</v>
      </c>
      <c r="E106" s="63" t="n">
        <f aca="false">F105*$C$2/12/100</f>
        <v>932.54</v>
      </c>
      <c r="F106" s="64" t="n">
        <f aca="false">F105-D106-K106-L106</f>
        <v>105740.36</v>
      </c>
      <c r="G106" s="65" t="n">
        <f aca="false">H106+I106</f>
        <v>1557.78</v>
      </c>
      <c r="H106" s="63" t="n">
        <f aca="false">IF($C$1/$C$3&lt;J105,$C$1/$C$3,J105)</f>
        <v>888.89</v>
      </c>
      <c r="I106" s="63" t="n">
        <f aca="false">J105*$C$2/12/100</f>
        <v>668.89</v>
      </c>
      <c r="J106" s="66" t="n">
        <f aca="false">J105-H106-K106-L106</f>
        <v>75555.45</v>
      </c>
      <c r="K106" s="67"/>
      <c r="L106" s="68"/>
      <c r="M106" s="69" t="n">
        <f aca="false">IF(ISBLANK(K105),VALUE(M105),ROW(K105))</f>
        <v>11</v>
      </c>
      <c r="N106" s="9" t="n">
        <f aca="false">N105+M105-M106</f>
        <v>180</v>
      </c>
      <c r="O106" s="10" t="n">
        <f aca="false">INDEX(F:F,M106,1)</f>
        <v>160000</v>
      </c>
      <c r="P106" s="11"/>
    </row>
    <row r="107" s="19" customFormat="true" ht="12.75" hidden="false" customHeight="false" outlineLevel="0" collapsed="false">
      <c r="A107" s="80" t="n">
        <v>96</v>
      </c>
      <c r="B107" s="81" t="str">
        <f aca="false">CONCATENATE(INT((A107-1)/12)+1,"-й год ",A107-1-INT((A107-1)/12)*12+1,"-й месяц")</f>
        <v>8-й год 12-й месяц</v>
      </c>
      <c r="C107" s="82" t="n">
        <f aca="false">IF(O107*$C$2/100/12/(1-(1+$C$2/100/12)^(-N107))&lt;F106,O107*$C$2/100/12/(1-(1+$C$2/100/12)^(-N107)),F106+E107)</f>
        <v>1768.64</v>
      </c>
      <c r="D107" s="83" t="n">
        <f aca="false">C107-E107</f>
        <v>843.41</v>
      </c>
      <c r="E107" s="83" t="n">
        <f aca="false">F106*$C$2/12/100</f>
        <v>925.23</v>
      </c>
      <c r="F107" s="84" t="n">
        <f aca="false">F106-D107-K107-L107</f>
        <v>104896.95</v>
      </c>
      <c r="G107" s="85" t="n">
        <f aca="false">H107+I107</f>
        <v>1550</v>
      </c>
      <c r="H107" s="83" t="n">
        <f aca="false">IF($C$1/$C$3&lt;J106,$C$1/$C$3,J106)</f>
        <v>888.89</v>
      </c>
      <c r="I107" s="83" t="n">
        <f aca="false">J106*$C$2/12/100</f>
        <v>661.11</v>
      </c>
      <c r="J107" s="86" t="n">
        <f aca="false">J106-H107-K107-L107</f>
        <v>74666.56</v>
      </c>
      <c r="K107" s="87"/>
      <c r="L107" s="88"/>
      <c r="M107" s="69" t="n">
        <f aca="false">IF(ISBLANK(K106),VALUE(M106),ROW(K106))</f>
        <v>11</v>
      </c>
      <c r="N107" s="9" t="n">
        <f aca="false">N106+M106-M107</f>
        <v>180</v>
      </c>
      <c r="O107" s="10" t="n">
        <f aca="false">INDEX(F:F,M107,1)</f>
        <v>160000</v>
      </c>
      <c r="P107" s="11"/>
    </row>
    <row r="108" s="19" customFormat="true" ht="12.75" hidden="false" customHeight="false" outlineLevel="0" collapsed="false">
      <c r="A108" s="60" t="n">
        <v>97</v>
      </c>
      <c r="B108" s="61" t="str">
        <f aca="false">CONCATENATE(INT((A108-1)/12)+1,"-й год ",A108-1-INT((A108-1)/12)*12+1,"-й месяц")</f>
        <v>9-й год 1-й месяц</v>
      </c>
      <c r="C108" s="62" t="n">
        <f aca="false">IF(O108*$C$2/100/12/(1-(1+$C$2/100/12)^(-N108))&lt;F107,O108*$C$2/100/12/(1-(1+$C$2/100/12)^(-N108)),F107+E108)</f>
        <v>1768.64</v>
      </c>
      <c r="D108" s="63" t="n">
        <f aca="false">C108-E108</f>
        <v>850.79</v>
      </c>
      <c r="E108" s="63" t="n">
        <f aca="false">F107*$C$2/12/100</f>
        <v>917.85</v>
      </c>
      <c r="F108" s="64" t="n">
        <f aca="false">F107-D108-K108-L108</f>
        <v>104046.16</v>
      </c>
      <c r="G108" s="65" t="n">
        <f aca="false">H108+I108</f>
        <v>1542.22</v>
      </c>
      <c r="H108" s="63" t="n">
        <f aca="false">IF($C$1/$C$3&lt;J107,$C$1/$C$3,J107)</f>
        <v>888.89</v>
      </c>
      <c r="I108" s="63" t="n">
        <f aca="false">J107*$C$2/12/100</f>
        <v>653.33</v>
      </c>
      <c r="J108" s="66" t="n">
        <f aca="false">J107-H108-K108-L108</f>
        <v>73777.67</v>
      </c>
      <c r="K108" s="67"/>
      <c r="L108" s="68"/>
      <c r="M108" s="69" t="n">
        <f aca="false">IF(ISBLANK(K107),VALUE(M107),ROW(K107))</f>
        <v>11</v>
      </c>
      <c r="N108" s="9" t="n">
        <f aca="false">N107+M107-M108</f>
        <v>180</v>
      </c>
      <c r="O108" s="10" t="n">
        <f aca="false">INDEX(F:F,M108,1)</f>
        <v>160000</v>
      </c>
      <c r="P108" s="11"/>
    </row>
    <row r="109" s="19" customFormat="true" ht="12.75" hidden="false" customHeight="false" outlineLevel="0" collapsed="false">
      <c r="A109" s="60" t="n">
        <v>98</v>
      </c>
      <c r="B109" s="61" t="str">
        <f aca="false">CONCATENATE(INT((A109-1)/12)+1,"-й год ",A109-1-INT((A109-1)/12)*12+1,"-й месяц")</f>
        <v>9-й год 2-й месяц</v>
      </c>
      <c r="C109" s="62" t="n">
        <f aca="false">IF(O109*$C$2/100/12/(1-(1+$C$2/100/12)^(-N109))&lt;F108,O109*$C$2/100/12/(1-(1+$C$2/100/12)^(-N109)),F108+E109)</f>
        <v>1768.64</v>
      </c>
      <c r="D109" s="63" t="n">
        <f aca="false">C109-E109</f>
        <v>858.24</v>
      </c>
      <c r="E109" s="63" t="n">
        <f aca="false">F108*$C$2/12/100</f>
        <v>910.4</v>
      </c>
      <c r="F109" s="64" t="n">
        <f aca="false">F108-D109-K109-L109</f>
        <v>103187.92</v>
      </c>
      <c r="G109" s="65" t="n">
        <f aca="false">H109+I109</f>
        <v>1534.44</v>
      </c>
      <c r="H109" s="63" t="n">
        <f aca="false">IF($C$1/$C$3&lt;J108,$C$1/$C$3,J108)</f>
        <v>888.89</v>
      </c>
      <c r="I109" s="63" t="n">
        <f aca="false">J108*$C$2/12/100</f>
        <v>645.55</v>
      </c>
      <c r="J109" s="66" t="n">
        <f aca="false">J108-H109-K109-L109</f>
        <v>72888.78</v>
      </c>
      <c r="K109" s="67"/>
      <c r="L109" s="68"/>
      <c r="M109" s="69" t="n">
        <f aca="false">IF(ISBLANK(K108),VALUE(M108),ROW(K108))</f>
        <v>11</v>
      </c>
      <c r="N109" s="9" t="n">
        <f aca="false">N108+M108-M109</f>
        <v>180</v>
      </c>
      <c r="O109" s="10" t="n">
        <f aca="false">INDEX(F:F,M109,1)</f>
        <v>160000</v>
      </c>
      <c r="P109" s="11"/>
    </row>
    <row r="110" s="19" customFormat="true" ht="12.75" hidden="false" customHeight="false" outlineLevel="0" collapsed="false">
      <c r="A110" s="60" t="n">
        <v>99</v>
      </c>
      <c r="B110" s="61" t="str">
        <f aca="false">CONCATENATE(INT((A110-1)/12)+1,"-й год ",A110-1-INT((A110-1)/12)*12+1,"-й месяц")</f>
        <v>9-й год 3-й месяц</v>
      </c>
      <c r="C110" s="62" t="n">
        <f aca="false">IF(O110*$C$2/100/12/(1-(1+$C$2/100/12)^(-N110))&lt;F109,O110*$C$2/100/12/(1-(1+$C$2/100/12)^(-N110)),F109+E110)</f>
        <v>1768.64</v>
      </c>
      <c r="D110" s="63" t="n">
        <f aca="false">C110-E110</f>
        <v>865.75</v>
      </c>
      <c r="E110" s="63" t="n">
        <f aca="false">F109*$C$2/12/100</f>
        <v>902.89</v>
      </c>
      <c r="F110" s="64" t="n">
        <f aca="false">F109-D110-K110-L110</f>
        <v>102322.17</v>
      </c>
      <c r="G110" s="65" t="n">
        <f aca="false">H110+I110</f>
        <v>1526.67</v>
      </c>
      <c r="H110" s="63" t="n">
        <f aca="false">IF($C$1/$C$3&lt;J109,$C$1/$C$3,J109)</f>
        <v>888.89</v>
      </c>
      <c r="I110" s="63" t="n">
        <f aca="false">J109*$C$2/12/100</f>
        <v>637.78</v>
      </c>
      <c r="J110" s="66" t="n">
        <f aca="false">J109-H110-K110-L110</f>
        <v>71999.89</v>
      </c>
      <c r="K110" s="67"/>
      <c r="L110" s="68"/>
      <c r="M110" s="69" t="n">
        <f aca="false">IF(ISBLANK(K109),VALUE(M109),ROW(K109))</f>
        <v>11</v>
      </c>
      <c r="N110" s="9" t="n">
        <f aca="false">N109+M109-M110</f>
        <v>180</v>
      </c>
      <c r="O110" s="10" t="n">
        <f aca="false">INDEX(F:F,M110,1)</f>
        <v>160000</v>
      </c>
      <c r="P110" s="11"/>
    </row>
    <row r="111" s="19" customFormat="true" ht="12.75" hidden="false" customHeight="false" outlineLevel="0" collapsed="false">
      <c r="A111" s="60" t="n">
        <v>100</v>
      </c>
      <c r="B111" s="61" t="str">
        <f aca="false">CONCATENATE(INT((A111-1)/12)+1,"-й год ",A111-1-INT((A111-1)/12)*12+1,"-й месяц")</f>
        <v>9-й год 4-й месяц</v>
      </c>
      <c r="C111" s="62" t="n">
        <f aca="false">IF(O111*$C$2/100/12/(1-(1+$C$2/100/12)^(-N111))&lt;F110,O111*$C$2/100/12/(1-(1+$C$2/100/12)^(-N111)),F110+E111)</f>
        <v>1768.64</v>
      </c>
      <c r="D111" s="63" t="n">
        <f aca="false">C111-E111</f>
        <v>873.32</v>
      </c>
      <c r="E111" s="63" t="n">
        <f aca="false">F110*$C$2/12/100</f>
        <v>895.32</v>
      </c>
      <c r="F111" s="64" t="n">
        <f aca="false">F110-D111-K111-L111</f>
        <v>101448.85</v>
      </c>
      <c r="G111" s="65" t="n">
        <f aca="false">H111+I111</f>
        <v>1518.89</v>
      </c>
      <c r="H111" s="63" t="n">
        <f aca="false">IF($C$1/$C$3&lt;J110,$C$1/$C$3,J110)</f>
        <v>888.89</v>
      </c>
      <c r="I111" s="63" t="n">
        <f aca="false">J110*$C$2/12/100</f>
        <v>630</v>
      </c>
      <c r="J111" s="66" t="n">
        <f aca="false">J110-H111-K111-L111</f>
        <v>71111</v>
      </c>
      <c r="K111" s="67"/>
      <c r="L111" s="68"/>
      <c r="M111" s="69" t="n">
        <f aca="false">IF(ISBLANK(K110),VALUE(M110),ROW(K110))</f>
        <v>11</v>
      </c>
      <c r="N111" s="9" t="n">
        <f aca="false">N110+M110-M111</f>
        <v>180</v>
      </c>
      <c r="O111" s="10" t="n">
        <f aca="false">INDEX(F:F,M111,1)</f>
        <v>160000</v>
      </c>
      <c r="P111" s="11"/>
    </row>
    <row r="112" s="19" customFormat="true" ht="12.75" hidden="false" customHeight="false" outlineLevel="0" collapsed="false">
      <c r="A112" s="60" t="n">
        <v>101</v>
      </c>
      <c r="B112" s="61" t="str">
        <f aca="false">CONCATENATE(INT((A112-1)/12)+1,"-й год ",A112-1-INT((A112-1)/12)*12+1,"-й месяц")</f>
        <v>9-й год 5-й месяц</v>
      </c>
      <c r="C112" s="62" t="n">
        <f aca="false">IF(O112*$C$2/100/12/(1-(1+$C$2/100/12)^(-N112))&lt;F111,O112*$C$2/100/12/(1-(1+$C$2/100/12)^(-N112)),F111+E112)</f>
        <v>1768.64</v>
      </c>
      <c r="D112" s="63" t="n">
        <f aca="false">C112-E112</f>
        <v>880.96</v>
      </c>
      <c r="E112" s="63" t="n">
        <f aca="false">F111*$C$2/12/100</f>
        <v>887.68</v>
      </c>
      <c r="F112" s="64" t="n">
        <f aca="false">F111-D112-K112-L112</f>
        <v>100567.89</v>
      </c>
      <c r="G112" s="65" t="n">
        <f aca="false">H112+I112</f>
        <v>1511.11</v>
      </c>
      <c r="H112" s="63" t="n">
        <f aca="false">IF($C$1/$C$3&lt;J111,$C$1/$C$3,J111)</f>
        <v>888.89</v>
      </c>
      <c r="I112" s="63" t="n">
        <f aca="false">J111*$C$2/12/100</f>
        <v>622.22</v>
      </c>
      <c r="J112" s="66" t="n">
        <f aca="false">J111-H112-K112-L112</f>
        <v>70222.11</v>
      </c>
      <c r="K112" s="67"/>
      <c r="L112" s="68"/>
      <c r="M112" s="69" t="n">
        <f aca="false">IF(ISBLANK(K111),VALUE(M111),ROW(K111))</f>
        <v>11</v>
      </c>
      <c r="N112" s="9" t="n">
        <f aca="false">N111+M111-M112</f>
        <v>180</v>
      </c>
      <c r="O112" s="10" t="n">
        <f aca="false">INDEX(F:F,M112,1)</f>
        <v>160000</v>
      </c>
      <c r="P112" s="11"/>
    </row>
    <row r="113" s="19" customFormat="true" ht="12.75" hidden="false" customHeight="false" outlineLevel="0" collapsed="false">
      <c r="A113" s="60" t="n">
        <v>102</v>
      </c>
      <c r="B113" s="61" t="str">
        <f aca="false">CONCATENATE(INT((A113-1)/12)+1,"-й год ",A113-1-INT((A113-1)/12)*12+1,"-й месяц")</f>
        <v>9-й год 6-й месяц</v>
      </c>
      <c r="C113" s="62" t="n">
        <f aca="false">IF(O113*$C$2/100/12/(1-(1+$C$2/100/12)^(-N113))&lt;F112,O113*$C$2/100/12/(1-(1+$C$2/100/12)^(-N113)),F112+E113)</f>
        <v>1768.64</v>
      </c>
      <c r="D113" s="63" t="n">
        <f aca="false">C113-E113</f>
        <v>888.67</v>
      </c>
      <c r="E113" s="63" t="n">
        <f aca="false">F112*$C$2/12/100</f>
        <v>879.97</v>
      </c>
      <c r="F113" s="64" t="n">
        <f aca="false">F112-D113-K113-L113</f>
        <v>99679.22</v>
      </c>
      <c r="G113" s="65" t="n">
        <f aca="false">H113+I113</f>
        <v>1503.33</v>
      </c>
      <c r="H113" s="63" t="n">
        <f aca="false">IF($C$1/$C$3&lt;J112,$C$1/$C$3,J112)</f>
        <v>888.89</v>
      </c>
      <c r="I113" s="63" t="n">
        <f aca="false">J112*$C$2/12/100</f>
        <v>614.44</v>
      </c>
      <c r="J113" s="66" t="n">
        <f aca="false">J112-H113-K113-L113</f>
        <v>69333.22</v>
      </c>
      <c r="K113" s="67"/>
      <c r="L113" s="68"/>
      <c r="M113" s="69" t="n">
        <f aca="false">IF(ISBLANK(K112),VALUE(M112),ROW(K112))</f>
        <v>11</v>
      </c>
      <c r="N113" s="9" t="n">
        <f aca="false">N112+M112-M113</f>
        <v>180</v>
      </c>
      <c r="O113" s="10" t="n">
        <f aca="false">INDEX(F:F,M113,1)</f>
        <v>160000</v>
      </c>
      <c r="P113" s="11"/>
    </row>
    <row r="114" s="19" customFormat="true" ht="12.75" hidden="false" customHeight="false" outlineLevel="0" collapsed="false">
      <c r="A114" s="60" t="n">
        <v>103</v>
      </c>
      <c r="B114" s="61" t="str">
        <f aca="false">CONCATENATE(INT((A114-1)/12)+1,"-й год ",A114-1-INT((A114-1)/12)*12+1,"-й месяц")</f>
        <v>9-й год 7-й месяц</v>
      </c>
      <c r="C114" s="62" t="n">
        <f aca="false">IF(O114*$C$2/100/12/(1-(1+$C$2/100/12)^(-N114))&lt;F113,O114*$C$2/100/12/(1-(1+$C$2/100/12)^(-N114)),F113+E114)</f>
        <v>1768.64</v>
      </c>
      <c r="D114" s="63" t="n">
        <f aca="false">C114-E114</f>
        <v>896.45</v>
      </c>
      <c r="E114" s="63" t="n">
        <f aca="false">F113*$C$2/12/100</f>
        <v>872.19</v>
      </c>
      <c r="F114" s="64" t="n">
        <f aca="false">F113-D114-K114-L114</f>
        <v>98782.77</v>
      </c>
      <c r="G114" s="65" t="n">
        <f aca="false">H114+I114</f>
        <v>1495.56</v>
      </c>
      <c r="H114" s="63" t="n">
        <f aca="false">IF($C$1/$C$3&lt;J113,$C$1/$C$3,J113)</f>
        <v>888.89</v>
      </c>
      <c r="I114" s="63" t="n">
        <f aca="false">J113*$C$2/12/100</f>
        <v>606.67</v>
      </c>
      <c r="J114" s="66" t="n">
        <f aca="false">J113-H114-K114-L114</f>
        <v>68444.33</v>
      </c>
      <c r="K114" s="67"/>
      <c r="L114" s="68"/>
      <c r="M114" s="69" t="n">
        <f aca="false">IF(ISBLANK(K113),VALUE(M113),ROW(K113))</f>
        <v>11</v>
      </c>
      <c r="N114" s="9" t="n">
        <f aca="false">N113+M113-M114</f>
        <v>180</v>
      </c>
      <c r="O114" s="10" t="n">
        <f aca="false">INDEX(F:F,M114,1)</f>
        <v>160000</v>
      </c>
      <c r="P114" s="11"/>
    </row>
    <row r="115" s="19" customFormat="true" ht="12.75" hidden="false" customHeight="false" outlineLevel="0" collapsed="false">
      <c r="A115" s="60" t="n">
        <v>104</v>
      </c>
      <c r="B115" s="61" t="str">
        <f aca="false">CONCATENATE(INT((A115-1)/12)+1,"-й год ",A115-1-INT((A115-1)/12)*12+1,"-й месяц")</f>
        <v>9-й год 8-й месяц</v>
      </c>
      <c r="C115" s="62" t="n">
        <f aca="false">IF(O115*$C$2/100/12/(1-(1+$C$2/100/12)^(-N115))&lt;F114,O115*$C$2/100/12/(1-(1+$C$2/100/12)^(-N115)),F114+E115)</f>
        <v>1768.64</v>
      </c>
      <c r="D115" s="63" t="n">
        <f aca="false">C115-E115</f>
        <v>904.29</v>
      </c>
      <c r="E115" s="63" t="n">
        <f aca="false">F114*$C$2/12/100</f>
        <v>864.35</v>
      </c>
      <c r="F115" s="64" t="n">
        <f aca="false">F114-D115-K115-L115</f>
        <v>97878.48</v>
      </c>
      <c r="G115" s="65" t="n">
        <f aca="false">H115+I115</f>
        <v>1487.78</v>
      </c>
      <c r="H115" s="63" t="n">
        <f aca="false">IF($C$1/$C$3&lt;J114,$C$1/$C$3,J114)</f>
        <v>888.89</v>
      </c>
      <c r="I115" s="63" t="n">
        <f aca="false">J114*$C$2/12/100</f>
        <v>598.89</v>
      </c>
      <c r="J115" s="66" t="n">
        <f aca="false">J114-H115-K115-L115</f>
        <v>67555.44</v>
      </c>
      <c r="K115" s="67"/>
      <c r="L115" s="68"/>
      <c r="M115" s="69" t="n">
        <f aca="false">IF(ISBLANK(K114),VALUE(M114),ROW(K114))</f>
        <v>11</v>
      </c>
      <c r="N115" s="9" t="n">
        <f aca="false">N114+M114-M115</f>
        <v>180</v>
      </c>
      <c r="O115" s="10" t="n">
        <f aca="false">INDEX(F:F,M115,1)</f>
        <v>160000</v>
      </c>
      <c r="P115" s="11"/>
    </row>
    <row r="116" s="19" customFormat="true" ht="12.75" hidden="false" customHeight="false" outlineLevel="0" collapsed="false">
      <c r="A116" s="60" t="n">
        <v>105</v>
      </c>
      <c r="B116" s="61" t="str">
        <f aca="false">CONCATENATE(INT((A116-1)/12)+1,"-й год ",A116-1-INT((A116-1)/12)*12+1,"-й месяц")</f>
        <v>9-й год 9-й месяц</v>
      </c>
      <c r="C116" s="62" t="n">
        <f aca="false">IF(O116*$C$2/100/12/(1-(1+$C$2/100/12)^(-N116))&lt;F115,O116*$C$2/100/12/(1-(1+$C$2/100/12)^(-N116)),F115+E116)</f>
        <v>1768.64</v>
      </c>
      <c r="D116" s="63" t="n">
        <f aca="false">C116-E116</f>
        <v>912.2</v>
      </c>
      <c r="E116" s="63" t="n">
        <f aca="false">F115*$C$2/12/100</f>
        <v>856.44</v>
      </c>
      <c r="F116" s="64" t="n">
        <f aca="false">F115-D116-K116-L116</f>
        <v>96966.28</v>
      </c>
      <c r="G116" s="65" t="n">
        <f aca="false">H116+I116</f>
        <v>1480</v>
      </c>
      <c r="H116" s="63" t="n">
        <f aca="false">IF($C$1/$C$3&lt;J115,$C$1/$C$3,J115)</f>
        <v>888.89</v>
      </c>
      <c r="I116" s="63" t="n">
        <f aca="false">J115*$C$2/12/100</f>
        <v>591.11</v>
      </c>
      <c r="J116" s="66" t="n">
        <f aca="false">J115-H116-K116-L116</f>
        <v>66666.55</v>
      </c>
      <c r="K116" s="67"/>
      <c r="L116" s="68"/>
      <c r="M116" s="69" t="n">
        <f aca="false">IF(ISBLANK(K115),VALUE(M115),ROW(K115))</f>
        <v>11</v>
      </c>
      <c r="N116" s="9" t="n">
        <f aca="false">N115+M115-M116</f>
        <v>180</v>
      </c>
      <c r="O116" s="10" t="n">
        <f aca="false">INDEX(F:F,M116,1)</f>
        <v>160000</v>
      </c>
      <c r="P116" s="11"/>
    </row>
    <row r="117" s="19" customFormat="true" ht="12.75" hidden="false" customHeight="false" outlineLevel="0" collapsed="false">
      <c r="A117" s="60" t="n">
        <v>106</v>
      </c>
      <c r="B117" s="61" t="str">
        <f aca="false">CONCATENATE(INT((A117-1)/12)+1,"-й год ",A117-1-INT((A117-1)/12)*12+1,"-й месяц")</f>
        <v>9-й год 10-й месяц</v>
      </c>
      <c r="C117" s="62" t="n">
        <f aca="false">IF(O117*$C$2/100/12/(1-(1+$C$2/100/12)^(-N117))&lt;F116,O117*$C$2/100/12/(1-(1+$C$2/100/12)^(-N117)),F116+E117)</f>
        <v>1768.64</v>
      </c>
      <c r="D117" s="63" t="n">
        <f aca="false">C117-E117</f>
        <v>920.19</v>
      </c>
      <c r="E117" s="63" t="n">
        <f aca="false">F116*$C$2/12/100</f>
        <v>848.45</v>
      </c>
      <c r="F117" s="64" t="n">
        <f aca="false">F116-D117-K117-L117</f>
        <v>96046.09</v>
      </c>
      <c r="G117" s="65" t="n">
        <f aca="false">H117+I117</f>
        <v>1472.22</v>
      </c>
      <c r="H117" s="63" t="n">
        <f aca="false">IF($C$1/$C$3&lt;J116,$C$1/$C$3,J116)</f>
        <v>888.89</v>
      </c>
      <c r="I117" s="63" t="n">
        <f aca="false">J116*$C$2/12/100</f>
        <v>583.33</v>
      </c>
      <c r="J117" s="66" t="n">
        <f aca="false">J116-H117-K117-L117</f>
        <v>65777.66</v>
      </c>
      <c r="K117" s="67"/>
      <c r="L117" s="68"/>
      <c r="M117" s="69" t="n">
        <f aca="false">IF(ISBLANK(K116),VALUE(M116),ROW(K116))</f>
        <v>11</v>
      </c>
      <c r="N117" s="9" t="n">
        <f aca="false">N116+M116-M117</f>
        <v>180</v>
      </c>
      <c r="O117" s="10" t="n">
        <f aca="false">INDEX(F:F,M117,1)</f>
        <v>160000</v>
      </c>
      <c r="P117" s="11"/>
    </row>
    <row r="118" s="19" customFormat="true" ht="12.75" hidden="false" customHeight="false" outlineLevel="0" collapsed="false">
      <c r="A118" s="60" t="n">
        <v>107</v>
      </c>
      <c r="B118" s="61" t="str">
        <f aca="false">CONCATENATE(INT((A118-1)/12)+1,"-й год ",A118-1-INT((A118-1)/12)*12+1,"-й месяц")</f>
        <v>9-й год 11-й месяц</v>
      </c>
      <c r="C118" s="62" t="n">
        <f aca="false">IF(O118*$C$2/100/12/(1-(1+$C$2/100/12)^(-N118))&lt;F117,O118*$C$2/100/12/(1-(1+$C$2/100/12)^(-N118)),F117+E118)</f>
        <v>1768.64</v>
      </c>
      <c r="D118" s="63" t="n">
        <f aca="false">C118-E118</f>
        <v>928.24</v>
      </c>
      <c r="E118" s="63" t="n">
        <f aca="false">F117*$C$2/12/100</f>
        <v>840.4</v>
      </c>
      <c r="F118" s="64" t="n">
        <f aca="false">F117-D118-K118-L118</f>
        <v>95117.85</v>
      </c>
      <c r="G118" s="65" t="n">
        <f aca="false">H118+I118</f>
        <v>1464.44</v>
      </c>
      <c r="H118" s="63" t="n">
        <f aca="false">IF($C$1/$C$3&lt;J117,$C$1/$C$3,J117)</f>
        <v>888.89</v>
      </c>
      <c r="I118" s="63" t="n">
        <f aca="false">J117*$C$2/12/100</f>
        <v>575.55</v>
      </c>
      <c r="J118" s="66" t="n">
        <f aca="false">J117-H118-K118-L118</f>
        <v>64888.77</v>
      </c>
      <c r="K118" s="67"/>
      <c r="L118" s="68"/>
      <c r="M118" s="69" t="n">
        <f aca="false">IF(ISBLANK(K117),VALUE(M117),ROW(K117))</f>
        <v>11</v>
      </c>
      <c r="N118" s="9" t="n">
        <f aca="false">N117+M117-M118</f>
        <v>180</v>
      </c>
      <c r="O118" s="10" t="n">
        <f aca="false">INDEX(F:F,M118,1)</f>
        <v>160000</v>
      </c>
      <c r="P118" s="11"/>
    </row>
    <row r="119" s="19" customFormat="true" ht="12.75" hidden="false" customHeight="false" outlineLevel="0" collapsed="false">
      <c r="A119" s="60" t="n">
        <v>108</v>
      </c>
      <c r="B119" s="61" t="str">
        <f aca="false">CONCATENATE(INT((A119-1)/12)+1,"-й год ",A119-1-INT((A119-1)/12)*12+1,"-й месяц")</f>
        <v>9-й год 12-й месяц</v>
      </c>
      <c r="C119" s="62" t="n">
        <f aca="false">IF(O119*$C$2/100/12/(1-(1+$C$2/100/12)^(-N119))&lt;F118,O119*$C$2/100/12/(1-(1+$C$2/100/12)^(-N119)),F118+E119)</f>
        <v>1768.64</v>
      </c>
      <c r="D119" s="63" t="n">
        <f aca="false">C119-E119</f>
        <v>936.36</v>
      </c>
      <c r="E119" s="63" t="n">
        <f aca="false">F118*$C$2/12/100</f>
        <v>832.28</v>
      </c>
      <c r="F119" s="64" t="n">
        <f aca="false">F118-D119-K119-L119</f>
        <v>94181.49</v>
      </c>
      <c r="G119" s="65" t="n">
        <f aca="false">H119+I119</f>
        <v>1456.67</v>
      </c>
      <c r="H119" s="63" t="n">
        <f aca="false">IF($C$1/$C$3&lt;J118,$C$1/$C$3,J118)</f>
        <v>888.89</v>
      </c>
      <c r="I119" s="63" t="n">
        <f aca="false">J118*$C$2/12/100</f>
        <v>567.78</v>
      </c>
      <c r="J119" s="66" t="n">
        <f aca="false">J118-H119-K119-L119</f>
        <v>63999.88</v>
      </c>
      <c r="K119" s="67"/>
      <c r="L119" s="68"/>
      <c r="M119" s="69" t="n">
        <f aca="false">IF(ISBLANK(K118),VALUE(M118),ROW(K118))</f>
        <v>11</v>
      </c>
      <c r="N119" s="9" t="n">
        <f aca="false">N118+M118-M119</f>
        <v>180</v>
      </c>
      <c r="O119" s="10" t="n">
        <f aca="false">INDEX(F:F,M119,1)</f>
        <v>160000</v>
      </c>
      <c r="P119" s="11"/>
    </row>
    <row r="120" s="19" customFormat="true" ht="12.75" hidden="false" customHeight="false" outlineLevel="0" collapsed="false">
      <c r="A120" s="70" t="n">
        <v>109</v>
      </c>
      <c r="B120" s="71" t="str">
        <f aca="false">CONCATENATE(INT((A120-1)/12)+1,"-й год ",A120-1-INT((A120-1)/12)*12+1,"-й месяц")</f>
        <v>10-й год 1-й месяц</v>
      </c>
      <c r="C120" s="72" t="n">
        <f aca="false">IF(O120*$C$2/100/12/(1-(1+$C$2/100/12)^(-N120))&lt;F119,O120*$C$2/100/12/(1-(1+$C$2/100/12)^(-N120)),F119+E120)</f>
        <v>1768.64</v>
      </c>
      <c r="D120" s="73" t="n">
        <f aca="false">C120-E120</f>
        <v>944.55</v>
      </c>
      <c r="E120" s="73" t="n">
        <f aca="false">F119*$C$2/12/100</f>
        <v>824.09</v>
      </c>
      <c r="F120" s="74" t="n">
        <f aca="false">F119-D120-K120-L120</f>
        <v>93236.94</v>
      </c>
      <c r="G120" s="75" t="n">
        <f aca="false">H120+I120</f>
        <v>1448.89</v>
      </c>
      <c r="H120" s="73" t="n">
        <f aca="false">IF($C$1/$C$3&lt;J119,$C$1/$C$3,J119)</f>
        <v>888.89</v>
      </c>
      <c r="I120" s="73" t="n">
        <f aca="false">J119*$C$2/12/100</f>
        <v>560</v>
      </c>
      <c r="J120" s="76" t="n">
        <f aca="false">J119-H120-K120-L120</f>
        <v>63110.99</v>
      </c>
      <c r="K120" s="77"/>
      <c r="L120" s="78"/>
      <c r="M120" s="69" t="n">
        <f aca="false">IF(ISBLANK(K119),VALUE(M119),ROW(K119))</f>
        <v>11</v>
      </c>
      <c r="N120" s="9" t="n">
        <f aca="false">N119+M119-M120</f>
        <v>180</v>
      </c>
      <c r="O120" s="10" t="n">
        <f aca="false">INDEX(F:F,M120,1)</f>
        <v>160000</v>
      </c>
      <c r="P120" s="11"/>
    </row>
    <row r="121" s="19" customFormat="true" ht="12.75" hidden="false" customHeight="false" outlineLevel="0" collapsed="false">
      <c r="A121" s="79" t="n">
        <v>110</v>
      </c>
      <c r="B121" s="61" t="str">
        <f aca="false">CONCATENATE(INT((A121-1)/12)+1,"-й год ",A121-1-INT((A121-1)/12)*12+1,"-й месяц")</f>
        <v>10-й год 2-й месяц</v>
      </c>
      <c r="C121" s="62" t="n">
        <f aca="false">IF(O121*$C$2/100/12/(1-(1+$C$2/100/12)^(-N121))&lt;F120,O121*$C$2/100/12/(1-(1+$C$2/100/12)^(-N121)),F120+E121)</f>
        <v>1768.64</v>
      </c>
      <c r="D121" s="63" t="n">
        <f aca="false">C121-E121</f>
        <v>952.82</v>
      </c>
      <c r="E121" s="63" t="n">
        <f aca="false">F120*$C$2/12/100</f>
        <v>815.82</v>
      </c>
      <c r="F121" s="64" t="n">
        <f aca="false">F120-D121-K121-L121</f>
        <v>92284.12</v>
      </c>
      <c r="G121" s="65" t="n">
        <f aca="false">H121+I121</f>
        <v>1441.11</v>
      </c>
      <c r="H121" s="63" t="n">
        <f aca="false">IF($C$1/$C$3&lt;J120,$C$1/$C$3,J120)</f>
        <v>888.89</v>
      </c>
      <c r="I121" s="63" t="n">
        <f aca="false">J120*$C$2/12/100</f>
        <v>552.22</v>
      </c>
      <c r="J121" s="66" t="n">
        <f aca="false">J120-H121-K121-L121</f>
        <v>62222.1</v>
      </c>
      <c r="K121" s="67"/>
      <c r="L121" s="68"/>
      <c r="M121" s="69" t="n">
        <f aca="false">IF(ISBLANK(K120),VALUE(M120),ROW(K120))</f>
        <v>11</v>
      </c>
      <c r="N121" s="9" t="n">
        <f aca="false">N120+M120-M121</f>
        <v>180</v>
      </c>
      <c r="O121" s="10" t="n">
        <f aca="false">INDEX(F:F,M121,1)</f>
        <v>160000</v>
      </c>
      <c r="P121" s="11"/>
    </row>
    <row r="122" s="19" customFormat="true" ht="12.75" hidden="false" customHeight="false" outlineLevel="0" collapsed="false">
      <c r="A122" s="79" t="n">
        <v>111</v>
      </c>
      <c r="B122" s="61" t="str">
        <f aca="false">CONCATENATE(INT((A122-1)/12)+1,"-й год ",A122-1-INT((A122-1)/12)*12+1,"-й месяц")</f>
        <v>10-й год 3-й месяц</v>
      </c>
      <c r="C122" s="62" t="n">
        <f aca="false">IF(O122*$C$2/100/12/(1-(1+$C$2/100/12)^(-N122))&lt;F121,O122*$C$2/100/12/(1-(1+$C$2/100/12)^(-N122)),F121+E122)</f>
        <v>1768.64</v>
      </c>
      <c r="D122" s="63" t="n">
        <f aca="false">C122-E122</f>
        <v>961.15</v>
      </c>
      <c r="E122" s="63" t="n">
        <f aca="false">F121*$C$2/12/100</f>
        <v>807.49</v>
      </c>
      <c r="F122" s="64" t="n">
        <f aca="false">F121-D122-K122-L122</f>
        <v>91322.97</v>
      </c>
      <c r="G122" s="65" t="n">
        <f aca="false">H122+I122</f>
        <v>1433.33</v>
      </c>
      <c r="H122" s="63" t="n">
        <f aca="false">IF($C$1/$C$3&lt;J121,$C$1/$C$3,J121)</f>
        <v>888.89</v>
      </c>
      <c r="I122" s="63" t="n">
        <f aca="false">J121*$C$2/12/100</f>
        <v>544.44</v>
      </c>
      <c r="J122" s="66" t="n">
        <f aca="false">J121-H122-K122-L122</f>
        <v>61333.21</v>
      </c>
      <c r="K122" s="67"/>
      <c r="L122" s="68"/>
      <c r="M122" s="69" t="n">
        <f aca="false">IF(ISBLANK(K121),VALUE(M121),ROW(K121))</f>
        <v>11</v>
      </c>
      <c r="N122" s="9" t="n">
        <f aca="false">N121+M121-M122</f>
        <v>180</v>
      </c>
      <c r="O122" s="10" t="n">
        <f aca="false">INDEX(F:F,M122,1)</f>
        <v>160000</v>
      </c>
      <c r="P122" s="11"/>
    </row>
    <row r="123" s="19" customFormat="true" ht="12.75" hidden="false" customHeight="false" outlineLevel="0" collapsed="false">
      <c r="A123" s="79" t="n">
        <v>112</v>
      </c>
      <c r="B123" s="61" t="str">
        <f aca="false">CONCATENATE(INT((A123-1)/12)+1,"-й год ",A123-1-INT((A123-1)/12)*12+1,"-й месяц")</f>
        <v>10-й год 4-й месяц</v>
      </c>
      <c r="C123" s="62" t="n">
        <f aca="false">IF(O123*$C$2/100/12/(1-(1+$C$2/100/12)^(-N123))&lt;F122,O123*$C$2/100/12/(1-(1+$C$2/100/12)^(-N123)),F122+E123)</f>
        <v>1768.64</v>
      </c>
      <c r="D123" s="63" t="n">
        <f aca="false">C123-E123</f>
        <v>969.56</v>
      </c>
      <c r="E123" s="63" t="n">
        <f aca="false">F122*$C$2/12/100</f>
        <v>799.08</v>
      </c>
      <c r="F123" s="64" t="n">
        <f aca="false">F122-D123-K123-L123</f>
        <v>90353.41</v>
      </c>
      <c r="G123" s="65" t="n">
        <f aca="false">H123+I123</f>
        <v>1425.56</v>
      </c>
      <c r="H123" s="63" t="n">
        <f aca="false">IF($C$1/$C$3&lt;J122,$C$1/$C$3,J122)</f>
        <v>888.89</v>
      </c>
      <c r="I123" s="63" t="n">
        <f aca="false">J122*$C$2/12/100</f>
        <v>536.67</v>
      </c>
      <c r="J123" s="66" t="n">
        <f aca="false">J122-H123-K123-L123</f>
        <v>60444.32</v>
      </c>
      <c r="K123" s="67"/>
      <c r="L123" s="68"/>
      <c r="M123" s="69" t="n">
        <f aca="false">IF(ISBLANK(K122),VALUE(M122),ROW(K122))</f>
        <v>11</v>
      </c>
      <c r="N123" s="9" t="n">
        <f aca="false">N122+M122-M123</f>
        <v>180</v>
      </c>
      <c r="O123" s="10" t="n">
        <f aca="false">INDEX(F:F,M123,1)</f>
        <v>160000</v>
      </c>
      <c r="P123" s="11"/>
    </row>
    <row r="124" s="19" customFormat="true" ht="12.75" hidden="false" customHeight="false" outlineLevel="0" collapsed="false">
      <c r="A124" s="79" t="n">
        <v>113</v>
      </c>
      <c r="B124" s="61" t="str">
        <f aca="false">CONCATENATE(INT((A124-1)/12)+1,"-й год ",A124-1-INT((A124-1)/12)*12+1,"-й месяц")</f>
        <v>10-й год 5-й месяц</v>
      </c>
      <c r="C124" s="62" t="n">
        <f aca="false">IF(O124*$C$2/100/12/(1-(1+$C$2/100/12)^(-N124))&lt;F123,O124*$C$2/100/12/(1-(1+$C$2/100/12)^(-N124)),F123+E124)</f>
        <v>1768.64</v>
      </c>
      <c r="D124" s="63" t="n">
        <f aca="false">C124-E124</f>
        <v>978.05</v>
      </c>
      <c r="E124" s="63" t="n">
        <f aca="false">F123*$C$2/12/100</f>
        <v>790.59</v>
      </c>
      <c r="F124" s="64" t="n">
        <f aca="false">F123-D124-K124-L124</f>
        <v>89375.36</v>
      </c>
      <c r="G124" s="65" t="n">
        <f aca="false">H124+I124</f>
        <v>1417.78</v>
      </c>
      <c r="H124" s="63" t="n">
        <f aca="false">IF($C$1/$C$3&lt;J123,$C$1/$C$3,J123)</f>
        <v>888.89</v>
      </c>
      <c r="I124" s="63" t="n">
        <f aca="false">J123*$C$2/12/100</f>
        <v>528.89</v>
      </c>
      <c r="J124" s="66" t="n">
        <f aca="false">J123-H124-K124-L124</f>
        <v>59555.43</v>
      </c>
      <c r="K124" s="67"/>
      <c r="L124" s="68"/>
      <c r="M124" s="69" t="n">
        <f aca="false">IF(ISBLANK(K123),VALUE(M123),ROW(K123))</f>
        <v>11</v>
      </c>
      <c r="N124" s="9" t="n">
        <f aca="false">N123+M123-M124</f>
        <v>180</v>
      </c>
      <c r="O124" s="10" t="n">
        <f aca="false">INDEX(F:F,M124,1)</f>
        <v>160000</v>
      </c>
      <c r="P124" s="11"/>
    </row>
    <row r="125" s="19" customFormat="true" ht="12.75" hidden="false" customHeight="false" outlineLevel="0" collapsed="false">
      <c r="A125" s="79" t="n">
        <v>114</v>
      </c>
      <c r="B125" s="61" t="str">
        <f aca="false">CONCATENATE(INT((A125-1)/12)+1,"-й год ",A125-1-INT((A125-1)/12)*12+1,"-й месяц")</f>
        <v>10-й год 6-й месяц</v>
      </c>
      <c r="C125" s="62" t="n">
        <f aca="false">IF(O125*$C$2/100/12/(1-(1+$C$2/100/12)^(-N125))&lt;F124,O125*$C$2/100/12/(1-(1+$C$2/100/12)^(-N125)),F124+E125)</f>
        <v>1768.64</v>
      </c>
      <c r="D125" s="63" t="n">
        <f aca="false">C125-E125</f>
        <v>986.61</v>
      </c>
      <c r="E125" s="63" t="n">
        <f aca="false">F124*$C$2/12/100</f>
        <v>782.03</v>
      </c>
      <c r="F125" s="64" t="n">
        <f aca="false">F124-D125-K125-L125</f>
        <v>88388.75</v>
      </c>
      <c r="G125" s="65" t="n">
        <f aca="false">H125+I125</f>
        <v>1410</v>
      </c>
      <c r="H125" s="63" t="n">
        <f aca="false">IF($C$1/$C$3&lt;J124,$C$1/$C$3,J124)</f>
        <v>888.89</v>
      </c>
      <c r="I125" s="63" t="n">
        <f aca="false">J124*$C$2/12/100</f>
        <v>521.11</v>
      </c>
      <c r="J125" s="66" t="n">
        <f aca="false">J124-H125-K125-L125</f>
        <v>58666.54</v>
      </c>
      <c r="K125" s="67"/>
      <c r="L125" s="68"/>
      <c r="M125" s="69" t="n">
        <f aca="false">IF(ISBLANK(K124),VALUE(M124),ROW(K124))</f>
        <v>11</v>
      </c>
      <c r="N125" s="9" t="n">
        <f aca="false">N124+M124-M125</f>
        <v>180</v>
      </c>
      <c r="O125" s="10" t="n">
        <f aca="false">INDEX(F:F,M125,1)</f>
        <v>160000</v>
      </c>
      <c r="P125" s="11"/>
    </row>
    <row r="126" s="19" customFormat="true" ht="12.75" hidden="false" customHeight="false" outlineLevel="0" collapsed="false">
      <c r="A126" s="79" t="n">
        <v>115</v>
      </c>
      <c r="B126" s="61" t="str">
        <f aca="false">CONCATENATE(INT((A126-1)/12)+1,"-й год ",A126-1-INT((A126-1)/12)*12+1,"-й месяц")</f>
        <v>10-й год 7-й месяц</v>
      </c>
      <c r="C126" s="62" t="n">
        <f aca="false">IF(O126*$C$2/100/12/(1-(1+$C$2/100/12)^(-N126))&lt;F125,O126*$C$2/100/12/(1-(1+$C$2/100/12)^(-N126)),F125+E126)</f>
        <v>1768.64</v>
      </c>
      <c r="D126" s="63" t="n">
        <f aca="false">C126-E126</f>
        <v>995.24</v>
      </c>
      <c r="E126" s="63" t="n">
        <f aca="false">F125*$C$2/12/100</f>
        <v>773.4</v>
      </c>
      <c r="F126" s="64" t="n">
        <f aca="false">F125-D126-K126-L126</f>
        <v>87393.51</v>
      </c>
      <c r="G126" s="65" t="n">
        <f aca="false">H126+I126</f>
        <v>1402.22</v>
      </c>
      <c r="H126" s="63" t="n">
        <f aca="false">IF($C$1/$C$3&lt;J125,$C$1/$C$3,J125)</f>
        <v>888.89</v>
      </c>
      <c r="I126" s="63" t="n">
        <f aca="false">J125*$C$2/12/100</f>
        <v>513.33</v>
      </c>
      <c r="J126" s="66" t="n">
        <f aca="false">J125-H126-K126-L126</f>
        <v>57777.65</v>
      </c>
      <c r="K126" s="67"/>
      <c r="L126" s="68"/>
      <c r="M126" s="69" t="n">
        <f aca="false">IF(ISBLANK(K125),VALUE(M125),ROW(K125))</f>
        <v>11</v>
      </c>
      <c r="N126" s="9" t="n">
        <f aca="false">N125+M125-M126</f>
        <v>180</v>
      </c>
      <c r="O126" s="10" t="n">
        <f aca="false">INDEX(F:F,M126,1)</f>
        <v>160000</v>
      </c>
      <c r="P126" s="11"/>
    </row>
    <row r="127" s="19" customFormat="true" ht="12.75" hidden="false" customHeight="false" outlineLevel="0" collapsed="false">
      <c r="A127" s="79" t="n">
        <v>116</v>
      </c>
      <c r="B127" s="61" t="str">
        <f aca="false">CONCATENATE(INT((A127-1)/12)+1,"-й год ",A127-1-INT((A127-1)/12)*12+1,"-й месяц")</f>
        <v>10-й год 8-й месяц</v>
      </c>
      <c r="C127" s="62" t="n">
        <f aca="false">IF(O127*$C$2/100/12/(1-(1+$C$2/100/12)^(-N127))&lt;F126,O127*$C$2/100/12/(1-(1+$C$2/100/12)^(-N127)),F126+E127)</f>
        <v>1768.64</v>
      </c>
      <c r="D127" s="63" t="n">
        <f aca="false">C127-E127</f>
        <v>1003.95</v>
      </c>
      <c r="E127" s="63" t="n">
        <f aca="false">F126*$C$2/12/100</f>
        <v>764.69</v>
      </c>
      <c r="F127" s="64" t="n">
        <f aca="false">F126-D127-K127-L127</f>
        <v>86389.56</v>
      </c>
      <c r="G127" s="65" t="n">
        <f aca="false">H127+I127</f>
        <v>1394.44</v>
      </c>
      <c r="H127" s="63" t="n">
        <f aca="false">IF($C$1/$C$3&lt;J126,$C$1/$C$3,J126)</f>
        <v>888.89</v>
      </c>
      <c r="I127" s="63" t="n">
        <f aca="false">J126*$C$2/12/100</f>
        <v>505.55</v>
      </c>
      <c r="J127" s="66" t="n">
        <f aca="false">J126-H127-K127-L127</f>
        <v>56888.76</v>
      </c>
      <c r="K127" s="67"/>
      <c r="L127" s="68"/>
      <c r="M127" s="69" t="n">
        <f aca="false">IF(ISBLANK(K126),VALUE(M126),ROW(K126))</f>
        <v>11</v>
      </c>
      <c r="N127" s="9" t="n">
        <f aca="false">N126+M126-M127</f>
        <v>180</v>
      </c>
      <c r="O127" s="10" t="n">
        <f aca="false">INDEX(F:F,M127,1)</f>
        <v>160000</v>
      </c>
      <c r="P127" s="11"/>
    </row>
    <row r="128" s="19" customFormat="true" ht="12.75" hidden="false" customHeight="false" outlineLevel="0" collapsed="false">
      <c r="A128" s="79" t="n">
        <v>117</v>
      </c>
      <c r="B128" s="61" t="str">
        <f aca="false">CONCATENATE(INT((A128-1)/12)+1,"-й год ",A128-1-INT((A128-1)/12)*12+1,"-й месяц")</f>
        <v>10-й год 9-й месяц</v>
      </c>
      <c r="C128" s="62" t="n">
        <f aca="false">IF(O128*$C$2/100/12/(1-(1+$C$2/100/12)^(-N128))&lt;F127,O128*$C$2/100/12/(1-(1+$C$2/100/12)^(-N128)),F127+E128)</f>
        <v>1768.64</v>
      </c>
      <c r="D128" s="63" t="n">
        <f aca="false">C128-E128</f>
        <v>1012.73</v>
      </c>
      <c r="E128" s="63" t="n">
        <f aca="false">F127*$C$2/12/100</f>
        <v>755.91</v>
      </c>
      <c r="F128" s="64" t="n">
        <f aca="false">F127-D128-K128-L128</f>
        <v>85376.83</v>
      </c>
      <c r="G128" s="65" t="n">
        <f aca="false">H128+I128</f>
        <v>1386.67</v>
      </c>
      <c r="H128" s="63" t="n">
        <f aca="false">IF($C$1/$C$3&lt;J127,$C$1/$C$3,J127)</f>
        <v>888.89</v>
      </c>
      <c r="I128" s="63" t="n">
        <f aca="false">J127*$C$2/12/100</f>
        <v>497.78</v>
      </c>
      <c r="J128" s="66" t="n">
        <f aca="false">J127-H128-K128-L128</f>
        <v>55999.87</v>
      </c>
      <c r="K128" s="67"/>
      <c r="L128" s="68"/>
      <c r="M128" s="69" t="n">
        <f aca="false">IF(ISBLANK(K127),VALUE(M127),ROW(K127))</f>
        <v>11</v>
      </c>
      <c r="N128" s="9" t="n">
        <f aca="false">N127+M127-M128</f>
        <v>180</v>
      </c>
      <c r="O128" s="10" t="n">
        <f aca="false">INDEX(F:F,M128,1)</f>
        <v>160000</v>
      </c>
      <c r="P128" s="11"/>
    </row>
    <row r="129" s="19" customFormat="true" ht="12.75" hidden="false" customHeight="false" outlineLevel="0" collapsed="false">
      <c r="A129" s="79" t="n">
        <v>118</v>
      </c>
      <c r="B129" s="61" t="str">
        <f aca="false">CONCATENATE(INT((A129-1)/12)+1,"-й год ",A129-1-INT((A129-1)/12)*12+1,"-й месяц")</f>
        <v>10-й год 10-й месяц</v>
      </c>
      <c r="C129" s="62" t="n">
        <f aca="false">IF(O129*$C$2/100/12/(1-(1+$C$2/100/12)^(-N129))&lt;F128,O129*$C$2/100/12/(1-(1+$C$2/100/12)^(-N129)),F128+E129)</f>
        <v>1768.64</v>
      </c>
      <c r="D129" s="63" t="n">
        <f aca="false">C129-E129</f>
        <v>1021.59</v>
      </c>
      <c r="E129" s="63" t="n">
        <f aca="false">F128*$C$2/12/100</f>
        <v>747.05</v>
      </c>
      <c r="F129" s="64" t="n">
        <f aca="false">F128-D129-K129-L129</f>
        <v>84355.24</v>
      </c>
      <c r="G129" s="65" t="n">
        <f aca="false">H129+I129</f>
        <v>1378.89</v>
      </c>
      <c r="H129" s="63" t="n">
        <f aca="false">IF($C$1/$C$3&lt;J128,$C$1/$C$3,J128)</f>
        <v>888.89</v>
      </c>
      <c r="I129" s="63" t="n">
        <f aca="false">J128*$C$2/12/100</f>
        <v>490</v>
      </c>
      <c r="J129" s="66" t="n">
        <f aca="false">J128-H129-K129-L129</f>
        <v>55110.98</v>
      </c>
      <c r="K129" s="67"/>
      <c r="L129" s="68"/>
      <c r="M129" s="69" t="n">
        <f aca="false">IF(ISBLANK(K128),VALUE(M128),ROW(K128))</f>
        <v>11</v>
      </c>
      <c r="N129" s="9" t="n">
        <f aca="false">N128+M128-M129</f>
        <v>180</v>
      </c>
      <c r="O129" s="10" t="n">
        <f aca="false">INDEX(F:F,M129,1)</f>
        <v>160000</v>
      </c>
      <c r="P129" s="11"/>
    </row>
    <row r="130" s="19" customFormat="true" ht="12.75" hidden="false" customHeight="false" outlineLevel="0" collapsed="false">
      <c r="A130" s="79" t="n">
        <v>119</v>
      </c>
      <c r="B130" s="61" t="str">
        <f aca="false">CONCATENATE(INT((A130-1)/12)+1,"-й год ",A130-1-INT((A130-1)/12)*12+1,"-й месяц")</f>
        <v>10-й год 11-й месяц</v>
      </c>
      <c r="C130" s="62" t="n">
        <f aca="false">IF(O130*$C$2/100/12/(1-(1+$C$2/100/12)^(-N130))&lt;F129,O130*$C$2/100/12/(1-(1+$C$2/100/12)^(-N130)),F129+E130)</f>
        <v>1768.64</v>
      </c>
      <c r="D130" s="63" t="n">
        <f aca="false">C130-E130</f>
        <v>1030.53</v>
      </c>
      <c r="E130" s="63" t="n">
        <f aca="false">F129*$C$2/12/100</f>
        <v>738.11</v>
      </c>
      <c r="F130" s="64" t="n">
        <f aca="false">F129-D130-K130-L130</f>
        <v>83324.71</v>
      </c>
      <c r="G130" s="65" t="n">
        <f aca="false">H130+I130</f>
        <v>1371.11</v>
      </c>
      <c r="H130" s="63" t="n">
        <f aca="false">IF($C$1/$C$3&lt;J129,$C$1/$C$3,J129)</f>
        <v>888.89</v>
      </c>
      <c r="I130" s="63" t="n">
        <f aca="false">J129*$C$2/12/100</f>
        <v>482.22</v>
      </c>
      <c r="J130" s="66" t="n">
        <f aca="false">J129-H130-K130-L130</f>
        <v>54222.09</v>
      </c>
      <c r="K130" s="67"/>
      <c r="L130" s="68"/>
      <c r="M130" s="69" t="n">
        <f aca="false">IF(ISBLANK(K129),VALUE(M129),ROW(K129))</f>
        <v>11</v>
      </c>
      <c r="N130" s="9" t="n">
        <f aca="false">N129+M129-M130</f>
        <v>180</v>
      </c>
      <c r="O130" s="10" t="n">
        <f aca="false">INDEX(F:F,M130,1)</f>
        <v>160000</v>
      </c>
      <c r="P130" s="11"/>
    </row>
    <row r="131" s="19" customFormat="true" ht="12.75" hidden="false" customHeight="false" outlineLevel="0" collapsed="false">
      <c r="A131" s="80" t="n">
        <v>120</v>
      </c>
      <c r="B131" s="81" t="str">
        <f aca="false">CONCATENATE(INT((A131-1)/12)+1,"-й год ",A131-1-INT((A131-1)/12)*12+1,"-й месяц")</f>
        <v>10-й год 12-й месяц</v>
      </c>
      <c r="C131" s="82" t="n">
        <f aca="false">IF(O131*$C$2/100/12/(1-(1+$C$2/100/12)^(-N131))&lt;F130,O131*$C$2/100/12/(1-(1+$C$2/100/12)^(-N131)),F130+E131)</f>
        <v>1768.64</v>
      </c>
      <c r="D131" s="83" t="n">
        <f aca="false">C131-E131</f>
        <v>1039.55</v>
      </c>
      <c r="E131" s="83" t="n">
        <f aca="false">F130*$C$2/12/100</f>
        <v>729.09</v>
      </c>
      <c r="F131" s="84" t="n">
        <f aca="false">F130-D131-K131-L131</f>
        <v>82285.16</v>
      </c>
      <c r="G131" s="85" t="n">
        <f aca="false">H131+I131</f>
        <v>1363.33</v>
      </c>
      <c r="H131" s="83" t="n">
        <f aca="false">IF($C$1/$C$3&lt;J130,$C$1/$C$3,J130)</f>
        <v>888.89</v>
      </c>
      <c r="I131" s="83" t="n">
        <f aca="false">J130*$C$2/12/100</f>
        <v>474.44</v>
      </c>
      <c r="J131" s="86" t="n">
        <f aca="false">J130-H131-K131-L131</f>
        <v>53333.2</v>
      </c>
      <c r="K131" s="87"/>
      <c r="L131" s="88"/>
      <c r="M131" s="69" t="n">
        <f aca="false">IF(ISBLANK(K130),VALUE(M130),ROW(K130))</f>
        <v>11</v>
      </c>
      <c r="N131" s="9" t="n">
        <f aca="false">N130+M130-M131</f>
        <v>180</v>
      </c>
      <c r="O131" s="10" t="n">
        <f aca="false">INDEX(F:F,M131,1)</f>
        <v>160000</v>
      </c>
      <c r="P131" s="11"/>
    </row>
    <row r="132" s="19" customFormat="true" ht="12.75" hidden="false" customHeight="false" outlineLevel="0" collapsed="false">
      <c r="A132" s="60" t="n">
        <v>121</v>
      </c>
      <c r="B132" s="61" t="str">
        <f aca="false">CONCATENATE(INT((A132-1)/12)+1,"-й год ",A132-1-INT((A132-1)/12)*12+1,"-й месяц")</f>
        <v>11-й год 1-й месяц</v>
      </c>
      <c r="C132" s="62" t="n">
        <f aca="false">IF(O132*$C$2/100/12/(1-(1+$C$2/100/12)^(-N132))&lt;F131,O132*$C$2/100/12/(1-(1+$C$2/100/12)^(-N132)),F131+E132)</f>
        <v>1768.64</v>
      </c>
      <c r="D132" s="63" t="n">
        <f aca="false">C132-E132</f>
        <v>1048.64</v>
      </c>
      <c r="E132" s="63" t="n">
        <f aca="false">F131*$C$2/12/100</f>
        <v>720</v>
      </c>
      <c r="F132" s="64" t="n">
        <f aca="false">F131-D132-K132-L132</f>
        <v>81236.52</v>
      </c>
      <c r="G132" s="65" t="n">
        <f aca="false">H132+I132</f>
        <v>1355.56</v>
      </c>
      <c r="H132" s="63" t="n">
        <f aca="false">IF($C$1/$C$3&lt;J131,$C$1/$C$3,J131)</f>
        <v>888.89</v>
      </c>
      <c r="I132" s="63" t="n">
        <f aca="false">J131*$C$2/12/100</f>
        <v>466.67</v>
      </c>
      <c r="J132" s="66" t="n">
        <f aca="false">J131-H132-K132-L132</f>
        <v>52444.31</v>
      </c>
      <c r="K132" s="67"/>
      <c r="L132" s="68"/>
      <c r="M132" s="69" t="n">
        <f aca="false">IF(ISBLANK(K131),VALUE(M131),ROW(K131))</f>
        <v>11</v>
      </c>
      <c r="N132" s="9" t="n">
        <f aca="false">N131+M131-M132</f>
        <v>180</v>
      </c>
      <c r="O132" s="10" t="n">
        <f aca="false">INDEX(F:F,M132,1)</f>
        <v>160000</v>
      </c>
      <c r="P132" s="11"/>
    </row>
    <row r="133" s="19" customFormat="true" ht="12.75" hidden="false" customHeight="false" outlineLevel="0" collapsed="false">
      <c r="A133" s="60" t="n">
        <v>122</v>
      </c>
      <c r="B133" s="61" t="str">
        <f aca="false">CONCATENATE(INT((A133-1)/12)+1,"-й год ",A133-1-INT((A133-1)/12)*12+1,"-й месяц")</f>
        <v>11-й год 2-й месяц</v>
      </c>
      <c r="C133" s="62" t="n">
        <f aca="false">IF(O133*$C$2/100/12/(1-(1+$C$2/100/12)^(-N133))&lt;F132,O133*$C$2/100/12/(1-(1+$C$2/100/12)^(-N133)),F132+E133)</f>
        <v>1768.64</v>
      </c>
      <c r="D133" s="63" t="n">
        <f aca="false">C133-E133</f>
        <v>1057.82</v>
      </c>
      <c r="E133" s="63" t="n">
        <f aca="false">F132*$C$2/12/100</f>
        <v>710.82</v>
      </c>
      <c r="F133" s="64" t="n">
        <f aca="false">F132-D133-K133-L133</f>
        <v>80178.7</v>
      </c>
      <c r="G133" s="65" t="n">
        <f aca="false">H133+I133</f>
        <v>1347.78</v>
      </c>
      <c r="H133" s="63" t="n">
        <f aca="false">IF($C$1/$C$3&lt;J132,$C$1/$C$3,J132)</f>
        <v>888.89</v>
      </c>
      <c r="I133" s="63" t="n">
        <f aca="false">J132*$C$2/12/100</f>
        <v>458.89</v>
      </c>
      <c r="J133" s="66" t="n">
        <f aca="false">J132-H133-K133-L133</f>
        <v>51555.42</v>
      </c>
      <c r="K133" s="67"/>
      <c r="L133" s="68"/>
      <c r="M133" s="69" t="n">
        <f aca="false">IF(ISBLANK(K132),VALUE(M132),ROW(K132))</f>
        <v>11</v>
      </c>
      <c r="N133" s="9" t="n">
        <f aca="false">N132+M132-M133</f>
        <v>180</v>
      </c>
      <c r="O133" s="10" t="n">
        <f aca="false">INDEX(F:F,M133,1)</f>
        <v>160000</v>
      </c>
      <c r="P133" s="11"/>
    </row>
    <row r="134" s="19" customFormat="true" ht="12.75" hidden="false" customHeight="false" outlineLevel="0" collapsed="false">
      <c r="A134" s="60" t="n">
        <v>123</v>
      </c>
      <c r="B134" s="61" t="str">
        <f aca="false">CONCATENATE(INT((A134-1)/12)+1,"-й год ",A134-1-INT((A134-1)/12)*12+1,"-й месяц")</f>
        <v>11-й год 3-й месяц</v>
      </c>
      <c r="C134" s="62" t="n">
        <f aca="false">IF(O134*$C$2/100/12/(1-(1+$C$2/100/12)^(-N134))&lt;F133,O134*$C$2/100/12/(1-(1+$C$2/100/12)^(-N134)),F133+E134)</f>
        <v>1768.64</v>
      </c>
      <c r="D134" s="63" t="n">
        <f aca="false">C134-E134</f>
        <v>1067.08</v>
      </c>
      <c r="E134" s="63" t="n">
        <f aca="false">F133*$C$2/12/100</f>
        <v>701.56</v>
      </c>
      <c r="F134" s="64" t="n">
        <f aca="false">F133-D134-K134-L134</f>
        <v>79111.62</v>
      </c>
      <c r="G134" s="65" t="n">
        <f aca="false">H134+I134</f>
        <v>1340</v>
      </c>
      <c r="H134" s="63" t="n">
        <f aca="false">IF($C$1/$C$3&lt;J133,$C$1/$C$3,J133)</f>
        <v>888.89</v>
      </c>
      <c r="I134" s="63" t="n">
        <f aca="false">J133*$C$2/12/100</f>
        <v>451.11</v>
      </c>
      <c r="J134" s="66" t="n">
        <f aca="false">J133-H134-K134-L134</f>
        <v>50666.53</v>
      </c>
      <c r="K134" s="67"/>
      <c r="L134" s="68"/>
      <c r="M134" s="69" t="n">
        <f aca="false">IF(ISBLANK(K133),VALUE(M133),ROW(K133))</f>
        <v>11</v>
      </c>
      <c r="N134" s="9" t="n">
        <f aca="false">N133+M133-M134</f>
        <v>180</v>
      </c>
      <c r="O134" s="10" t="n">
        <f aca="false">INDEX(F:F,M134,1)</f>
        <v>160000</v>
      </c>
      <c r="P134" s="11"/>
    </row>
    <row r="135" s="19" customFormat="true" ht="12.75" hidden="false" customHeight="false" outlineLevel="0" collapsed="false">
      <c r="A135" s="60" t="n">
        <v>124</v>
      </c>
      <c r="B135" s="61" t="str">
        <f aca="false">CONCATENATE(INT((A135-1)/12)+1,"-й год ",A135-1-INT((A135-1)/12)*12+1,"-й месяц")</f>
        <v>11-й год 4-й месяц</v>
      </c>
      <c r="C135" s="62" t="n">
        <f aca="false">IF(O135*$C$2/100/12/(1-(1+$C$2/100/12)^(-N135))&lt;F134,O135*$C$2/100/12/(1-(1+$C$2/100/12)^(-N135)),F134+E135)</f>
        <v>1768.64</v>
      </c>
      <c r="D135" s="63" t="n">
        <f aca="false">C135-E135</f>
        <v>1076.41</v>
      </c>
      <c r="E135" s="63" t="n">
        <f aca="false">F134*$C$2/12/100</f>
        <v>692.23</v>
      </c>
      <c r="F135" s="64" t="n">
        <f aca="false">F134-D135-K135-L135</f>
        <v>78035.21</v>
      </c>
      <c r="G135" s="65" t="n">
        <f aca="false">H135+I135</f>
        <v>1332.22</v>
      </c>
      <c r="H135" s="63" t="n">
        <f aca="false">IF($C$1/$C$3&lt;J134,$C$1/$C$3,J134)</f>
        <v>888.89</v>
      </c>
      <c r="I135" s="63" t="n">
        <f aca="false">J134*$C$2/12/100</f>
        <v>443.33</v>
      </c>
      <c r="J135" s="66" t="n">
        <f aca="false">J134-H135-K135-L135</f>
        <v>49777.64</v>
      </c>
      <c r="K135" s="67"/>
      <c r="L135" s="68"/>
      <c r="M135" s="69" t="n">
        <f aca="false">IF(ISBLANK(K134),VALUE(M134),ROW(K134))</f>
        <v>11</v>
      </c>
      <c r="N135" s="9" t="n">
        <f aca="false">N134+M134-M135</f>
        <v>180</v>
      </c>
      <c r="O135" s="10" t="n">
        <f aca="false">INDEX(F:F,M135,1)</f>
        <v>160000</v>
      </c>
      <c r="P135" s="11"/>
    </row>
    <row r="136" s="19" customFormat="true" ht="12.75" hidden="false" customHeight="false" outlineLevel="0" collapsed="false">
      <c r="A136" s="60" t="n">
        <v>125</v>
      </c>
      <c r="B136" s="61" t="str">
        <f aca="false">CONCATENATE(INT((A136-1)/12)+1,"-й год ",A136-1-INT((A136-1)/12)*12+1,"-й месяц")</f>
        <v>11-й год 5-й месяц</v>
      </c>
      <c r="C136" s="62" t="n">
        <f aca="false">IF(O136*$C$2/100/12/(1-(1+$C$2/100/12)^(-N136))&lt;F135,O136*$C$2/100/12/(1-(1+$C$2/100/12)^(-N136)),F135+E136)</f>
        <v>1768.64</v>
      </c>
      <c r="D136" s="63" t="n">
        <f aca="false">C136-E136</f>
        <v>1085.83</v>
      </c>
      <c r="E136" s="63" t="n">
        <f aca="false">F135*$C$2/12/100</f>
        <v>682.81</v>
      </c>
      <c r="F136" s="64" t="n">
        <f aca="false">F135-D136-K136-L136</f>
        <v>76949.38</v>
      </c>
      <c r="G136" s="65" t="n">
        <f aca="false">H136+I136</f>
        <v>1324.44</v>
      </c>
      <c r="H136" s="63" t="n">
        <f aca="false">IF($C$1/$C$3&lt;J135,$C$1/$C$3,J135)</f>
        <v>888.89</v>
      </c>
      <c r="I136" s="63" t="n">
        <f aca="false">J135*$C$2/12/100</f>
        <v>435.55</v>
      </c>
      <c r="J136" s="66" t="n">
        <f aca="false">J135-H136-K136-L136</f>
        <v>48888.75</v>
      </c>
      <c r="K136" s="67"/>
      <c r="L136" s="68"/>
      <c r="M136" s="69" t="n">
        <f aca="false">IF(ISBLANK(K135),VALUE(M135),ROW(K135))</f>
        <v>11</v>
      </c>
      <c r="N136" s="9" t="n">
        <f aca="false">N135+M135-M136</f>
        <v>180</v>
      </c>
      <c r="O136" s="10" t="n">
        <f aca="false">INDEX(F:F,M136,1)</f>
        <v>160000</v>
      </c>
      <c r="P136" s="11"/>
    </row>
    <row r="137" s="19" customFormat="true" ht="12.75" hidden="false" customHeight="false" outlineLevel="0" collapsed="false">
      <c r="A137" s="60" t="n">
        <v>126</v>
      </c>
      <c r="B137" s="61" t="str">
        <f aca="false">CONCATENATE(INT((A137-1)/12)+1,"-й год ",A137-1-INT((A137-1)/12)*12+1,"-й месяц")</f>
        <v>11-й год 6-й месяц</v>
      </c>
      <c r="C137" s="62" t="n">
        <f aca="false">IF(O137*$C$2/100/12/(1-(1+$C$2/100/12)^(-N137))&lt;F136,O137*$C$2/100/12/(1-(1+$C$2/100/12)^(-N137)),F136+E137)</f>
        <v>1768.64</v>
      </c>
      <c r="D137" s="63" t="n">
        <f aca="false">C137-E137</f>
        <v>1095.33</v>
      </c>
      <c r="E137" s="63" t="n">
        <f aca="false">F136*$C$2/12/100</f>
        <v>673.31</v>
      </c>
      <c r="F137" s="64" t="n">
        <f aca="false">F136-D137-K137-L137</f>
        <v>75854.05</v>
      </c>
      <c r="G137" s="65" t="n">
        <f aca="false">H137+I137</f>
        <v>1316.67</v>
      </c>
      <c r="H137" s="63" t="n">
        <f aca="false">IF($C$1/$C$3&lt;J136,$C$1/$C$3,J136)</f>
        <v>888.89</v>
      </c>
      <c r="I137" s="63" t="n">
        <f aca="false">J136*$C$2/12/100</f>
        <v>427.78</v>
      </c>
      <c r="J137" s="66" t="n">
        <f aca="false">J136-H137-K137-L137</f>
        <v>47999.86</v>
      </c>
      <c r="K137" s="67"/>
      <c r="L137" s="68"/>
      <c r="M137" s="69" t="n">
        <f aca="false">IF(ISBLANK(K136),VALUE(M136),ROW(K136))</f>
        <v>11</v>
      </c>
      <c r="N137" s="9" t="n">
        <f aca="false">N136+M136-M137</f>
        <v>180</v>
      </c>
      <c r="O137" s="10" t="n">
        <f aca="false">INDEX(F:F,M137,1)</f>
        <v>160000</v>
      </c>
      <c r="P137" s="11"/>
    </row>
    <row r="138" s="19" customFormat="true" ht="12.75" hidden="false" customHeight="false" outlineLevel="0" collapsed="false">
      <c r="A138" s="60" t="n">
        <v>127</v>
      </c>
      <c r="B138" s="61" t="str">
        <f aca="false">CONCATENATE(INT((A138-1)/12)+1,"-й год ",A138-1-INT((A138-1)/12)*12+1,"-й месяц")</f>
        <v>11-й год 7-й месяц</v>
      </c>
      <c r="C138" s="62" t="n">
        <f aca="false">IF(O138*$C$2/100/12/(1-(1+$C$2/100/12)^(-N138))&lt;F137,O138*$C$2/100/12/(1-(1+$C$2/100/12)^(-N138)),F137+E138)</f>
        <v>1768.64</v>
      </c>
      <c r="D138" s="63" t="n">
        <f aca="false">C138-E138</f>
        <v>1104.92</v>
      </c>
      <c r="E138" s="63" t="n">
        <f aca="false">F137*$C$2/12/100</f>
        <v>663.72</v>
      </c>
      <c r="F138" s="64" t="n">
        <f aca="false">F137-D138-K138-L138</f>
        <v>74749.13</v>
      </c>
      <c r="G138" s="65" t="n">
        <f aca="false">H138+I138</f>
        <v>1308.89</v>
      </c>
      <c r="H138" s="63" t="n">
        <f aca="false">IF($C$1/$C$3&lt;J137,$C$1/$C$3,J137)</f>
        <v>888.89</v>
      </c>
      <c r="I138" s="63" t="n">
        <f aca="false">J137*$C$2/12/100</f>
        <v>420</v>
      </c>
      <c r="J138" s="66" t="n">
        <f aca="false">J137-H138-K138-L138</f>
        <v>47110.97</v>
      </c>
      <c r="K138" s="67"/>
      <c r="L138" s="68"/>
      <c r="M138" s="69" t="n">
        <f aca="false">IF(ISBLANK(K137),VALUE(M137),ROW(K137))</f>
        <v>11</v>
      </c>
      <c r="N138" s="9" t="n">
        <f aca="false">N137+M137-M138</f>
        <v>180</v>
      </c>
      <c r="O138" s="10" t="n">
        <f aca="false">INDEX(F:F,M138,1)</f>
        <v>160000</v>
      </c>
      <c r="P138" s="11"/>
    </row>
    <row r="139" s="19" customFormat="true" ht="12.75" hidden="false" customHeight="false" outlineLevel="0" collapsed="false">
      <c r="A139" s="60" t="n">
        <v>128</v>
      </c>
      <c r="B139" s="61" t="str">
        <f aca="false">CONCATENATE(INT((A139-1)/12)+1,"-й год ",A139-1-INT((A139-1)/12)*12+1,"-й месяц")</f>
        <v>11-й год 8-й месяц</v>
      </c>
      <c r="C139" s="62" t="n">
        <f aca="false">IF(O139*$C$2/100/12/(1-(1+$C$2/100/12)^(-N139))&lt;F138,O139*$C$2/100/12/(1-(1+$C$2/100/12)^(-N139)),F138+E139)</f>
        <v>1768.64</v>
      </c>
      <c r="D139" s="63" t="n">
        <f aca="false">C139-E139</f>
        <v>1114.59</v>
      </c>
      <c r="E139" s="63" t="n">
        <f aca="false">F138*$C$2/12/100</f>
        <v>654.05</v>
      </c>
      <c r="F139" s="64" t="n">
        <f aca="false">F138-D139-K139-L139</f>
        <v>73634.54</v>
      </c>
      <c r="G139" s="65" t="n">
        <f aca="false">H139+I139</f>
        <v>1301.11</v>
      </c>
      <c r="H139" s="63" t="n">
        <f aca="false">IF($C$1/$C$3&lt;J138,$C$1/$C$3,J138)</f>
        <v>888.89</v>
      </c>
      <c r="I139" s="63" t="n">
        <f aca="false">J138*$C$2/12/100</f>
        <v>412.22</v>
      </c>
      <c r="J139" s="66" t="n">
        <f aca="false">J138-H139-K139-L139</f>
        <v>46222.08</v>
      </c>
      <c r="K139" s="67"/>
      <c r="L139" s="68"/>
      <c r="M139" s="69" t="n">
        <f aca="false">IF(ISBLANK(K138),VALUE(M138),ROW(K138))</f>
        <v>11</v>
      </c>
      <c r="N139" s="9" t="n">
        <f aca="false">N138+M138-M139</f>
        <v>180</v>
      </c>
      <c r="O139" s="10" t="n">
        <f aca="false">INDEX(F:F,M139,1)</f>
        <v>160000</v>
      </c>
      <c r="P139" s="11"/>
    </row>
    <row r="140" s="19" customFormat="true" ht="12.75" hidden="false" customHeight="false" outlineLevel="0" collapsed="false">
      <c r="A140" s="60" t="n">
        <v>129</v>
      </c>
      <c r="B140" s="61" t="str">
        <f aca="false">CONCATENATE(INT((A140-1)/12)+1,"-й год ",A140-1-INT((A140-1)/12)*12+1,"-й месяц")</f>
        <v>11-й год 9-й месяц</v>
      </c>
      <c r="C140" s="62" t="n">
        <f aca="false">IF(O140*$C$2/100/12/(1-(1+$C$2/100/12)^(-N140))&lt;F139,O140*$C$2/100/12/(1-(1+$C$2/100/12)^(-N140)),F139+E140)</f>
        <v>1768.64</v>
      </c>
      <c r="D140" s="63" t="n">
        <f aca="false">C140-E140</f>
        <v>1124.34</v>
      </c>
      <c r="E140" s="63" t="n">
        <f aca="false">F139*$C$2/12/100</f>
        <v>644.3</v>
      </c>
      <c r="F140" s="64" t="n">
        <f aca="false">F139-D140-K140-L140</f>
        <v>72510.2</v>
      </c>
      <c r="G140" s="65" t="n">
        <f aca="false">H140+I140</f>
        <v>1293.33</v>
      </c>
      <c r="H140" s="63" t="n">
        <f aca="false">IF($C$1/$C$3&lt;J139,$C$1/$C$3,J139)</f>
        <v>888.89</v>
      </c>
      <c r="I140" s="63" t="n">
        <f aca="false">J139*$C$2/12/100</f>
        <v>404.44</v>
      </c>
      <c r="J140" s="66" t="n">
        <f aca="false">J139-H140-K140-L140</f>
        <v>45333.19</v>
      </c>
      <c r="K140" s="67"/>
      <c r="L140" s="68"/>
      <c r="M140" s="69" t="n">
        <f aca="false">IF(ISBLANK(K139),VALUE(M139),ROW(K139))</f>
        <v>11</v>
      </c>
      <c r="N140" s="9" t="n">
        <f aca="false">N139+M139-M140</f>
        <v>180</v>
      </c>
      <c r="O140" s="10" t="n">
        <f aca="false">INDEX(F:F,M140,1)</f>
        <v>160000</v>
      </c>
      <c r="P140" s="11"/>
    </row>
    <row r="141" s="19" customFormat="true" ht="12.75" hidden="false" customHeight="false" outlineLevel="0" collapsed="false">
      <c r="A141" s="60" t="n">
        <v>130</v>
      </c>
      <c r="B141" s="61" t="str">
        <f aca="false">CONCATENATE(INT((A141-1)/12)+1,"-й год ",A141-1-INT((A141-1)/12)*12+1,"-й месяц")</f>
        <v>11-й год 10-й месяц</v>
      </c>
      <c r="C141" s="62" t="n">
        <f aca="false">IF(O141*$C$2/100/12/(1-(1+$C$2/100/12)^(-N141))&lt;F140,O141*$C$2/100/12/(1-(1+$C$2/100/12)^(-N141)),F140+E141)</f>
        <v>1768.64</v>
      </c>
      <c r="D141" s="63" t="n">
        <f aca="false">C141-E141</f>
        <v>1134.18</v>
      </c>
      <c r="E141" s="63" t="n">
        <f aca="false">F140*$C$2/12/100</f>
        <v>634.46</v>
      </c>
      <c r="F141" s="64" t="n">
        <f aca="false">F140-D141-K141-L141</f>
        <v>71376.02</v>
      </c>
      <c r="G141" s="65" t="n">
        <f aca="false">H141+I141</f>
        <v>1285.56</v>
      </c>
      <c r="H141" s="63" t="n">
        <f aca="false">IF($C$1/$C$3&lt;J140,$C$1/$C$3,J140)</f>
        <v>888.89</v>
      </c>
      <c r="I141" s="63" t="n">
        <f aca="false">J140*$C$2/12/100</f>
        <v>396.67</v>
      </c>
      <c r="J141" s="66" t="n">
        <f aca="false">J140-H141-K141-L141</f>
        <v>44444.3000000001</v>
      </c>
      <c r="K141" s="67"/>
      <c r="L141" s="68"/>
      <c r="M141" s="69" t="n">
        <f aca="false">IF(ISBLANK(K140),VALUE(M140),ROW(K140))</f>
        <v>11</v>
      </c>
      <c r="N141" s="9" t="n">
        <f aca="false">N140+M140-M141</f>
        <v>180</v>
      </c>
      <c r="O141" s="10" t="n">
        <f aca="false">INDEX(F:F,M141,1)</f>
        <v>160000</v>
      </c>
      <c r="P141" s="11"/>
    </row>
    <row r="142" s="19" customFormat="true" ht="12.75" hidden="false" customHeight="false" outlineLevel="0" collapsed="false">
      <c r="A142" s="60" t="n">
        <v>131</v>
      </c>
      <c r="B142" s="61" t="str">
        <f aca="false">CONCATENATE(INT((A142-1)/12)+1,"-й год ",A142-1-INT((A142-1)/12)*12+1,"-й месяц")</f>
        <v>11-й год 11-й месяц</v>
      </c>
      <c r="C142" s="62" t="n">
        <f aca="false">IF(O142*$C$2/100/12/(1-(1+$C$2/100/12)^(-N142))&lt;F141,O142*$C$2/100/12/(1-(1+$C$2/100/12)^(-N142)),F141+E142)</f>
        <v>1768.64</v>
      </c>
      <c r="D142" s="63" t="n">
        <f aca="false">C142-E142</f>
        <v>1144.1</v>
      </c>
      <c r="E142" s="63" t="n">
        <f aca="false">F141*$C$2/12/100</f>
        <v>624.54</v>
      </c>
      <c r="F142" s="64" t="n">
        <f aca="false">F141-D142-K142-L142</f>
        <v>70231.92</v>
      </c>
      <c r="G142" s="65" t="n">
        <f aca="false">H142+I142</f>
        <v>1277.78</v>
      </c>
      <c r="H142" s="63" t="n">
        <f aca="false">IF($C$1/$C$3&lt;J141,$C$1/$C$3,J141)</f>
        <v>888.89</v>
      </c>
      <c r="I142" s="63" t="n">
        <f aca="false">J141*$C$2/12/100</f>
        <v>388.89</v>
      </c>
      <c r="J142" s="66" t="n">
        <f aca="false">J141-H142-K142-L142</f>
        <v>43555.4100000001</v>
      </c>
      <c r="K142" s="67"/>
      <c r="L142" s="68"/>
      <c r="M142" s="69" t="n">
        <f aca="false">IF(ISBLANK(K141),VALUE(M141),ROW(K141))</f>
        <v>11</v>
      </c>
      <c r="N142" s="9" t="n">
        <f aca="false">N141+M141-M142</f>
        <v>180</v>
      </c>
      <c r="O142" s="10" t="n">
        <f aca="false">INDEX(F:F,M142,1)</f>
        <v>160000</v>
      </c>
      <c r="P142" s="11"/>
    </row>
    <row r="143" s="19" customFormat="true" ht="12.75" hidden="false" customHeight="false" outlineLevel="0" collapsed="false">
      <c r="A143" s="60" t="n">
        <v>132</v>
      </c>
      <c r="B143" s="61" t="str">
        <f aca="false">CONCATENATE(INT((A143-1)/12)+1,"-й год ",A143-1-INT((A143-1)/12)*12+1,"-й месяц")</f>
        <v>11-й год 12-й месяц</v>
      </c>
      <c r="C143" s="62" t="n">
        <f aca="false">IF(O143*$C$2/100/12/(1-(1+$C$2/100/12)^(-N143))&lt;F142,O143*$C$2/100/12/(1-(1+$C$2/100/12)^(-N143)),F142+E143)</f>
        <v>1768.64</v>
      </c>
      <c r="D143" s="63" t="n">
        <f aca="false">C143-E143</f>
        <v>1154.11</v>
      </c>
      <c r="E143" s="63" t="n">
        <f aca="false">F142*$C$2/12/100</f>
        <v>614.53</v>
      </c>
      <c r="F143" s="64" t="n">
        <f aca="false">F142-D143-K143-L143</f>
        <v>69077.81</v>
      </c>
      <c r="G143" s="65" t="n">
        <f aca="false">H143+I143</f>
        <v>1270</v>
      </c>
      <c r="H143" s="63" t="n">
        <f aca="false">IF($C$1/$C$3&lt;J142,$C$1/$C$3,J142)</f>
        <v>888.89</v>
      </c>
      <c r="I143" s="63" t="n">
        <f aca="false">J142*$C$2/12/100</f>
        <v>381.11</v>
      </c>
      <c r="J143" s="66" t="n">
        <f aca="false">J142-H143-K143-L143</f>
        <v>42666.5200000001</v>
      </c>
      <c r="K143" s="67"/>
      <c r="L143" s="68"/>
      <c r="M143" s="69" t="n">
        <f aca="false">IF(ISBLANK(K142),VALUE(M142),ROW(K142))</f>
        <v>11</v>
      </c>
      <c r="N143" s="9" t="n">
        <f aca="false">N142+M142-M143</f>
        <v>180</v>
      </c>
      <c r="O143" s="10" t="n">
        <f aca="false">INDEX(F:F,M143,1)</f>
        <v>160000</v>
      </c>
      <c r="P143" s="11"/>
    </row>
    <row r="144" s="19" customFormat="true" ht="12.75" hidden="false" customHeight="false" outlineLevel="0" collapsed="false">
      <c r="A144" s="70" t="n">
        <v>133</v>
      </c>
      <c r="B144" s="71" t="str">
        <f aca="false">CONCATENATE(INT((A144-1)/12)+1,"-й год ",A144-1-INT((A144-1)/12)*12+1,"-й месяц")</f>
        <v>12-й год 1-й месяц</v>
      </c>
      <c r="C144" s="72" t="n">
        <f aca="false">IF(O144*$C$2/100/12/(1-(1+$C$2/100/12)^(-N144))&lt;F143,O144*$C$2/100/12/(1-(1+$C$2/100/12)^(-N144)),F143+E144)</f>
        <v>1768.64</v>
      </c>
      <c r="D144" s="73" t="n">
        <f aca="false">C144-E144</f>
        <v>1164.21</v>
      </c>
      <c r="E144" s="73" t="n">
        <f aca="false">F143*$C$2/12/100</f>
        <v>604.43</v>
      </c>
      <c r="F144" s="74" t="n">
        <f aca="false">F143-D144-K144-L144</f>
        <v>67913.6</v>
      </c>
      <c r="G144" s="75" t="n">
        <f aca="false">H144+I144</f>
        <v>1262.22</v>
      </c>
      <c r="H144" s="73" t="n">
        <f aca="false">IF($C$1/$C$3&lt;J143,$C$1/$C$3,J143)</f>
        <v>888.89</v>
      </c>
      <c r="I144" s="73" t="n">
        <f aca="false">J143*$C$2/12/100</f>
        <v>373.33</v>
      </c>
      <c r="J144" s="76" t="n">
        <f aca="false">J143-H144-K144-L144</f>
        <v>41777.6300000001</v>
      </c>
      <c r="K144" s="77"/>
      <c r="L144" s="78"/>
      <c r="M144" s="69" t="n">
        <f aca="false">IF(ISBLANK(K143),VALUE(M143),ROW(K143))</f>
        <v>11</v>
      </c>
      <c r="N144" s="9" t="n">
        <f aca="false">N143+M143-M144</f>
        <v>180</v>
      </c>
      <c r="O144" s="10" t="n">
        <f aca="false">INDEX(F:F,M144,1)</f>
        <v>160000</v>
      </c>
      <c r="P144" s="11"/>
    </row>
    <row r="145" s="19" customFormat="true" ht="12.75" hidden="false" customHeight="false" outlineLevel="0" collapsed="false">
      <c r="A145" s="79" t="n">
        <v>134</v>
      </c>
      <c r="B145" s="61" t="str">
        <f aca="false">CONCATENATE(INT((A145-1)/12)+1,"-й год ",A145-1-INT((A145-1)/12)*12+1,"-й месяц")</f>
        <v>12-й год 2-й месяц</v>
      </c>
      <c r="C145" s="62" t="n">
        <f aca="false">IF(O145*$C$2/100/12/(1-(1+$C$2/100/12)^(-N145))&lt;F144,O145*$C$2/100/12/(1-(1+$C$2/100/12)^(-N145)),F144+E145)</f>
        <v>1768.64</v>
      </c>
      <c r="D145" s="63" t="n">
        <f aca="false">C145-E145</f>
        <v>1174.4</v>
      </c>
      <c r="E145" s="63" t="n">
        <f aca="false">F144*$C$2/12/100</f>
        <v>594.24</v>
      </c>
      <c r="F145" s="64" t="n">
        <f aca="false">F144-D145-K145-L145</f>
        <v>66739.2</v>
      </c>
      <c r="G145" s="65" t="n">
        <f aca="false">H145+I145</f>
        <v>1254.44</v>
      </c>
      <c r="H145" s="63" t="n">
        <f aca="false">IF($C$1/$C$3&lt;J144,$C$1/$C$3,J144)</f>
        <v>888.89</v>
      </c>
      <c r="I145" s="63" t="n">
        <f aca="false">J144*$C$2/12/100</f>
        <v>365.55</v>
      </c>
      <c r="J145" s="66" t="n">
        <f aca="false">J144-H145-K145-L145</f>
        <v>40888.7400000001</v>
      </c>
      <c r="K145" s="67"/>
      <c r="L145" s="68"/>
      <c r="M145" s="69" t="n">
        <f aca="false">IF(ISBLANK(K144),VALUE(M144),ROW(K144))</f>
        <v>11</v>
      </c>
      <c r="N145" s="9" t="n">
        <f aca="false">N144+M144-M145</f>
        <v>180</v>
      </c>
      <c r="O145" s="10" t="n">
        <f aca="false">INDEX(F:F,M145,1)</f>
        <v>160000</v>
      </c>
      <c r="P145" s="11"/>
    </row>
    <row r="146" s="19" customFormat="true" ht="12.75" hidden="false" customHeight="false" outlineLevel="0" collapsed="false">
      <c r="A146" s="79" t="n">
        <v>135</v>
      </c>
      <c r="B146" s="61" t="str">
        <f aca="false">CONCATENATE(INT((A146-1)/12)+1,"-й год ",A146-1-INT((A146-1)/12)*12+1,"-й месяц")</f>
        <v>12-й год 3-й месяц</v>
      </c>
      <c r="C146" s="62" t="n">
        <f aca="false">IF(O146*$C$2/100/12/(1-(1+$C$2/100/12)^(-N146))&lt;F145,O146*$C$2/100/12/(1-(1+$C$2/100/12)^(-N146)),F145+E146)</f>
        <v>1768.64</v>
      </c>
      <c r="D146" s="63" t="n">
        <f aca="false">C146-E146</f>
        <v>1184.67</v>
      </c>
      <c r="E146" s="63" t="n">
        <f aca="false">F145*$C$2/12/100</f>
        <v>583.97</v>
      </c>
      <c r="F146" s="64" t="n">
        <f aca="false">F145-D146-K146-L146</f>
        <v>65554.53</v>
      </c>
      <c r="G146" s="65" t="n">
        <f aca="false">H146+I146</f>
        <v>1246.67</v>
      </c>
      <c r="H146" s="63" t="n">
        <f aca="false">IF($C$1/$C$3&lt;J145,$C$1/$C$3,J145)</f>
        <v>888.89</v>
      </c>
      <c r="I146" s="63" t="n">
        <f aca="false">J145*$C$2/12/100</f>
        <v>357.78</v>
      </c>
      <c r="J146" s="66" t="n">
        <f aca="false">J145-H146-K146-L146</f>
        <v>39999.8500000001</v>
      </c>
      <c r="K146" s="67"/>
      <c r="L146" s="68"/>
      <c r="M146" s="69" t="n">
        <f aca="false">IF(ISBLANK(K145),VALUE(M145),ROW(K145))</f>
        <v>11</v>
      </c>
      <c r="N146" s="9" t="n">
        <f aca="false">N145+M145-M146</f>
        <v>180</v>
      </c>
      <c r="O146" s="10" t="n">
        <f aca="false">INDEX(F:F,M146,1)</f>
        <v>160000</v>
      </c>
      <c r="P146" s="11"/>
    </row>
    <row r="147" s="19" customFormat="true" ht="12.75" hidden="false" customHeight="false" outlineLevel="0" collapsed="false">
      <c r="A147" s="79" t="n">
        <v>136</v>
      </c>
      <c r="B147" s="61" t="str">
        <f aca="false">CONCATENATE(INT((A147-1)/12)+1,"-й год ",A147-1-INT((A147-1)/12)*12+1,"-й месяц")</f>
        <v>12-й год 4-й месяц</v>
      </c>
      <c r="C147" s="62" t="n">
        <f aca="false">IF(O147*$C$2/100/12/(1-(1+$C$2/100/12)^(-N147))&lt;F146,O147*$C$2/100/12/(1-(1+$C$2/100/12)^(-N147)),F146+E147)</f>
        <v>1768.64</v>
      </c>
      <c r="D147" s="63" t="n">
        <f aca="false">C147-E147</f>
        <v>1195.04</v>
      </c>
      <c r="E147" s="63" t="n">
        <f aca="false">F146*$C$2/12/100</f>
        <v>573.6</v>
      </c>
      <c r="F147" s="64" t="n">
        <f aca="false">F146-D147-K147-L147</f>
        <v>64359.49</v>
      </c>
      <c r="G147" s="65" t="n">
        <f aca="false">H147+I147</f>
        <v>1238.89</v>
      </c>
      <c r="H147" s="63" t="n">
        <f aca="false">IF($C$1/$C$3&lt;J146,$C$1/$C$3,J146)</f>
        <v>888.89</v>
      </c>
      <c r="I147" s="63" t="n">
        <f aca="false">J146*$C$2/12/100</f>
        <v>350</v>
      </c>
      <c r="J147" s="66" t="n">
        <f aca="false">J146-H147-K147-L147</f>
        <v>39110.9600000001</v>
      </c>
      <c r="K147" s="67"/>
      <c r="L147" s="68"/>
      <c r="M147" s="69" t="n">
        <f aca="false">IF(ISBLANK(K146),VALUE(M146),ROW(K146))</f>
        <v>11</v>
      </c>
      <c r="N147" s="9" t="n">
        <f aca="false">N146+M146-M147</f>
        <v>180</v>
      </c>
      <c r="O147" s="10" t="n">
        <f aca="false">INDEX(F:F,M147,1)</f>
        <v>160000</v>
      </c>
      <c r="P147" s="11"/>
    </row>
    <row r="148" s="19" customFormat="true" ht="12.75" hidden="false" customHeight="false" outlineLevel="0" collapsed="false">
      <c r="A148" s="79" t="n">
        <v>137</v>
      </c>
      <c r="B148" s="61" t="str">
        <f aca="false">CONCATENATE(INT((A148-1)/12)+1,"-й год ",A148-1-INT((A148-1)/12)*12+1,"-й месяц")</f>
        <v>12-й год 5-й месяц</v>
      </c>
      <c r="C148" s="62" t="n">
        <f aca="false">IF(O148*$C$2/100/12/(1-(1+$C$2/100/12)^(-N148))&lt;F147,O148*$C$2/100/12/(1-(1+$C$2/100/12)^(-N148)),F147+E148)</f>
        <v>1768.64</v>
      </c>
      <c r="D148" s="63" t="n">
        <f aca="false">C148-E148</f>
        <v>1205.49</v>
      </c>
      <c r="E148" s="63" t="n">
        <f aca="false">F147*$C$2/12/100</f>
        <v>563.15</v>
      </c>
      <c r="F148" s="64" t="n">
        <f aca="false">F147-D148-K148-L148</f>
        <v>63154</v>
      </c>
      <c r="G148" s="65" t="n">
        <f aca="false">H148+I148</f>
        <v>1231.11</v>
      </c>
      <c r="H148" s="63" t="n">
        <f aca="false">IF($C$1/$C$3&lt;J147,$C$1/$C$3,J147)</f>
        <v>888.89</v>
      </c>
      <c r="I148" s="63" t="n">
        <f aca="false">J147*$C$2/12/100</f>
        <v>342.22</v>
      </c>
      <c r="J148" s="66" t="n">
        <f aca="false">J147-H148-K148-L148</f>
        <v>38222.0700000001</v>
      </c>
      <c r="K148" s="67"/>
      <c r="L148" s="68"/>
      <c r="M148" s="69" t="n">
        <f aca="false">IF(ISBLANK(K147),VALUE(M147),ROW(K147))</f>
        <v>11</v>
      </c>
      <c r="N148" s="9" t="n">
        <f aca="false">N147+M147-M148</f>
        <v>180</v>
      </c>
      <c r="O148" s="10" t="n">
        <f aca="false">INDEX(F:F,M148,1)</f>
        <v>160000</v>
      </c>
      <c r="P148" s="11"/>
    </row>
    <row r="149" s="19" customFormat="true" ht="12.75" hidden="false" customHeight="false" outlineLevel="0" collapsed="false">
      <c r="A149" s="79" t="n">
        <v>138</v>
      </c>
      <c r="B149" s="61" t="str">
        <f aca="false">CONCATENATE(INT((A149-1)/12)+1,"-й год ",A149-1-INT((A149-1)/12)*12+1,"-й месяц")</f>
        <v>12-й год 6-й месяц</v>
      </c>
      <c r="C149" s="62" t="n">
        <f aca="false">IF(O149*$C$2/100/12/(1-(1+$C$2/100/12)^(-N149))&lt;F148,O149*$C$2/100/12/(1-(1+$C$2/100/12)^(-N149)),F148+E149)</f>
        <v>1768.64</v>
      </c>
      <c r="D149" s="63" t="n">
        <f aca="false">C149-E149</f>
        <v>1216.04</v>
      </c>
      <c r="E149" s="63" t="n">
        <f aca="false">F148*$C$2/12/100</f>
        <v>552.6</v>
      </c>
      <c r="F149" s="64" t="n">
        <f aca="false">F148-D149-K149-L149</f>
        <v>61937.96</v>
      </c>
      <c r="G149" s="65" t="n">
        <f aca="false">H149+I149</f>
        <v>1223.33</v>
      </c>
      <c r="H149" s="63" t="n">
        <f aca="false">IF($C$1/$C$3&lt;J148,$C$1/$C$3,J148)</f>
        <v>888.89</v>
      </c>
      <c r="I149" s="63" t="n">
        <f aca="false">J148*$C$2/12/100</f>
        <v>334.44</v>
      </c>
      <c r="J149" s="66" t="n">
        <f aca="false">J148-H149-K149-L149</f>
        <v>37333.1800000001</v>
      </c>
      <c r="K149" s="67"/>
      <c r="L149" s="68"/>
      <c r="M149" s="69" t="n">
        <f aca="false">IF(ISBLANK(K148),VALUE(M148),ROW(K148))</f>
        <v>11</v>
      </c>
      <c r="N149" s="9" t="n">
        <f aca="false">N148+M148-M149</f>
        <v>180</v>
      </c>
      <c r="O149" s="10" t="n">
        <f aca="false">INDEX(F:F,M149,1)</f>
        <v>160000</v>
      </c>
      <c r="P149" s="11"/>
    </row>
    <row r="150" s="19" customFormat="true" ht="12.75" hidden="false" customHeight="false" outlineLevel="0" collapsed="false">
      <c r="A150" s="79" t="n">
        <v>139</v>
      </c>
      <c r="B150" s="61" t="str">
        <f aca="false">CONCATENATE(INT((A150-1)/12)+1,"-й год ",A150-1-INT((A150-1)/12)*12+1,"-й месяц")</f>
        <v>12-й год 7-й месяц</v>
      </c>
      <c r="C150" s="62" t="n">
        <f aca="false">IF(O150*$C$2/100/12/(1-(1+$C$2/100/12)^(-N150))&lt;F149,O150*$C$2/100/12/(1-(1+$C$2/100/12)^(-N150)),F149+E150)</f>
        <v>1768.64</v>
      </c>
      <c r="D150" s="63" t="n">
        <f aca="false">C150-E150</f>
        <v>1226.68</v>
      </c>
      <c r="E150" s="63" t="n">
        <f aca="false">F149*$C$2/12/100</f>
        <v>541.96</v>
      </c>
      <c r="F150" s="64" t="n">
        <f aca="false">F149-D150-K150-L150</f>
        <v>60711.28</v>
      </c>
      <c r="G150" s="65" t="n">
        <f aca="false">H150+I150</f>
        <v>1215.56</v>
      </c>
      <c r="H150" s="63" t="n">
        <f aca="false">IF($C$1/$C$3&lt;J149,$C$1/$C$3,J149)</f>
        <v>888.89</v>
      </c>
      <c r="I150" s="63" t="n">
        <f aca="false">J149*$C$2/12/100</f>
        <v>326.67</v>
      </c>
      <c r="J150" s="66" t="n">
        <f aca="false">J149-H150-K150-L150</f>
        <v>36444.2900000001</v>
      </c>
      <c r="K150" s="67"/>
      <c r="L150" s="68"/>
      <c r="M150" s="69" t="n">
        <f aca="false">IF(ISBLANK(K149),VALUE(M149),ROW(K149))</f>
        <v>11</v>
      </c>
      <c r="N150" s="9" t="n">
        <f aca="false">N149+M149-M150</f>
        <v>180</v>
      </c>
      <c r="O150" s="10" t="n">
        <f aca="false">INDEX(F:F,M150,1)</f>
        <v>160000</v>
      </c>
      <c r="P150" s="11"/>
    </row>
    <row r="151" s="19" customFormat="true" ht="12.75" hidden="false" customHeight="false" outlineLevel="0" collapsed="false">
      <c r="A151" s="79" t="n">
        <v>140</v>
      </c>
      <c r="B151" s="61" t="str">
        <f aca="false">CONCATENATE(INT((A151-1)/12)+1,"-й год ",A151-1-INT((A151-1)/12)*12+1,"-й месяц")</f>
        <v>12-й год 8-й месяц</v>
      </c>
      <c r="C151" s="62" t="n">
        <f aca="false">IF(O151*$C$2/100/12/(1-(1+$C$2/100/12)^(-N151))&lt;F150,O151*$C$2/100/12/(1-(1+$C$2/100/12)^(-N151)),F150+E151)</f>
        <v>1768.64</v>
      </c>
      <c r="D151" s="63" t="n">
        <f aca="false">C151-E151</f>
        <v>1237.42</v>
      </c>
      <c r="E151" s="63" t="n">
        <f aca="false">F150*$C$2/12/100</f>
        <v>531.22</v>
      </c>
      <c r="F151" s="64" t="n">
        <f aca="false">F150-D151-K151-L151</f>
        <v>59473.86</v>
      </c>
      <c r="G151" s="65" t="n">
        <f aca="false">H151+I151</f>
        <v>1207.78</v>
      </c>
      <c r="H151" s="63" t="n">
        <f aca="false">IF($C$1/$C$3&lt;J150,$C$1/$C$3,J150)</f>
        <v>888.89</v>
      </c>
      <c r="I151" s="63" t="n">
        <f aca="false">J150*$C$2/12/100</f>
        <v>318.89</v>
      </c>
      <c r="J151" s="66" t="n">
        <f aca="false">J150-H151-K151-L151</f>
        <v>35555.4000000001</v>
      </c>
      <c r="K151" s="67"/>
      <c r="L151" s="68"/>
      <c r="M151" s="69" t="n">
        <f aca="false">IF(ISBLANK(K150),VALUE(M150),ROW(K150))</f>
        <v>11</v>
      </c>
      <c r="N151" s="9" t="n">
        <f aca="false">N150+M150-M151</f>
        <v>180</v>
      </c>
      <c r="O151" s="10" t="n">
        <f aca="false">INDEX(F:F,M151,1)</f>
        <v>160000</v>
      </c>
      <c r="P151" s="11"/>
    </row>
    <row r="152" s="19" customFormat="true" ht="12.75" hidden="false" customHeight="false" outlineLevel="0" collapsed="false">
      <c r="A152" s="79" t="n">
        <v>141</v>
      </c>
      <c r="B152" s="61" t="str">
        <f aca="false">CONCATENATE(INT((A152-1)/12)+1,"-й год ",A152-1-INT((A152-1)/12)*12+1,"-й месяц")</f>
        <v>12-й год 9-й месяц</v>
      </c>
      <c r="C152" s="62" t="n">
        <f aca="false">IF(O152*$C$2/100/12/(1-(1+$C$2/100/12)^(-N152))&lt;F151,O152*$C$2/100/12/(1-(1+$C$2/100/12)^(-N152)),F151+E152)</f>
        <v>1768.64</v>
      </c>
      <c r="D152" s="63" t="n">
        <f aca="false">C152-E152</f>
        <v>1248.24</v>
      </c>
      <c r="E152" s="63" t="n">
        <f aca="false">F151*$C$2/12/100</f>
        <v>520.4</v>
      </c>
      <c r="F152" s="64" t="n">
        <f aca="false">F151-D152-K152-L152</f>
        <v>58225.62</v>
      </c>
      <c r="G152" s="65" t="n">
        <f aca="false">H152+I152</f>
        <v>1200</v>
      </c>
      <c r="H152" s="63" t="n">
        <f aca="false">IF($C$1/$C$3&lt;J151,$C$1/$C$3,J151)</f>
        <v>888.89</v>
      </c>
      <c r="I152" s="63" t="n">
        <f aca="false">J151*$C$2/12/100</f>
        <v>311.11</v>
      </c>
      <c r="J152" s="66" t="n">
        <f aca="false">J151-H152-K152-L152</f>
        <v>34666.5100000001</v>
      </c>
      <c r="K152" s="67"/>
      <c r="L152" s="68"/>
      <c r="M152" s="69" t="n">
        <f aca="false">IF(ISBLANK(K151),VALUE(M151),ROW(K151))</f>
        <v>11</v>
      </c>
      <c r="N152" s="9" t="n">
        <f aca="false">N151+M151-M152</f>
        <v>180</v>
      </c>
      <c r="O152" s="10" t="n">
        <f aca="false">INDEX(F:F,M152,1)</f>
        <v>160000</v>
      </c>
      <c r="P152" s="11"/>
    </row>
    <row r="153" s="19" customFormat="true" ht="12.75" hidden="false" customHeight="false" outlineLevel="0" collapsed="false">
      <c r="A153" s="79" t="n">
        <v>142</v>
      </c>
      <c r="B153" s="61" t="str">
        <f aca="false">CONCATENATE(INT((A153-1)/12)+1,"-й год ",A153-1-INT((A153-1)/12)*12+1,"-й месяц")</f>
        <v>12-й год 10-й месяц</v>
      </c>
      <c r="C153" s="62" t="n">
        <f aca="false">IF(O153*$C$2/100/12/(1-(1+$C$2/100/12)^(-N153))&lt;F152,O153*$C$2/100/12/(1-(1+$C$2/100/12)^(-N153)),F152+E153)</f>
        <v>1768.64</v>
      </c>
      <c r="D153" s="63" t="n">
        <f aca="false">C153-E153</f>
        <v>1259.17</v>
      </c>
      <c r="E153" s="63" t="n">
        <f aca="false">F152*$C$2/12/100</f>
        <v>509.47</v>
      </c>
      <c r="F153" s="64" t="n">
        <f aca="false">F152-D153-K153-L153</f>
        <v>56966.45</v>
      </c>
      <c r="G153" s="65" t="n">
        <f aca="false">H153+I153</f>
        <v>1192.22</v>
      </c>
      <c r="H153" s="63" t="n">
        <f aca="false">IF($C$1/$C$3&lt;J152,$C$1/$C$3,J152)</f>
        <v>888.89</v>
      </c>
      <c r="I153" s="63" t="n">
        <f aca="false">J152*$C$2/12/100</f>
        <v>303.33</v>
      </c>
      <c r="J153" s="66" t="n">
        <f aca="false">J152-H153-K153-L153</f>
        <v>33777.6200000001</v>
      </c>
      <c r="K153" s="67"/>
      <c r="L153" s="68"/>
      <c r="M153" s="69" t="n">
        <f aca="false">IF(ISBLANK(K152),VALUE(M152),ROW(K152))</f>
        <v>11</v>
      </c>
      <c r="N153" s="9" t="n">
        <f aca="false">N152+M152-M153</f>
        <v>180</v>
      </c>
      <c r="O153" s="10" t="n">
        <f aca="false">INDEX(F:F,M153,1)</f>
        <v>160000</v>
      </c>
      <c r="P153" s="11"/>
    </row>
    <row r="154" s="19" customFormat="true" ht="12.75" hidden="false" customHeight="false" outlineLevel="0" collapsed="false">
      <c r="A154" s="79" t="n">
        <v>143</v>
      </c>
      <c r="B154" s="61" t="str">
        <f aca="false">CONCATENATE(INT((A154-1)/12)+1,"-й год ",A154-1-INT((A154-1)/12)*12+1,"-й месяц")</f>
        <v>12-й год 11-й месяц</v>
      </c>
      <c r="C154" s="62" t="n">
        <f aca="false">IF(O154*$C$2/100/12/(1-(1+$C$2/100/12)^(-N154))&lt;F153,O154*$C$2/100/12/(1-(1+$C$2/100/12)^(-N154)),F153+E154)</f>
        <v>1768.64</v>
      </c>
      <c r="D154" s="63" t="n">
        <f aca="false">C154-E154</f>
        <v>1270.18</v>
      </c>
      <c r="E154" s="63" t="n">
        <f aca="false">F153*$C$2/12/100</f>
        <v>498.46</v>
      </c>
      <c r="F154" s="64" t="n">
        <f aca="false">F153-D154-K154-L154</f>
        <v>55696.27</v>
      </c>
      <c r="G154" s="65" t="n">
        <f aca="false">H154+I154</f>
        <v>1184.44</v>
      </c>
      <c r="H154" s="63" t="n">
        <f aca="false">IF($C$1/$C$3&lt;J153,$C$1/$C$3,J153)</f>
        <v>888.89</v>
      </c>
      <c r="I154" s="63" t="n">
        <f aca="false">J153*$C$2/12/100</f>
        <v>295.55</v>
      </c>
      <c r="J154" s="66" t="n">
        <f aca="false">J153-H154-K154-L154</f>
        <v>32888.7300000001</v>
      </c>
      <c r="K154" s="67"/>
      <c r="L154" s="68"/>
      <c r="M154" s="69" t="n">
        <f aca="false">IF(ISBLANK(K153),VALUE(M153),ROW(K153))</f>
        <v>11</v>
      </c>
      <c r="N154" s="9" t="n">
        <f aca="false">N153+M153-M154</f>
        <v>180</v>
      </c>
      <c r="O154" s="10" t="n">
        <f aca="false">INDEX(F:F,M154,1)</f>
        <v>160000</v>
      </c>
      <c r="P154" s="11"/>
    </row>
    <row r="155" s="19" customFormat="true" ht="12.75" hidden="false" customHeight="false" outlineLevel="0" collapsed="false">
      <c r="A155" s="80" t="n">
        <v>144</v>
      </c>
      <c r="B155" s="81" t="str">
        <f aca="false">CONCATENATE(INT((A155-1)/12)+1,"-й год ",A155-1-INT((A155-1)/12)*12+1,"-й месяц")</f>
        <v>12-й год 12-й месяц</v>
      </c>
      <c r="C155" s="82" t="n">
        <f aca="false">IF(O155*$C$2/100/12/(1-(1+$C$2/100/12)^(-N155))&lt;F154,O155*$C$2/100/12/(1-(1+$C$2/100/12)^(-N155)),F154+E155)</f>
        <v>1768.64</v>
      </c>
      <c r="D155" s="83" t="n">
        <f aca="false">C155-E155</f>
        <v>1281.3</v>
      </c>
      <c r="E155" s="83" t="n">
        <f aca="false">F154*$C$2/12/100</f>
        <v>487.34</v>
      </c>
      <c r="F155" s="84" t="n">
        <f aca="false">F154-D155-K155-L155</f>
        <v>54414.97</v>
      </c>
      <c r="G155" s="85" t="n">
        <f aca="false">H155+I155</f>
        <v>1176.67</v>
      </c>
      <c r="H155" s="83" t="n">
        <f aca="false">IF($C$1/$C$3&lt;J154,$C$1/$C$3,J154)</f>
        <v>888.89</v>
      </c>
      <c r="I155" s="83" t="n">
        <f aca="false">J154*$C$2/12/100</f>
        <v>287.78</v>
      </c>
      <c r="J155" s="86" t="n">
        <f aca="false">J154-H155-K155-L155</f>
        <v>31999.8400000001</v>
      </c>
      <c r="K155" s="87"/>
      <c r="L155" s="88"/>
      <c r="M155" s="69" t="n">
        <f aca="false">IF(ISBLANK(K154),VALUE(M154),ROW(K154))</f>
        <v>11</v>
      </c>
      <c r="N155" s="9" t="n">
        <f aca="false">N154+M154-M155</f>
        <v>180</v>
      </c>
      <c r="O155" s="10" t="n">
        <f aca="false">INDEX(F:F,M155,1)</f>
        <v>160000</v>
      </c>
      <c r="P155" s="11"/>
    </row>
    <row r="156" s="19" customFormat="true" ht="12.75" hidden="false" customHeight="false" outlineLevel="0" collapsed="false">
      <c r="A156" s="60" t="n">
        <v>145</v>
      </c>
      <c r="B156" s="61" t="str">
        <f aca="false">CONCATENATE(INT((A156-1)/12)+1,"-й год ",A156-1-INT((A156-1)/12)*12+1,"-й месяц")</f>
        <v>13-й год 1-й месяц</v>
      </c>
      <c r="C156" s="62" t="n">
        <f aca="false">IF(O156*$C$2/100/12/(1-(1+$C$2/100/12)^(-N156))&lt;F155,O156*$C$2/100/12/(1-(1+$C$2/100/12)^(-N156)),F155+E156)</f>
        <v>1768.64</v>
      </c>
      <c r="D156" s="63" t="n">
        <f aca="false">C156-E156</f>
        <v>1292.51</v>
      </c>
      <c r="E156" s="63" t="n">
        <f aca="false">F155*$C$2/12/100</f>
        <v>476.13</v>
      </c>
      <c r="F156" s="64" t="n">
        <f aca="false">F155-D156-K156-L156</f>
        <v>53122.46</v>
      </c>
      <c r="G156" s="65" t="n">
        <f aca="false">H156+I156</f>
        <v>1168.89</v>
      </c>
      <c r="H156" s="63" t="n">
        <f aca="false">IF($C$1/$C$3&lt;J155,$C$1/$C$3,J155)</f>
        <v>888.89</v>
      </c>
      <c r="I156" s="63" t="n">
        <f aca="false">J155*$C$2/12/100</f>
        <v>280</v>
      </c>
      <c r="J156" s="66" t="n">
        <f aca="false">J155-H156-K156-L156</f>
        <v>31110.9500000001</v>
      </c>
      <c r="K156" s="67"/>
      <c r="L156" s="68"/>
      <c r="M156" s="69" t="n">
        <f aca="false">IF(ISBLANK(K155),VALUE(M155),ROW(K155))</f>
        <v>11</v>
      </c>
      <c r="N156" s="9" t="n">
        <f aca="false">N155+M155-M156</f>
        <v>180</v>
      </c>
      <c r="O156" s="10" t="n">
        <f aca="false">INDEX(F:F,M156,1)</f>
        <v>160000</v>
      </c>
      <c r="P156" s="11"/>
    </row>
    <row r="157" s="19" customFormat="true" ht="12.75" hidden="false" customHeight="false" outlineLevel="0" collapsed="false">
      <c r="A157" s="60" t="n">
        <v>146</v>
      </c>
      <c r="B157" s="61" t="str">
        <f aca="false">CONCATENATE(INT((A157-1)/12)+1,"-й год ",A157-1-INT((A157-1)/12)*12+1,"-й месяц")</f>
        <v>13-й год 2-й месяц</v>
      </c>
      <c r="C157" s="62" t="n">
        <f aca="false">IF(O157*$C$2/100/12/(1-(1+$C$2/100/12)^(-N157))&lt;F156,O157*$C$2/100/12/(1-(1+$C$2/100/12)^(-N157)),F156+E157)</f>
        <v>1768.64</v>
      </c>
      <c r="D157" s="63" t="n">
        <f aca="false">C157-E157</f>
        <v>1303.82</v>
      </c>
      <c r="E157" s="63" t="n">
        <f aca="false">F156*$C$2/12/100</f>
        <v>464.82</v>
      </c>
      <c r="F157" s="64" t="n">
        <f aca="false">F156-D157-K157-L157</f>
        <v>51818.64</v>
      </c>
      <c r="G157" s="65" t="n">
        <f aca="false">H157+I157</f>
        <v>1161.11</v>
      </c>
      <c r="H157" s="63" t="n">
        <f aca="false">IF($C$1/$C$3&lt;J156,$C$1/$C$3,J156)</f>
        <v>888.89</v>
      </c>
      <c r="I157" s="63" t="n">
        <f aca="false">J156*$C$2/12/100</f>
        <v>272.22</v>
      </c>
      <c r="J157" s="66" t="n">
        <f aca="false">J156-H157-K157-L157</f>
        <v>30222.0600000001</v>
      </c>
      <c r="K157" s="67"/>
      <c r="L157" s="68"/>
      <c r="M157" s="69" t="n">
        <f aca="false">IF(ISBLANK(K156),VALUE(M156),ROW(K156))</f>
        <v>11</v>
      </c>
      <c r="N157" s="9" t="n">
        <f aca="false">N156+M156-M157</f>
        <v>180</v>
      </c>
      <c r="O157" s="10" t="n">
        <f aca="false">INDEX(F:F,M157,1)</f>
        <v>160000</v>
      </c>
      <c r="P157" s="11"/>
    </row>
    <row r="158" s="19" customFormat="true" ht="12.75" hidden="false" customHeight="false" outlineLevel="0" collapsed="false">
      <c r="A158" s="60" t="n">
        <v>147</v>
      </c>
      <c r="B158" s="61" t="str">
        <f aca="false">CONCATENATE(INT((A158-1)/12)+1,"-й год ",A158-1-INT((A158-1)/12)*12+1,"-й месяц")</f>
        <v>13-й год 3-й месяц</v>
      </c>
      <c r="C158" s="62" t="n">
        <f aca="false">IF(O158*$C$2/100/12/(1-(1+$C$2/100/12)^(-N158))&lt;F157,O158*$C$2/100/12/(1-(1+$C$2/100/12)^(-N158)),F157+E158)</f>
        <v>1768.64</v>
      </c>
      <c r="D158" s="63" t="n">
        <f aca="false">C158-E158</f>
        <v>1315.23</v>
      </c>
      <c r="E158" s="63" t="n">
        <f aca="false">F157*$C$2/12/100</f>
        <v>453.41</v>
      </c>
      <c r="F158" s="64" t="n">
        <f aca="false">F157-D158-K158-L158</f>
        <v>50503.41</v>
      </c>
      <c r="G158" s="65" t="n">
        <f aca="false">H158+I158</f>
        <v>1153.33</v>
      </c>
      <c r="H158" s="63" t="n">
        <f aca="false">IF($C$1/$C$3&lt;J157,$C$1/$C$3,J157)</f>
        <v>888.89</v>
      </c>
      <c r="I158" s="63" t="n">
        <f aca="false">J157*$C$2/12/100</f>
        <v>264.44</v>
      </c>
      <c r="J158" s="66" t="n">
        <f aca="false">J157-H158-K158-L158</f>
        <v>29333.1700000001</v>
      </c>
      <c r="K158" s="67"/>
      <c r="L158" s="68"/>
      <c r="M158" s="69" t="n">
        <f aca="false">IF(ISBLANK(K157),VALUE(M157),ROW(K157))</f>
        <v>11</v>
      </c>
      <c r="N158" s="9" t="n">
        <f aca="false">N157+M157-M158</f>
        <v>180</v>
      </c>
      <c r="O158" s="10" t="n">
        <f aca="false">INDEX(F:F,M158,1)</f>
        <v>160000</v>
      </c>
      <c r="P158" s="11"/>
    </row>
    <row r="159" s="19" customFormat="true" ht="12.75" hidden="false" customHeight="false" outlineLevel="0" collapsed="false">
      <c r="A159" s="60" t="n">
        <v>148</v>
      </c>
      <c r="B159" s="61" t="str">
        <f aca="false">CONCATENATE(INT((A159-1)/12)+1,"-й год ",A159-1-INT((A159-1)/12)*12+1,"-й месяц")</f>
        <v>13-й год 4-й месяц</v>
      </c>
      <c r="C159" s="62" t="n">
        <f aca="false">IF(O159*$C$2/100/12/(1-(1+$C$2/100/12)^(-N159))&lt;F158,O159*$C$2/100/12/(1-(1+$C$2/100/12)^(-N159)),F158+E159)</f>
        <v>1768.64</v>
      </c>
      <c r="D159" s="63" t="n">
        <f aca="false">C159-E159</f>
        <v>1326.74</v>
      </c>
      <c r="E159" s="63" t="n">
        <f aca="false">F158*$C$2/12/100</f>
        <v>441.9</v>
      </c>
      <c r="F159" s="64" t="n">
        <f aca="false">F158-D159-K159-L159</f>
        <v>49176.67</v>
      </c>
      <c r="G159" s="65" t="n">
        <f aca="false">H159+I159</f>
        <v>1145.56</v>
      </c>
      <c r="H159" s="63" t="n">
        <f aca="false">IF($C$1/$C$3&lt;J158,$C$1/$C$3,J158)</f>
        <v>888.89</v>
      </c>
      <c r="I159" s="63" t="n">
        <f aca="false">J158*$C$2/12/100</f>
        <v>256.67</v>
      </c>
      <c r="J159" s="66" t="n">
        <f aca="false">J158-H159-K159-L159</f>
        <v>28444.2800000001</v>
      </c>
      <c r="K159" s="67"/>
      <c r="L159" s="68"/>
      <c r="M159" s="69" t="n">
        <f aca="false">IF(ISBLANK(K158),VALUE(M158),ROW(K158))</f>
        <v>11</v>
      </c>
      <c r="N159" s="9" t="n">
        <f aca="false">N158+M158-M159</f>
        <v>180</v>
      </c>
      <c r="O159" s="10" t="n">
        <f aca="false">INDEX(F:F,M159,1)</f>
        <v>160000</v>
      </c>
      <c r="P159" s="11"/>
    </row>
    <row r="160" s="19" customFormat="true" ht="12.75" hidden="false" customHeight="false" outlineLevel="0" collapsed="false">
      <c r="A160" s="60" t="n">
        <v>149</v>
      </c>
      <c r="B160" s="61" t="str">
        <f aca="false">CONCATENATE(INT((A160-1)/12)+1,"-й год ",A160-1-INT((A160-1)/12)*12+1,"-й месяц")</f>
        <v>13-й год 5-й месяц</v>
      </c>
      <c r="C160" s="62" t="n">
        <f aca="false">IF(O160*$C$2/100/12/(1-(1+$C$2/100/12)^(-N160))&lt;F159,O160*$C$2/100/12/(1-(1+$C$2/100/12)^(-N160)),F159+E160)</f>
        <v>1768.64</v>
      </c>
      <c r="D160" s="63" t="n">
        <f aca="false">C160-E160</f>
        <v>1338.34</v>
      </c>
      <c r="E160" s="63" t="n">
        <f aca="false">F159*$C$2/12/100</f>
        <v>430.3</v>
      </c>
      <c r="F160" s="64" t="n">
        <f aca="false">F159-D160-K160-L160</f>
        <v>47838.33</v>
      </c>
      <c r="G160" s="65" t="n">
        <f aca="false">H160+I160</f>
        <v>1137.78</v>
      </c>
      <c r="H160" s="63" t="n">
        <f aca="false">IF($C$1/$C$3&lt;J159,$C$1/$C$3,J159)</f>
        <v>888.89</v>
      </c>
      <c r="I160" s="63" t="n">
        <f aca="false">J159*$C$2/12/100</f>
        <v>248.89</v>
      </c>
      <c r="J160" s="66" t="n">
        <f aca="false">J159-H160-K160-L160</f>
        <v>27555.3900000001</v>
      </c>
      <c r="K160" s="67"/>
      <c r="L160" s="68"/>
      <c r="M160" s="69" t="n">
        <f aca="false">IF(ISBLANK(K159),VALUE(M159),ROW(K159))</f>
        <v>11</v>
      </c>
      <c r="N160" s="9" t="n">
        <f aca="false">N159+M159-M160</f>
        <v>180</v>
      </c>
      <c r="O160" s="10" t="n">
        <f aca="false">INDEX(F:F,M160,1)</f>
        <v>160000</v>
      </c>
      <c r="P160" s="11"/>
    </row>
    <row r="161" s="19" customFormat="true" ht="12.75" hidden="false" customHeight="false" outlineLevel="0" collapsed="false">
      <c r="A161" s="60" t="n">
        <v>150</v>
      </c>
      <c r="B161" s="61" t="str">
        <f aca="false">CONCATENATE(INT((A161-1)/12)+1,"-й год ",A161-1-INT((A161-1)/12)*12+1,"-й месяц")</f>
        <v>13-й год 6-й месяц</v>
      </c>
      <c r="C161" s="62" t="n">
        <f aca="false">IF(O161*$C$2/100/12/(1-(1+$C$2/100/12)^(-N161))&lt;F160,O161*$C$2/100/12/(1-(1+$C$2/100/12)^(-N161)),F160+E161)</f>
        <v>1768.64</v>
      </c>
      <c r="D161" s="63" t="n">
        <f aca="false">C161-E161</f>
        <v>1350.05</v>
      </c>
      <c r="E161" s="63" t="n">
        <f aca="false">F160*$C$2/12/100</f>
        <v>418.59</v>
      </c>
      <c r="F161" s="64" t="n">
        <f aca="false">F160-D161-K161-L161</f>
        <v>46488.28</v>
      </c>
      <c r="G161" s="65" t="n">
        <f aca="false">H161+I161</f>
        <v>1130</v>
      </c>
      <c r="H161" s="63" t="n">
        <f aca="false">IF($C$1/$C$3&lt;J160,$C$1/$C$3,J160)</f>
        <v>888.89</v>
      </c>
      <c r="I161" s="63" t="n">
        <f aca="false">J160*$C$2/12/100</f>
        <v>241.11</v>
      </c>
      <c r="J161" s="66" t="n">
        <f aca="false">J160-H161-K161-L161</f>
        <v>26666.5000000001</v>
      </c>
      <c r="K161" s="67"/>
      <c r="L161" s="68"/>
      <c r="M161" s="69" t="n">
        <f aca="false">IF(ISBLANK(K160),VALUE(M160),ROW(K160))</f>
        <v>11</v>
      </c>
      <c r="N161" s="9" t="n">
        <f aca="false">N160+M160-M161</f>
        <v>180</v>
      </c>
      <c r="O161" s="10" t="n">
        <f aca="false">INDEX(F:F,M161,1)</f>
        <v>160000</v>
      </c>
      <c r="P161" s="11"/>
    </row>
    <row r="162" s="19" customFormat="true" ht="12.75" hidden="false" customHeight="false" outlineLevel="0" collapsed="false">
      <c r="A162" s="60" t="n">
        <v>151</v>
      </c>
      <c r="B162" s="61" t="str">
        <f aca="false">CONCATENATE(INT((A162-1)/12)+1,"-й год ",A162-1-INT((A162-1)/12)*12+1,"-й месяц")</f>
        <v>13-й год 7-й месяц</v>
      </c>
      <c r="C162" s="62" t="n">
        <f aca="false">IF(O162*$C$2/100/12/(1-(1+$C$2/100/12)^(-N162))&lt;F161,O162*$C$2/100/12/(1-(1+$C$2/100/12)^(-N162)),F161+E162)</f>
        <v>1768.64</v>
      </c>
      <c r="D162" s="63" t="n">
        <f aca="false">C162-E162</f>
        <v>1361.87</v>
      </c>
      <c r="E162" s="63" t="n">
        <f aca="false">F161*$C$2/12/100</f>
        <v>406.77</v>
      </c>
      <c r="F162" s="64" t="n">
        <f aca="false">F161-D162-K162-L162</f>
        <v>45126.41</v>
      </c>
      <c r="G162" s="65" t="n">
        <f aca="false">H162+I162</f>
        <v>1122.22</v>
      </c>
      <c r="H162" s="63" t="n">
        <f aca="false">IF($C$1/$C$3&lt;J161,$C$1/$C$3,J161)</f>
        <v>888.89</v>
      </c>
      <c r="I162" s="63" t="n">
        <f aca="false">J161*$C$2/12/100</f>
        <v>233.33</v>
      </c>
      <c r="J162" s="66" t="n">
        <f aca="false">J161-H162-K162-L162</f>
        <v>25777.6100000001</v>
      </c>
      <c r="K162" s="67"/>
      <c r="L162" s="68"/>
      <c r="M162" s="69" t="n">
        <f aca="false">IF(ISBLANK(K161),VALUE(M161),ROW(K161))</f>
        <v>11</v>
      </c>
      <c r="N162" s="9" t="n">
        <f aca="false">N161+M161-M162</f>
        <v>180</v>
      </c>
      <c r="O162" s="10" t="n">
        <f aca="false">INDEX(F:F,M162,1)</f>
        <v>160000</v>
      </c>
      <c r="P162" s="11"/>
    </row>
    <row r="163" s="19" customFormat="true" ht="12.75" hidden="false" customHeight="false" outlineLevel="0" collapsed="false">
      <c r="A163" s="60" t="n">
        <v>152</v>
      </c>
      <c r="B163" s="61" t="str">
        <f aca="false">CONCATENATE(INT((A163-1)/12)+1,"-й год ",A163-1-INT((A163-1)/12)*12+1,"-й месяц")</f>
        <v>13-й год 8-й месяц</v>
      </c>
      <c r="C163" s="62" t="n">
        <f aca="false">IF(O163*$C$2/100/12/(1-(1+$C$2/100/12)^(-N163))&lt;F162,O163*$C$2/100/12/(1-(1+$C$2/100/12)^(-N163)),F162+E163)</f>
        <v>1768.64</v>
      </c>
      <c r="D163" s="63" t="n">
        <f aca="false">C163-E163</f>
        <v>1373.78</v>
      </c>
      <c r="E163" s="63" t="n">
        <f aca="false">F162*$C$2/12/100</f>
        <v>394.86</v>
      </c>
      <c r="F163" s="64" t="n">
        <f aca="false">F162-D163-K163-L163</f>
        <v>43752.63</v>
      </c>
      <c r="G163" s="65" t="n">
        <f aca="false">H163+I163</f>
        <v>1114.44</v>
      </c>
      <c r="H163" s="63" t="n">
        <f aca="false">IF($C$1/$C$3&lt;J162,$C$1/$C$3,J162)</f>
        <v>888.89</v>
      </c>
      <c r="I163" s="63" t="n">
        <f aca="false">J162*$C$2/12/100</f>
        <v>225.55</v>
      </c>
      <c r="J163" s="66" t="n">
        <f aca="false">J162-H163-K163-L163</f>
        <v>24888.7200000001</v>
      </c>
      <c r="K163" s="67"/>
      <c r="L163" s="68"/>
      <c r="M163" s="69" t="n">
        <f aca="false">IF(ISBLANK(K162),VALUE(M162),ROW(K162))</f>
        <v>11</v>
      </c>
      <c r="N163" s="9" t="n">
        <f aca="false">N162+M162-M163</f>
        <v>180</v>
      </c>
      <c r="O163" s="10" t="n">
        <f aca="false">INDEX(F:F,M163,1)</f>
        <v>160000</v>
      </c>
      <c r="P163" s="11"/>
    </row>
    <row r="164" s="19" customFormat="true" ht="12.75" hidden="false" customHeight="false" outlineLevel="0" collapsed="false">
      <c r="A164" s="60" t="n">
        <v>153</v>
      </c>
      <c r="B164" s="61" t="str">
        <f aca="false">CONCATENATE(INT((A164-1)/12)+1,"-й год ",A164-1-INT((A164-1)/12)*12+1,"-й месяц")</f>
        <v>13-й год 9-й месяц</v>
      </c>
      <c r="C164" s="62" t="n">
        <f aca="false">IF(O164*$C$2/100/12/(1-(1+$C$2/100/12)^(-N164))&lt;F163,O164*$C$2/100/12/(1-(1+$C$2/100/12)^(-N164)),F163+E164)</f>
        <v>1768.64</v>
      </c>
      <c r="D164" s="63" t="n">
        <f aca="false">C164-E164</f>
        <v>1385.8</v>
      </c>
      <c r="E164" s="63" t="n">
        <f aca="false">F163*$C$2/12/100</f>
        <v>382.84</v>
      </c>
      <c r="F164" s="64" t="n">
        <f aca="false">F163-D164-K164-L164</f>
        <v>42366.83</v>
      </c>
      <c r="G164" s="65" t="n">
        <f aca="false">H164+I164</f>
        <v>1106.67</v>
      </c>
      <c r="H164" s="63" t="n">
        <f aca="false">IF($C$1/$C$3&lt;J163,$C$1/$C$3,J163)</f>
        <v>888.89</v>
      </c>
      <c r="I164" s="63" t="n">
        <f aca="false">J163*$C$2/12/100</f>
        <v>217.78</v>
      </c>
      <c r="J164" s="66" t="n">
        <f aca="false">J163-H164-K164-L164</f>
        <v>23999.8300000001</v>
      </c>
      <c r="K164" s="67"/>
      <c r="L164" s="68"/>
      <c r="M164" s="69" t="n">
        <f aca="false">IF(ISBLANK(K163),VALUE(M163),ROW(K163))</f>
        <v>11</v>
      </c>
      <c r="N164" s="9" t="n">
        <f aca="false">N163+M163-M164</f>
        <v>180</v>
      </c>
      <c r="O164" s="10" t="n">
        <f aca="false">INDEX(F:F,M164,1)</f>
        <v>160000</v>
      </c>
      <c r="P164" s="11"/>
    </row>
    <row r="165" s="19" customFormat="true" ht="12.75" hidden="false" customHeight="false" outlineLevel="0" collapsed="false">
      <c r="A165" s="60" t="n">
        <v>154</v>
      </c>
      <c r="B165" s="61" t="str">
        <f aca="false">CONCATENATE(INT((A165-1)/12)+1,"-й год ",A165-1-INT((A165-1)/12)*12+1,"-й месяц")</f>
        <v>13-й год 10-й месяц</v>
      </c>
      <c r="C165" s="62" t="n">
        <f aca="false">IF(O165*$C$2/100/12/(1-(1+$C$2/100/12)^(-N165))&lt;F164,O165*$C$2/100/12/(1-(1+$C$2/100/12)^(-N165)),F164+E165)</f>
        <v>1768.64</v>
      </c>
      <c r="D165" s="63" t="n">
        <f aca="false">C165-E165</f>
        <v>1397.93</v>
      </c>
      <c r="E165" s="63" t="n">
        <f aca="false">F164*$C$2/12/100</f>
        <v>370.71</v>
      </c>
      <c r="F165" s="64" t="n">
        <f aca="false">F164-D165-K165-L165</f>
        <v>40968.9</v>
      </c>
      <c r="G165" s="65" t="n">
        <f aca="false">H165+I165</f>
        <v>1098.89</v>
      </c>
      <c r="H165" s="63" t="n">
        <f aca="false">IF($C$1/$C$3&lt;J164,$C$1/$C$3,J164)</f>
        <v>888.89</v>
      </c>
      <c r="I165" s="63" t="n">
        <f aca="false">J164*$C$2/12/100</f>
        <v>210</v>
      </c>
      <c r="J165" s="66" t="n">
        <f aca="false">J164-H165-K165-L165</f>
        <v>23110.9400000001</v>
      </c>
      <c r="K165" s="67"/>
      <c r="L165" s="68"/>
      <c r="M165" s="69" t="n">
        <f aca="false">IF(ISBLANK(K164),VALUE(M164),ROW(K164))</f>
        <v>11</v>
      </c>
      <c r="N165" s="9" t="n">
        <f aca="false">N164+M164-M165</f>
        <v>180</v>
      </c>
      <c r="O165" s="10" t="n">
        <f aca="false">INDEX(F:F,M165,1)</f>
        <v>160000</v>
      </c>
      <c r="P165" s="11"/>
    </row>
    <row r="166" s="19" customFormat="true" ht="12.75" hidden="false" customHeight="false" outlineLevel="0" collapsed="false">
      <c r="A166" s="60" t="n">
        <v>155</v>
      </c>
      <c r="B166" s="61" t="str">
        <f aca="false">CONCATENATE(INT((A166-1)/12)+1,"-й год ",A166-1-INT((A166-1)/12)*12+1,"-й месяц")</f>
        <v>13-й год 11-й месяц</v>
      </c>
      <c r="C166" s="62" t="n">
        <f aca="false">IF(O166*$C$2/100/12/(1-(1+$C$2/100/12)^(-N166))&lt;F165,O166*$C$2/100/12/(1-(1+$C$2/100/12)^(-N166)),F165+E166)</f>
        <v>1768.64</v>
      </c>
      <c r="D166" s="63" t="n">
        <f aca="false">C166-E166</f>
        <v>1410.16</v>
      </c>
      <c r="E166" s="63" t="n">
        <f aca="false">F165*$C$2/12/100</f>
        <v>358.48</v>
      </c>
      <c r="F166" s="64" t="n">
        <f aca="false">F165-D166-K166-L166</f>
        <v>39558.74</v>
      </c>
      <c r="G166" s="65" t="n">
        <f aca="false">H166+I166</f>
        <v>1091.11</v>
      </c>
      <c r="H166" s="63" t="n">
        <f aca="false">IF($C$1/$C$3&lt;J165,$C$1/$C$3,J165)</f>
        <v>888.89</v>
      </c>
      <c r="I166" s="63" t="n">
        <f aca="false">J165*$C$2/12/100</f>
        <v>202.22</v>
      </c>
      <c r="J166" s="66" t="n">
        <f aca="false">J165-H166-K166-L166</f>
        <v>22222.0500000001</v>
      </c>
      <c r="K166" s="67"/>
      <c r="L166" s="68"/>
      <c r="M166" s="69" t="n">
        <f aca="false">IF(ISBLANK(K165),VALUE(M165),ROW(K165))</f>
        <v>11</v>
      </c>
      <c r="N166" s="9" t="n">
        <f aca="false">N165+M165-M166</f>
        <v>180</v>
      </c>
      <c r="O166" s="10" t="n">
        <f aca="false">INDEX(F:F,M166,1)</f>
        <v>160000</v>
      </c>
      <c r="P166" s="11"/>
    </row>
    <row r="167" s="19" customFormat="true" ht="12.75" hidden="false" customHeight="false" outlineLevel="0" collapsed="false">
      <c r="A167" s="60" t="n">
        <v>156</v>
      </c>
      <c r="B167" s="61" t="str">
        <f aca="false">CONCATENATE(INT((A167-1)/12)+1,"-й год ",A167-1-INT((A167-1)/12)*12+1,"-й месяц")</f>
        <v>13-й год 12-й месяц</v>
      </c>
      <c r="C167" s="62" t="n">
        <f aca="false">IF(O167*$C$2/100/12/(1-(1+$C$2/100/12)^(-N167))&lt;F166,O167*$C$2/100/12/(1-(1+$C$2/100/12)^(-N167)),F166+E167)</f>
        <v>1768.64</v>
      </c>
      <c r="D167" s="63" t="n">
        <f aca="false">C167-E167</f>
        <v>1422.5</v>
      </c>
      <c r="E167" s="63" t="n">
        <f aca="false">F166*$C$2/12/100</f>
        <v>346.14</v>
      </c>
      <c r="F167" s="64" t="n">
        <f aca="false">F166-D167-K167-L167</f>
        <v>38136.24</v>
      </c>
      <c r="G167" s="65" t="n">
        <f aca="false">H167+I167</f>
        <v>1083.33</v>
      </c>
      <c r="H167" s="63" t="n">
        <f aca="false">IF($C$1/$C$3&lt;J166,$C$1/$C$3,J166)</f>
        <v>888.89</v>
      </c>
      <c r="I167" s="63" t="n">
        <f aca="false">J166*$C$2/12/100</f>
        <v>194.44</v>
      </c>
      <c r="J167" s="66" t="n">
        <f aca="false">J166-H167-K167-L167</f>
        <v>21333.1600000001</v>
      </c>
      <c r="K167" s="67"/>
      <c r="L167" s="68"/>
      <c r="M167" s="69" t="n">
        <f aca="false">IF(ISBLANK(K166),VALUE(M166),ROW(K166))</f>
        <v>11</v>
      </c>
      <c r="N167" s="9" t="n">
        <f aca="false">N166+M166-M167</f>
        <v>180</v>
      </c>
      <c r="O167" s="10" t="n">
        <f aca="false">INDEX(F:F,M167,1)</f>
        <v>160000</v>
      </c>
      <c r="P167" s="11"/>
    </row>
    <row r="168" s="19" customFormat="true" ht="12.75" hidden="false" customHeight="false" outlineLevel="0" collapsed="false">
      <c r="A168" s="70" t="n">
        <v>157</v>
      </c>
      <c r="B168" s="71" t="str">
        <f aca="false">CONCATENATE(INT((A168-1)/12)+1,"-й год ",A168-1-INT((A168-1)/12)*12+1,"-й месяц")</f>
        <v>14-й год 1-й месяц</v>
      </c>
      <c r="C168" s="72" t="n">
        <f aca="false">IF(O168*$C$2/100/12/(1-(1+$C$2/100/12)^(-N168))&lt;F167,O168*$C$2/100/12/(1-(1+$C$2/100/12)^(-N168)),F167+E168)</f>
        <v>1768.64</v>
      </c>
      <c r="D168" s="73" t="n">
        <f aca="false">C168-E168</f>
        <v>1434.95</v>
      </c>
      <c r="E168" s="73" t="n">
        <f aca="false">F167*$C$2/12/100</f>
        <v>333.69</v>
      </c>
      <c r="F168" s="74" t="n">
        <f aca="false">F167-D168-K168-L168</f>
        <v>36701.29</v>
      </c>
      <c r="G168" s="75" t="n">
        <f aca="false">H168+I168</f>
        <v>1075.56</v>
      </c>
      <c r="H168" s="73" t="n">
        <f aca="false">IF($C$1/$C$3&lt;J167,$C$1/$C$3,J167)</f>
        <v>888.89</v>
      </c>
      <c r="I168" s="73" t="n">
        <f aca="false">J167*$C$2/12/100</f>
        <v>186.67</v>
      </c>
      <c r="J168" s="76" t="n">
        <f aca="false">J167-H168-K168-L168</f>
        <v>20444.2700000001</v>
      </c>
      <c r="K168" s="77"/>
      <c r="L168" s="78"/>
      <c r="M168" s="69" t="n">
        <f aca="false">IF(ISBLANK(K167),VALUE(M167),ROW(K167))</f>
        <v>11</v>
      </c>
      <c r="N168" s="9" t="n">
        <f aca="false">N167+M167-M168</f>
        <v>180</v>
      </c>
      <c r="O168" s="10" t="n">
        <f aca="false">INDEX(F:F,M168,1)</f>
        <v>160000</v>
      </c>
      <c r="P168" s="11"/>
    </row>
    <row r="169" s="19" customFormat="true" ht="12.75" hidden="false" customHeight="false" outlineLevel="0" collapsed="false">
      <c r="A169" s="79" t="n">
        <v>158</v>
      </c>
      <c r="B169" s="61" t="str">
        <f aca="false">CONCATENATE(INT((A169-1)/12)+1,"-й год ",A169-1-INT((A169-1)/12)*12+1,"-й месяц")</f>
        <v>14-й год 2-й месяц</v>
      </c>
      <c r="C169" s="62" t="n">
        <f aca="false">IF(O169*$C$2/100/12/(1-(1+$C$2/100/12)^(-N169))&lt;F168,O169*$C$2/100/12/(1-(1+$C$2/100/12)^(-N169)),F168+E169)</f>
        <v>1768.64</v>
      </c>
      <c r="D169" s="63" t="n">
        <f aca="false">C169-E169</f>
        <v>1447.5</v>
      </c>
      <c r="E169" s="63" t="n">
        <f aca="false">F168*$C$2/12/100</f>
        <v>321.14</v>
      </c>
      <c r="F169" s="64" t="n">
        <f aca="false">F168-D169-K169-L169</f>
        <v>35253.79</v>
      </c>
      <c r="G169" s="65" t="n">
        <f aca="false">H169+I169</f>
        <v>1067.78</v>
      </c>
      <c r="H169" s="63" t="n">
        <f aca="false">IF($C$1/$C$3&lt;J168,$C$1/$C$3,J168)</f>
        <v>888.89</v>
      </c>
      <c r="I169" s="63" t="n">
        <f aca="false">J168*$C$2/12/100</f>
        <v>178.89</v>
      </c>
      <c r="J169" s="66" t="n">
        <f aca="false">J168-H169-K169-L169</f>
        <v>19555.3800000001</v>
      </c>
      <c r="K169" s="67"/>
      <c r="L169" s="68"/>
      <c r="M169" s="69" t="n">
        <f aca="false">IF(ISBLANK(K168),VALUE(M168),ROW(K168))</f>
        <v>11</v>
      </c>
      <c r="N169" s="9" t="n">
        <f aca="false">N168+M168-M169</f>
        <v>180</v>
      </c>
      <c r="O169" s="10" t="n">
        <f aca="false">INDEX(F:F,M169,1)</f>
        <v>160000</v>
      </c>
      <c r="P169" s="11"/>
    </row>
    <row r="170" s="19" customFormat="true" ht="12.75" hidden="false" customHeight="false" outlineLevel="0" collapsed="false">
      <c r="A170" s="79" t="n">
        <v>159</v>
      </c>
      <c r="B170" s="61" t="str">
        <f aca="false">CONCATENATE(INT((A170-1)/12)+1,"-й год ",A170-1-INT((A170-1)/12)*12+1,"-й месяц")</f>
        <v>14-й год 3-й месяц</v>
      </c>
      <c r="C170" s="62" t="n">
        <f aca="false">IF(O170*$C$2/100/12/(1-(1+$C$2/100/12)^(-N170))&lt;F169,O170*$C$2/100/12/(1-(1+$C$2/100/12)^(-N170)),F169+E170)</f>
        <v>1768.64</v>
      </c>
      <c r="D170" s="63" t="n">
        <f aca="false">C170-E170</f>
        <v>1460.17</v>
      </c>
      <c r="E170" s="63" t="n">
        <f aca="false">F169*$C$2/12/100</f>
        <v>308.47</v>
      </c>
      <c r="F170" s="64" t="n">
        <f aca="false">F169-D170-K170-L170</f>
        <v>33793.62</v>
      </c>
      <c r="G170" s="65" t="n">
        <f aca="false">H170+I170</f>
        <v>1060</v>
      </c>
      <c r="H170" s="63" t="n">
        <f aca="false">IF($C$1/$C$3&lt;J169,$C$1/$C$3,J169)</f>
        <v>888.89</v>
      </c>
      <c r="I170" s="63" t="n">
        <f aca="false">J169*$C$2/12/100</f>
        <v>171.11</v>
      </c>
      <c r="J170" s="66" t="n">
        <f aca="false">J169-H170-K170-L170</f>
        <v>18666.4900000001</v>
      </c>
      <c r="K170" s="67"/>
      <c r="L170" s="68"/>
      <c r="M170" s="69" t="n">
        <f aca="false">IF(ISBLANK(K169),VALUE(M169),ROW(K169))</f>
        <v>11</v>
      </c>
      <c r="N170" s="9" t="n">
        <f aca="false">N169+M169-M170</f>
        <v>180</v>
      </c>
      <c r="O170" s="10" t="n">
        <f aca="false">INDEX(F:F,M170,1)</f>
        <v>160000</v>
      </c>
      <c r="P170" s="11"/>
    </row>
    <row r="171" s="19" customFormat="true" ht="12.75" hidden="false" customHeight="false" outlineLevel="0" collapsed="false">
      <c r="A171" s="79" t="n">
        <v>160</v>
      </c>
      <c r="B171" s="61" t="str">
        <f aca="false">CONCATENATE(INT((A171-1)/12)+1,"-й год ",A171-1-INT((A171-1)/12)*12+1,"-й месяц")</f>
        <v>14-й год 4-й месяц</v>
      </c>
      <c r="C171" s="62" t="n">
        <f aca="false">IF(O171*$C$2/100/12/(1-(1+$C$2/100/12)^(-N171))&lt;F170,O171*$C$2/100/12/(1-(1+$C$2/100/12)^(-N171)),F170+E171)</f>
        <v>1768.64</v>
      </c>
      <c r="D171" s="63" t="n">
        <f aca="false">C171-E171</f>
        <v>1472.95</v>
      </c>
      <c r="E171" s="63" t="n">
        <f aca="false">F170*$C$2/12/100</f>
        <v>295.69</v>
      </c>
      <c r="F171" s="64" t="n">
        <f aca="false">F170-D171-K171-L171</f>
        <v>32320.67</v>
      </c>
      <c r="G171" s="65" t="n">
        <f aca="false">H171+I171</f>
        <v>1052.22</v>
      </c>
      <c r="H171" s="63" t="n">
        <f aca="false">IF($C$1/$C$3&lt;J170,$C$1/$C$3,J170)</f>
        <v>888.89</v>
      </c>
      <c r="I171" s="63" t="n">
        <f aca="false">J170*$C$2/12/100</f>
        <v>163.33</v>
      </c>
      <c r="J171" s="66" t="n">
        <f aca="false">J170-H171-K171-L171</f>
        <v>17777.6</v>
      </c>
      <c r="K171" s="67"/>
      <c r="L171" s="68"/>
      <c r="M171" s="69" t="n">
        <f aca="false">IF(ISBLANK(K170),VALUE(M170),ROW(K170))</f>
        <v>11</v>
      </c>
      <c r="N171" s="9" t="n">
        <f aca="false">N170+M170-M171</f>
        <v>180</v>
      </c>
      <c r="O171" s="10" t="n">
        <f aca="false">INDEX(F:F,M171,1)</f>
        <v>160000</v>
      </c>
      <c r="P171" s="11"/>
    </row>
    <row r="172" s="19" customFormat="true" ht="12.75" hidden="false" customHeight="false" outlineLevel="0" collapsed="false">
      <c r="A172" s="79" t="n">
        <v>161</v>
      </c>
      <c r="B172" s="61" t="str">
        <f aca="false">CONCATENATE(INT((A172-1)/12)+1,"-й год ",A172-1-INT((A172-1)/12)*12+1,"-й месяц")</f>
        <v>14-й год 5-й месяц</v>
      </c>
      <c r="C172" s="62" t="n">
        <f aca="false">IF(O172*$C$2/100/12/(1-(1+$C$2/100/12)^(-N172))&lt;F171,O172*$C$2/100/12/(1-(1+$C$2/100/12)^(-N172)),F171+E172)</f>
        <v>1768.64</v>
      </c>
      <c r="D172" s="63" t="n">
        <f aca="false">C172-E172</f>
        <v>1485.83</v>
      </c>
      <c r="E172" s="63" t="n">
        <f aca="false">F171*$C$2/12/100</f>
        <v>282.81</v>
      </c>
      <c r="F172" s="64" t="n">
        <f aca="false">F171-D172-K172-L172</f>
        <v>30834.84</v>
      </c>
      <c r="G172" s="65" t="n">
        <f aca="false">H172+I172</f>
        <v>1044.44</v>
      </c>
      <c r="H172" s="63" t="n">
        <f aca="false">IF($C$1/$C$3&lt;J171,$C$1/$C$3,J171)</f>
        <v>888.89</v>
      </c>
      <c r="I172" s="63" t="n">
        <f aca="false">J171*$C$2/12/100</f>
        <v>155.55</v>
      </c>
      <c r="J172" s="66" t="n">
        <f aca="false">J171-H172-K172-L172</f>
        <v>16888.71</v>
      </c>
      <c r="K172" s="67"/>
      <c r="L172" s="68"/>
      <c r="M172" s="69" t="n">
        <f aca="false">IF(ISBLANK(K171),VALUE(M171),ROW(K171))</f>
        <v>11</v>
      </c>
      <c r="N172" s="9" t="n">
        <f aca="false">N171+M171-M172</f>
        <v>180</v>
      </c>
      <c r="O172" s="10" t="n">
        <f aca="false">INDEX(F:F,M172,1)</f>
        <v>160000</v>
      </c>
      <c r="P172" s="11"/>
    </row>
    <row r="173" s="19" customFormat="true" ht="12.75" hidden="false" customHeight="false" outlineLevel="0" collapsed="false">
      <c r="A173" s="79" t="n">
        <v>162</v>
      </c>
      <c r="B173" s="61" t="str">
        <f aca="false">CONCATENATE(INT((A173-1)/12)+1,"-й год ",A173-1-INT((A173-1)/12)*12+1,"-й месяц")</f>
        <v>14-й год 6-й месяц</v>
      </c>
      <c r="C173" s="62" t="n">
        <f aca="false">IF(O173*$C$2/100/12/(1-(1+$C$2/100/12)^(-N173))&lt;F172,O173*$C$2/100/12/(1-(1+$C$2/100/12)^(-N173)),F172+E173)</f>
        <v>1768.64</v>
      </c>
      <c r="D173" s="63" t="n">
        <f aca="false">C173-E173</f>
        <v>1498.84</v>
      </c>
      <c r="E173" s="63" t="n">
        <f aca="false">F172*$C$2/12/100</f>
        <v>269.8</v>
      </c>
      <c r="F173" s="64" t="n">
        <f aca="false">F172-D173-K173-L173</f>
        <v>29336</v>
      </c>
      <c r="G173" s="65" t="n">
        <f aca="false">H173+I173</f>
        <v>1036.67</v>
      </c>
      <c r="H173" s="63" t="n">
        <f aca="false">IF($C$1/$C$3&lt;J172,$C$1/$C$3,J172)</f>
        <v>888.89</v>
      </c>
      <c r="I173" s="63" t="n">
        <f aca="false">J172*$C$2/12/100</f>
        <v>147.78</v>
      </c>
      <c r="J173" s="66" t="n">
        <f aca="false">J172-H173-K173-L173</f>
        <v>15999.82</v>
      </c>
      <c r="K173" s="67"/>
      <c r="L173" s="68"/>
      <c r="M173" s="69" t="n">
        <f aca="false">IF(ISBLANK(K172),VALUE(M172),ROW(K172))</f>
        <v>11</v>
      </c>
      <c r="N173" s="9" t="n">
        <f aca="false">N172+M172-M173</f>
        <v>180</v>
      </c>
      <c r="O173" s="10" t="n">
        <f aca="false">INDEX(F:F,M173,1)</f>
        <v>160000</v>
      </c>
      <c r="P173" s="11"/>
    </row>
    <row r="174" s="19" customFormat="true" ht="12.75" hidden="false" customHeight="false" outlineLevel="0" collapsed="false">
      <c r="A174" s="79" t="n">
        <v>163</v>
      </c>
      <c r="B174" s="61" t="str">
        <f aca="false">CONCATENATE(INT((A174-1)/12)+1,"-й год ",A174-1-INT((A174-1)/12)*12+1,"-й месяц")</f>
        <v>14-й год 7-й месяц</v>
      </c>
      <c r="C174" s="62" t="n">
        <f aca="false">IF(O174*$C$2/100/12/(1-(1+$C$2/100/12)^(-N174))&lt;F173,O174*$C$2/100/12/(1-(1+$C$2/100/12)^(-N174)),F173+E174)</f>
        <v>1768.64</v>
      </c>
      <c r="D174" s="63" t="n">
        <f aca="false">C174-E174</f>
        <v>1511.95</v>
      </c>
      <c r="E174" s="63" t="n">
        <f aca="false">F173*$C$2/12/100</f>
        <v>256.69</v>
      </c>
      <c r="F174" s="64" t="n">
        <f aca="false">F173-D174-K174-L174</f>
        <v>27824.05</v>
      </c>
      <c r="G174" s="65" t="n">
        <f aca="false">H174+I174</f>
        <v>1028.89</v>
      </c>
      <c r="H174" s="63" t="n">
        <f aca="false">IF($C$1/$C$3&lt;J173,$C$1/$C$3,J173)</f>
        <v>888.89</v>
      </c>
      <c r="I174" s="63" t="n">
        <f aca="false">J173*$C$2/12/100</f>
        <v>140</v>
      </c>
      <c r="J174" s="66" t="n">
        <f aca="false">J173-H174-K174-L174</f>
        <v>15110.93</v>
      </c>
      <c r="K174" s="67"/>
      <c r="L174" s="68"/>
      <c r="M174" s="69" t="n">
        <f aca="false">IF(ISBLANK(K173),VALUE(M173),ROW(K173))</f>
        <v>11</v>
      </c>
      <c r="N174" s="9" t="n">
        <f aca="false">N173+M173-M174</f>
        <v>180</v>
      </c>
      <c r="O174" s="10" t="n">
        <f aca="false">INDEX(F:F,M174,1)</f>
        <v>160000</v>
      </c>
      <c r="P174" s="11"/>
    </row>
    <row r="175" s="19" customFormat="true" ht="12.75" hidden="false" customHeight="false" outlineLevel="0" collapsed="false">
      <c r="A175" s="79" t="n">
        <v>164</v>
      </c>
      <c r="B175" s="61" t="str">
        <f aca="false">CONCATENATE(INT((A175-1)/12)+1,"-й год ",A175-1-INT((A175-1)/12)*12+1,"-й месяц")</f>
        <v>14-й год 8-й месяц</v>
      </c>
      <c r="C175" s="62" t="n">
        <f aca="false">IF(O175*$C$2/100/12/(1-(1+$C$2/100/12)^(-N175))&lt;F174,O175*$C$2/100/12/(1-(1+$C$2/100/12)^(-N175)),F174+E175)</f>
        <v>1768.64</v>
      </c>
      <c r="D175" s="63" t="n">
        <f aca="false">C175-E175</f>
        <v>1525.18</v>
      </c>
      <c r="E175" s="63" t="n">
        <f aca="false">F174*$C$2/12/100</f>
        <v>243.46</v>
      </c>
      <c r="F175" s="64" t="n">
        <f aca="false">F174-D175-K175-L175</f>
        <v>26298.87</v>
      </c>
      <c r="G175" s="65" t="n">
        <f aca="false">H175+I175</f>
        <v>1021.11</v>
      </c>
      <c r="H175" s="63" t="n">
        <f aca="false">IF($C$1/$C$3&lt;J174,$C$1/$C$3,J174)</f>
        <v>888.89</v>
      </c>
      <c r="I175" s="63" t="n">
        <f aca="false">J174*$C$2/12/100</f>
        <v>132.22</v>
      </c>
      <c r="J175" s="66" t="n">
        <f aca="false">J174-H175-K175-L175</f>
        <v>14222.04</v>
      </c>
      <c r="K175" s="67"/>
      <c r="L175" s="68"/>
      <c r="M175" s="69" t="n">
        <f aca="false">IF(ISBLANK(K174),VALUE(M174),ROW(K174))</f>
        <v>11</v>
      </c>
      <c r="N175" s="9" t="n">
        <f aca="false">N174+M174-M175</f>
        <v>180</v>
      </c>
      <c r="O175" s="10" t="n">
        <f aca="false">INDEX(F:F,M175,1)</f>
        <v>160000</v>
      </c>
      <c r="P175" s="11"/>
    </row>
    <row r="176" s="19" customFormat="true" ht="12.75" hidden="false" customHeight="false" outlineLevel="0" collapsed="false">
      <c r="A176" s="79" t="n">
        <v>165</v>
      </c>
      <c r="B176" s="61" t="str">
        <f aca="false">CONCATENATE(INT((A176-1)/12)+1,"-й год ",A176-1-INT((A176-1)/12)*12+1,"-й месяц")</f>
        <v>14-й год 9-й месяц</v>
      </c>
      <c r="C176" s="62" t="n">
        <f aca="false">IF(O176*$C$2/100/12/(1-(1+$C$2/100/12)^(-N176))&lt;F175,O176*$C$2/100/12/(1-(1+$C$2/100/12)^(-N176)),F175+E176)</f>
        <v>1768.64</v>
      </c>
      <c r="D176" s="63" t="n">
        <f aca="false">C176-E176</f>
        <v>1538.52</v>
      </c>
      <c r="E176" s="63" t="n">
        <f aca="false">F175*$C$2/12/100</f>
        <v>230.12</v>
      </c>
      <c r="F176" s="64" t="n">
        <f aca="false">F175-D176-K176-L176</f>
        <v>24760.35</v>
      </c>
      <c r="G176" s="65" t="n">
        <f aca="false">H176+I176</f>
        <v>1013.33</v>
      </c>
      <c r="H176" s="63" t="n">
        <f aca="false">IF($C$1/$C$3&lt;J175,$C$1/$C$3,J175)</f>
        <v>888.89</v>
      </c>
      <c r="I176" s="63" t="n">
        <f aca="false">J175*$C$2/12/100</f>
        <v>124.44</v>
      </c>
      <c r="J176" s="66" t="n">
        <f aca="false">J175-H176-K176-L176</f>
        <v>13333.15</v>
      </c>
      <c r="K176" s="67"/>
      <c r="L176" s="68"/>
      <c r="M176" s="69" t="n">
        <f aca="false">IF(ISBLANK(K175),VALUE(M175),ROW(K175))</f>
        <v>11</v>
      </c>
      <c r="N176" s="9" t="n">
        <f aca="false">N175+M175-M176</f>
        <v>180</v>
      </c>
      <c r="O176" s="10" t="n">
        <f aca="false">INDEX(F:F,M176,1)</f>
        <v>160000</v>
      </c>
      <c r="P176" s="11"/>
    </row>
    <row r="177" s="19" customFormat="true" ht="12.75" hidden="false" customHeight="false" outlineLevel="0" collapsed="false">
      <c r="A177" s="79" t="n">
        <v>166</v>
      </c>
      <c r="B177" s="61" t="str">
        <f aca="false">CONCATENATE(INT((A177-1)/12)+1,"-й год ",A177-1-INT((A177-1)/12)*12+1,"-й месяц")</f>
        <v>14-й год 10-й месяц</v>
      </c>
      <c r="C177" s="62" t="n">
        <f aca="false">IF(O177*$C$2/100/12/(1-(1+$C$2/100/12)^(-N177))&lt;F176,O177*$C$2/100/12/(1-(1+$C$2/100/12)^(-N177)),F176+E177)</f>
        <v>1768.64</v>
      </c>
      <c r="D177" s="63" t="n">
        <f aca="false">C177-E177</f>
        <v>1551.99</v>
      </c>
      <c r="E177" s="63" t="n">
        <f aca="false">F176*$C$2/12/100</f>
        <v>216.65</v>
      </c>
      <c r="F177" s="64" t="n">
        <f aca="false">F176-D177-K177-L177</f>
        <v>23208.36</v>
      </c>
      <c r="G177" s="65" t="n">
        <f aca="false">H177+I177</f>
        <v>1005.56</v>
      </c>
      <c r="H177" s="63" t="n">
        <f aca="false">IF($C$1/$C$3&lt;J176,$C$1/$C$3,J176)</f>
        <v>888.89</v>
      </c>
      <c r="I177" s="63" t="n">
        <f aca="false">J176*$C$2/12/100</f>
        <v>116.67</v>
      </c>
      <c r="J177" s="66" t="n">
        <f aca="false">J176-H177-K177-L177</f>
        <v>12444.26</v>
      </c>
      <c r="K177" s="67"/>
      <c r="L177" s="68"/>
      <c r="M177" s="69" t="n">
        <f aca="false">IF(ISBLANK(K176),VALUE(M176),ROW(K176))</f>
        <v>11</v>
      </c>
      <c r="N177" s="9" t="n">
        <f aca="false">N176+M176-M177</f>
        <v>180</v>
      </c>
      <c r="O177" s="10" t="n">
        <f aca="false">INDEX(F:F,M177,1)</f>
        <v>160000</v>
      </c>
      <c r="P177" s="11"/>
    </row>
    <row r="178" s="19" customFormat="true" ht="12.75" hidden="false" customHeight="false" outlineLevel="0" collapsed="false">
      <c r="A178" s="79" t="n">
        <v>167</v>
      </c>
      <c r="B178" s="61" t="str">
        <f aca="false">CONCATENATE(INT((A178-1)/12)+1,"-й год ",A178-1-INT((A178-1)/12)*12+1,"-й месяц")</f>
        <v>14-й год 11-й месяц</v>
      </c>
      <c r="C178" s="62" t="n">
        <f aca="false">IF(O178*$C$2/100/12/(1-(1+$C$2/100/12)^(-N178))&lt;F177,O178*$C$2/100/12/(1-(1+$C$2/100/12)^(-N178)),F177+E178)</f>
        <v>1768.64</v>
      </c>
      <c r="D178" s="63" t="n">
        <f aca="false">C178-E178</f>
        <v>1565.57</v>
      </c>
      <c r="E178" s="63" t="n">
        <f aca="false">F177*$C$2/12/100</f>
        <v>203.07</v>
      </c>
      <c r="F178" s="64" t="n">
        <f aca="false">F177-D178-K178-L178</f>
        <v>21642.79</v>
      </c>
      <c r="G178" s="65" t="n">
        <f aca="false">H178+I178</f>
        <v>997.78</v>
      </c>
      <c r="H178" s="63" t="n">
        <f aca="false">IF($C$1/$C$3&lt;J177,$C$1/$C$3,J177)</f>
        <v>888.89</v>
      </c>
      <c r="I178" s="63" t="n">
        <f aca="false">J177*$C$2/12/100</f>
        <v>108.89</v>
      </c>
      <c r="J178" s="66" t="n">
        <f aca="false">J177-H178-K178-L178</f>
        <v>11555.37</v>
      </c>
      <c r="K178" s="67"/>
      <c r="L178" s="68"/>
      <c r="M178" s="69" t="n">
        <f aca="false">IF(ISBLANK(K177),VALUE(M177),ROW(K177))</f>
        <v>11</v>
      </c>
      <c r="N178" s="9" t="n">
        <f aca="false">N177+M177-M178</f>
        <v>180</v>
      </c>
      <c r="O178" s="10" t="n">
        <f aca="false">INDEX(F:F,M178,1)</f>
        <v>160000</v>
      </c>
      <c r="P178" s="11"/>
    </row>
    <row r="179" s="19" customFormat="true" ht="12.75" hidden="false" customHeight="false" outlineLevel="0" collapsed="false">
      <c r="A179" s="80" t="n">
        <v>168</v>
      </c>
      <c r="B179" s="81" t="str">
        <f aca="false">CONCATENATE(INT((A179-1)/12)+1,"-й год ",A179-1-INT((A179-1)/12)*12+1,"-й месяц")</f>
        <v>14-й год 12-й месяц</v>
      </c>
      <c r="C179" s="82" t="n">
        <f aca="false">IF(O179*$C$2/100/12/(1-(1+$C$2/100/12)^(-N179))&lt;F178,O179*$C$2/100/12/(1-(1+$C$2/100/12)^(-N179)),F178+E179)</f>
        <v>1768.64</v>
      </c>
      <c r="D179" s="83" t="n">
        <f aca="false">C179-E179</f>
        <v>1579.27</v>
      </c>
      <c r="E179" s="83" t="n">
        <f aca="false">F178*$C$2/12/100</f>
        <v>189.37</v>
      </c>
      <c r="F179" s="84" t="n">
        <f aca="false">F178-D179-K179-L179</f>
        <v>20063.52</v>
      </c>
      <c r="G179" s="85" t="n">
        <f aca="false">H179+I179</f>
        <v>990</v>
      </c>
      <c r="H179" s="83" t="n">
        <f aca="false">IF($C$1/$C$3&lt;J178,$C$1/$C$3,J178)</f>
        <v>888.89</v>
      </c>
      <c r="I179" s="83" t="n">
        <f aca="false">J178*$C$2/12/100</f>
        <v>101.11</v>
      </c>
      <c r="J179" s="86" t="n">
        <f aca="false">J178-H179-K179-L179</f>
        <v>10666.48</v>
      </c>
      <c r="K179" s="87"/>
      <c r="L179" s="88"/>
      <c r="M179" s="69" t="n">
        <f aca="false">IF(ISBLANK(K178),VALUE(M178),ROW(K178))</f>
        <v>11</v>
      </c>
      <c r="N179" s="9" t="n">
        <f aca="false">N178+M178-M179</f>
        <v>180</v>
      </c>
      <c r="O179" s="10" t="n">
        <f aca="false">INDEX(F:F,M179,1)</f>
        <v>160000</v>
      </c>
      <c r="P179" s="11"/>
    </row>
    <row r="180" s="19" customFormat="true" ht="12.75" hidden="false" customHeight="false" outlineLevel="0" collapsed="false">
      <c r="A180" s="60" t="n">
        <v>169</v>
      </c>
      <c r="B180" s="61" t="str">
        <f aca="false">CONCATENATE(INT((A180-1)/12)+1,"-й год ",A180-1-INT((A180-1)/12)*12+1,"-й месяц")</f>
        <v>15-й год 1-й месяц</v>
      </c>
      <c r="C180" s="62" t="n">
        <f aca="false">IF(O180*$C$2/100/12/(1-(1+$C$2/100/12)^(-N180))&lt;F179,O180*$C$2/100/12/(1-(1+$C$2/100/12)^(-N180)),F179+E180)</f>
        <v>1768.64</v>
      </c>
      <c r="D180" s="63" t="n">
        <f aca="false">C180-E180</f>
        <v>1593.08</v>
      </c>
      <c r="E180" s="63" t="n">
        <f aca="false">F179*$C$2/12/100</f>
        <v>175.56</v>
      </c>
      <c r="F180" s="64" t="n">
        <f aca="false">F179-D180-K180-L180</f>
        <v>18470.44</v>
      </c>
      <c r="G180" s="65" t="n">
        <f aca="false">H180+I180</f>
        <v>982.22</v>
      </c>
      <c r="H180" s="63" t="n">
        <f aca="false">IF($C$1/$C$3&lt;J179,$C$1/$C$3,J179)</f>
        <v>888.89</v>
      </c>
      <c r="I180" s="63" t="n">
        <f aca="false">J179*$C$2/12/100</f>
        <v>93.33</v>
      </c>
      <c r="J180" s="66" t="n">
        <f aca="false">J179-H180-K180-L180</f>
        <v>9777.59</v>
      </c>
      <c r="K180" s="67"/>
      <c r="L180" s="68"/>
      <c r="M180" s="69" t="n">
        <f aca="false">IF(ISBLANK(K179),VALUE(M179),ROW(K179))</f>
        <v>11</v>
      </c>
      <c r="N180" s="9" t="n">
        <f aca="false">N179+M179-M180</f>
        <v>180</v>
      </c>
      <c r="O180" s="10" t="n">
        <f aca="false">INDEX(F:F,M180,1)</f>
        <v>160000</v>
      </c>
      <c r="P180" s="11"/>
    </row>
    <row r="181" s="19" customFormat="true" ht="12.75" hidden="false" customHeight="false" outlineLevel="0" collapsed="false">
      <c r="A181" s="60" t="n">
        <v>170</v>
      </c>
      <c r="B181" s="61" t="str">
        <f aca="false">CONCATENATE(INT((A181-1)/12)+1,"-й год ",A181-1-INT((A181-1)/12)*12+1,"-й месяц")</f>
        <v>15-й год 2-й месяц</v>
      </c>
      <c r="C181" s="62" t="n">
        <f aca="false">IF(O181*$C$2/100/12/(1-(1+$C$2/100/12)^(-N181))&lt;F180,O181*$C$2/100/12/(1-(1+$C$2/100/12)^(-N181)),F180+E181)</f>
        <v>1768.64</v>
      </c>
      <c r="D181" s="63" t="n">
        <f aca="false">C181-E181</f>
        <v>1607.02</v>
      </c>
      <c r="E181" s="63" t="n">
        <f aca="false">F180*$C$2/12/100</f>
        <v>161.62</v>
      </c>
      <c r="F181" s="64" t="n">
        <f aca="false">F180-D181-K181-L181</f>
        <v>16863.42</v>
      </c>
      <c r="G181" s="65" t="n">
        <f aca="false">H181+I181</f>
        <v>974.44</v>
      </c>
      <c r="H181" s="63" t="n">
        <f aca="false">IF($C$1/$C$3&lt;J180,$C$1/$C$3,J180)</f>
        <v>888.89</v>
      </c>
      <c r="I181" s="63" t="n">
        <f aca="false">J180*$C$2/12/100</f>
        <v>85.55</v>
      </c>
      <c r="J181" s="66" t="n">
        <f aca="false">J180-H181-K181-L181</f>
        <v>8888.7</v>
      </c>
      <c r="K181" s="67"/>
      <c r="L181" s="68"/>
      <c r="M181" s="69" t="n">
        <f aca="false">IF(ISBLANK(K180),VALUE(M180),ROW(K180))</f>
        <v>11</v>
      </c>
      <c r="N181" s="9" t="n">
        <f aca="false">N180+M180-M181</f>
        <v>180</v>
      </c>
      <c r="O181" s="10" t="n">
        <f aca="false">INDEX(F:F,M181,1)</f>
        <v>160000</v>
      </c>
      <c r="P181" s="11"/>
    </row>
    <row r="182" s="19" customFormat="true" ht="12.75" hidden="false" customHeight="false" outlineLevel="0" collapsed="false">
      <c r="A182" s="60" t="n">
        <v>171</v>
      </c>
      <c r="B182" s="61" t="str">
        <f aca="false">CONCATENATE(INT((A182-1)/12)+1,"-й год ",A182-1-INT((A182-1)/12)*12+1,"-й месяц")</f>
        <v>15-й год 3-й месяц</v>
      </c>
      <c r="C182" s="62" t="n">
        <f aca="false">IF(O182*$C$2/100/12/(1-(1+$C$2/100/12)^(-N182))&lt;F181,O182*$C$2/100/12/(1-(1+$C$2/100/12)^(-N182)),F181+E182)</f>
        <v>1768.64</v>
      </c>
      <c r="D182" s="63" t="n">
        <f aca="false">C182-E182</f>
        <v>1621.09</v>
      </c>
      <c r="E182" s="63" t="n">
        <f aca="false">F181*$C$2/12/100</f>
        <v>147.55</v>
      </c>
      <c r="F182" s="64" t="n">
        <f aca="false">F181-D182-K182-L182</f>
        <v>15242.33</v>
      </c>
      <c r="G182" s="65" t="n">
        <f aca="false">H182+I182</f>
        <v>966.67</v>
      </c>
      <c r="H182" s="63" t="n">
        <f aca="false">IF($C$1/$C$3&lt;J181,$C$1/$C$3,J181)</f>
        <v>888.89</v>
      </c>
      <c r="I182" s="63" t="n">
        <f aca="false">J181*$C$2/12/100</f>
        <v>77.78</v>
      </c>
      <c r="J182" s="66" t="n">
        <f aca="false">J181-H182-K182-L182</f>
        <v>7999.81</v>
      </c>
      <c r="K182" s="67"/>
      <c r="L182" s="68"/>
      <c r="M182" s="69" t="n">
        <f aca="false">IF(ISBLANK(K181),VALUE(M181),ROW(K181))</f>
        <v>11</v>
      </c>
      <c r="N182" s="9" t="n">
        <f aca="false">N181+M181-M182</f>
        <v>180</v>
      </c>
      <c r="O182" s="10" t="n">
        <f aca="false">INDEX(F:F,M182,1)</f>
        <v>160000</v>
      </c>
      <c r="P182" s="11"/>
    </row>
    <row r="183" s="19" customFormat="true" ht="12.75" hidden="false" customHeight="false" outlineLevel="0" collapsed="false">
      <c r="A183" s="60" t="n">
        <v>172</v>
      </c>
      <c r="B183" s="61" t="str">
        <f aca="false">CONCATENATE(INT((A183-1)/12)+1,"-й год ",A183-1-INT((A183-1)/12)*12+1,"-й месяц")</f>
        <v>15-й год 4-й месяц</v>
      </c>
      <c r="C183" s="62" t="n">
        <f aca="false">IF(O183*$C$2/100/12/(1-(1+$C$2/100/12)^(-N183))&lt;F182,O183*$C$2/100/12/(1-(1+$C$2/100/12)^(-N183)),F182+E183)</f>
        <v>1768.64</v>
      </c>
      <c r="D183" s="63" t="n">
        <f aca="false">C183-E183</f>
        <v>1635.27</v>
      </c>
      <c r="E183" s="63" t="n">
        <f aca="false">F182*$C$2/12/100</f>
        <v>133.37</v>
      </c>
      <c r="F183" s="64" t="n">
        <f aca="false">F182-D183-K183-L183</f>
        <v>13607.06</v>
      </c>
      <c r="G183" s="65" t="n">
        <f aca="false">H183+I183</f>
        <v>958.89</v>
      </c>
      <c r="H183" s="63" t="n">
        <f aca="false">IF($C$1/$C$3&lt;J182,$C$1/$C$3,J182)</f>
        <v>888.89</v>
      </c>
      <c r="I183" s="63" t="n">
        <f aca="false">J182*$C$2/12/100</f>
        <v>70</v>
      </c>
      <c r="J183" s="66" t="n">
        <f aca="false">J182-H183-K183-L183</f>
        <v>7110.92</v>
      </c>
      <c r="K183" s="67"/>
      <c r="L183" s="68"/>
      <c r="M183" s="69" t="n">
        <f aca="false">IF(ISBLANK(K182),VALUE(M182),ROW(K182))</f>
        <v>11</v>
      </c>
      <c r="N183" s="9" t="n">
        <f aca="false">N182+M182-M183</f>
        <v>180</v>
      </c>
      <c r="O183" s="10" t="n">
        <f aca="false">INDEX(F:F,M183,1)</f>
        <v>160000</v>
      </c>
      <c r="P183" s="11"/>
    </row>
    <row r="184" s="19" customFormat="true" ht="12.75" hidden="false" customHeight="false" outlineLevel="0" collapsed="false">
      <c r="A184" s="60" t="n">
        <v>173</v>
      </c>
      <c r="B184" s="61" t="str">
        <f aca="false">CONCATENATE(INT((A184-1)/12)+1,"-й год ",A184-1-INT((A184-1)/12)*12+1,"-й месяц")</f>
        <v>15-й год 5-й месяц</v>
      </c>
      <c r="C184" s="62" t="n">
        <f aca="false">IF(O184*$C$2/100/12/(1-(1+$C$2/100/12)^(-N184))&lt;F183,O184*$C$2/100/12/(1-(1+$C$2/100/12)^(-N184)),F183+E184)</f>
        <v>1768.64</v>
      </c>
      <c r="D184" s="63" t="n">
        <f aca="false">C184-E184</f>
        <v>1649.58</v>
      </c>
      <c r="E184" s="63" t="n">
        <f aca="false">F183*$C$2/12/100</f>
        <v>119.06</v>
      </c>
      <c r="F184" s="64" t="n">
        <f aca="false">F183-D184-K184-L184</f>
        <v>11957.48</v>
      </c>
      <c r="G184" s="65" t="n">
        <f aca="false">H184+I184</f>
        <v>951.11</v>
      </c>
      <c r="H184" s="63" t="n">
        <f aca="false">IF($C$1/$C$3&lt;J183,$C$1/$C$3,J183)</f>
        <v>888.89</v>
      </c>
      <c r="I184" s="63" t="n">
        <f aca="false">J183*$C$2/12/100</f>
        <v>62.22</v>
      </c>
      <c r="J184" s="66" t="n">
        <f aca="false">J183-H184-K184-L184</f>
        <v>6222.03</v>
      </c>
      <c r="K184" s="67"/>
      <c r="L184" s="68"/>
      <c r="M184" s="69" t="n">
        <f aca="false">IF(ISBLANK(K183),VALUE(M183),ROW(K183))</f>
        <v>11</v>
      </c>
      <c r="N184" s="9" t="n">
        <f aca="false">N183+M183-M184</f>
        <v>180</v>
      </c>
      <c r="O184" s="10" t="n">
        <f aca="false">INDEX(F:F,M184,1)</f>
        <v>160000</v>
      </c>
      <c r="P184" s="11"/>
    </row>
    <row r="185" s="19" customFormat="true" ht="12.75" hidden="false" customHeight="false" outlineLevel="0" collapsed="false">
      <c r="A185" s="60" t="n">
        <v>174</v>
      </c>
      <c r="B185" s="61" t="str">
        <f aca="false">CONCATENATE(INT((A185-1)/12)+1,"-й год ",A185-1-INT((A185-1)/12)*12+1,"-й месяц")</f>
        <v>15-й год 6-й месяц</v>
      </c>
      <c r="C185" s="62" t="n">
        <f aca="false">IF(O185*$C$2/100/12/(1-(1+$C$2/100/12)^(-N185))&lt;F184,O185*$C$2/100/12/(1-(1+$C$2/100/12)^(-N185)),F184+E185)</f>
        <v>1768.64</v>
      </c>
      <c r="D185" s="63" t="n">
        <f aca="false">C185-E185</f>
        <v>1664.01</v>
      </c>
      <c r="E185" s="63" t="n">
        <f aca="false">F184*$C$2/12/100</f>
        <v>104.63</v>
      </c>
      <c r="F185" s="64" t="n">
        <f aca="false">F184-D185-K185-L185</f>
        <v>10293.47</v>
      </c>
      <c r="G185" s="65" t="n">
        <f aca="false">H185+I185</f>
        <v>943.33</v>
      </c>
      <c r="H185" s="63" t="n">
        <f aca="false">IF($C$1/$C$3&lt;J184,$C$1/$C$3,J184)</f>
        <v>888.89</v>
      </c>
      <c r="I185" s="63" t="n">
        <f aca="false">J184*$C$2/12/100</f>
        <v>54.44</v>
      </c>
      <c r="J185" s="66" t="n">
        <f aca="false">J184-H185-K185-L185</f>
        <v>5333.14</v>
      </c>
      <c r="K185" s="67"/>
      <c r="L185" s="68"/>
      <c r="M185" s="69" t="n">
        <f aca="false">IF(ISBLANK(K184),VALUE(M184),ROW(K184))</f>
        <v>11</v>
      </c>
      <c r="N185" s="9" t="n">
        <f aca="false">N184+M184-M185</f>
        <v>180</v>
      </c>
      <c r="O185" s="10" t="n">
        <f aca="false">INDEX(F:F,M185,1)</f>
        <v>160000</v>
      </c>
      <c r="P185" s="11"/>
    </row>
    <row r="186" s="19" customFormat="true" ht="12.75" hidden="false" customHeight="false" outlineLevel="0" collapsed="false">
      <c r="A186" s="60" t="n">
        <v>175</v>
      </c>
      <c r="B186" s="61" t="str">
        <f aca="false">CONCATENATE(INT((A186-1)/12)+1,"-й год ",A186-1-INT((A186-1)/12)*12+1,"-й месяц")</f>
        <v>15-й год 7-й месяц</v>
      </c>
      <c r="C186" s="62" t="n">
        <f aca="false">IF(O186*$C$2/100/12/(1-(1+$C$2/100/12)^(-N186))&lt;F185,O186*$C$2/100/12/(1-(1+$C$2/100/12)^(-N186)),F185+E186)</f>
        <v>1768.64</v>
      </c>
      <c r="D186" s="63" t="n">
        <f aca="false">C186-E186</f>
        <v>1678.57</v>
      </c>
      <c r="E186" s="63" t="n">
        <f aca="false">F185*$C$2/12/100</f>
        <v>90.07</v>
      </c>
      <c r="F186" s="64" t="n">
        <f aca="false">F185-D186-K186-L186</f>
        <v>8614.9</v>
      </c>
      <c r="G186" s="65" t="n">
        <f aca="false">H186+I186</f>
        <v>935.55</v>
      </c>
      <c r="H186" s="63" t="n">
        <f aca="false">IF($C$1/$C$3&lt;J185,$C$1/$C$3,J185)</f>
        <v>888.89</v>
      </c>
      <c r="I186" s="63" t="n">
        <f aca="false">J185*$C$2/12/100</f>
        <v>46.66</v>
      </c>
      <c r="J186" s="66" t="n">
        <f aca="false">J185-H186-K186-L186</f>
        <v>4444.25</v>
      </c>
      <c r="K186" s="67"/>
      <c r="L186" s="68"/>
      <c r="M186" s="69" t="n">
        <f aca="false">IF(ISBLANK(K185),VALUE(M185),ROW(K185))</f>
        <v>11</v>
      </c>
      <c r="N186" s="9" t="n">
        <f aca="false">N185+M185-M186</f>
        <v>180</v>
      </c>
      <c r="O186" s="10" t="n">
        <f aca="false">INDEX(F:F,M186,1)</f>
        <v>160000</v>
      </c>
      <c r="P186" s="11"/>
    </row>
    <row r="187" s="19" customFormat="true" ht="12.75" hidden="false" customHeight="false" outlineLevel="0" collapsed="false">
      <c r="A187" s="60" t="n">
        <v>176</v>
      </c>
      <c r="B187" s="61" t="str">
        <f aca="false">CONCATENATE(INT((A187-1)/12)+1,"-й год ",A187-1-INT((A187-1)/12)*12+1,"-й месяц")</f>
        <v>15-й год 8-й месяц</v>
      </c>
      <c r="C187" s="62" t="n">
        <f aca="false">IF(O187*$C$2/100/12/(1-(1+$C$2/100/12)^(-N187))&lt;F186,O187*$C$2/100/12/(1-(1+$C$2/100/12)^(-N187)),F186+E187)</f>
        <v>1768.64</v>
      </c>
      <c r="D187" s="63" t="n">
        <f aca="false">C187-E187</f>
        <v>1693.26</v>
      </c>
      <c r="E187" s="63" t="n">
        <f aca="false">F186*$C$2/12/100</f>
        <v>75.38</v>
      </c>
      <c r="F187" s="64" t="n">
        <f aca="false">F186-D187-K187-L187</f>
        <v>6921.64</v>
      </c>
      <c r="G187" s="65" t="n">
        <f aca="false">H187+I187</f>
        <v>927.78</v>
      </c>
      <c r="H187" s="63" t="n">
        <f aca="false">IF($C$1/$C$3&lt;J186,$C$1/$C$3,J186)</f>
        <v>888.89</v>
      </c>
      <c r="I187" s="63" t="n">
        <f aca="false">J186*$C$2/12/100</f>
        <v>38.89</v>
      </c>
      <c r="J187" s="66" t="n">
        <f aca="false">J186-H187-K187-L187</f>
        <v>3555.36</v>
      </c>
      <c r="K187" s="67"/>
      <c r="L187" s="68"/>
      <c r="M187" s="69" t="n">
        <f aca="false">IF(ISBLANK(K186),VALUE(M186),ROW(K186))</f>
        <v>11</v>
      </c>
      <c r="N187" s="9" t="n">
        <f aca="false">N186+M186-M187</f>
        <v>180</v>
      </c>
      <c r="O187" s="10" t="n">
        <f aca="false">INDEX(F:F,M187,1)</f>
        <v>160000</v>
      </c>
      <c r="P187" s="11"/>
    </row>
    <row r="188" s="19" customFormat="true" ht="12.75" hidden="false" customHeight="false" outlineLevel="0" collapsed="false">
      <c r="A188" s="60" t="n">
        <v>177</v>
      </c>
      <c r="B188" s="61" t="str">
        <f aca="false">CONCATENATE(INT((A188-1)/12)+1,"-й год ",A188-1-INT((A188-1)/12)*12+1,"-й месяц")</f>
        <v>15-й год 9-й месяц</v>
      </c>
      <c r="C188" s="62" t="n">
        <f aca="false">IF(O188*$C$2/100/12/(1-(1+$C$2/100/12)^(-N188))&lt;F187,O188*$C$2/100/12/(1-(1+$C$2/100/12)^(-N188)),F187+E188)</f>
        <v>1768.64</v>
      </c>
      <c r="D188" s="63" t="n">
        <f aca="false">C188-E188</f>
        <v>1708.08</v>
      </c>
      <c r="E188" s="63" t="n">
        <f aca="false">F187*$C$2/12/100</f>
        <v>60.56</v>
      </c>
      <c r="F188" s="64" t="n">
        <f aca="false">F187-D188-K188-L188</f>
        <v>5213.56</v>
      </c>
      <c r="G188" s="65" t="n">
        <f aca="false">H188+I188</f>
        <v>920</v>
      </c>
      <c r="H188" s="63" t="n">
        <f aca="false">IF($C$1/$C$3&lt;J187,$C$1/$C$3,J187)</f>
        <v>888.89</v>
      </c>
      <c r="I188" s="63" t="n">
        <f aca="false">J187*$C$2/12/100</f>
        <v>31.11</v>
      </c>
      <c r="J188" s="66" t="n">
        <f aca="false">J187-H188-K188-L188</f>
        <v>2666.47</v>
      </c>
      <c r="K188" s="67"/>
      <c r="L188" s="68"/>
      <c r="M188" s="69" t="n">
        <f aca="false">IF(ISBLANK(K187),VALUE(M187),ROW(K187))</f>
        <v>11</v>
      </c>
      <c r="N188" s="9" t="n">
        <f aca="false">N187+M187-M188</f>
        <v>180</v>
      </c>
      <c r="O188" s="10" t="n">
        <f aca="false">INDEX(F:F,M188,1)</f>
        <v>160000</v>
      </c>
      <c r="P188" s="11"/>
    </row>
    <row r="189" s="19" customFormat="true" ht="12.75" hidden="false" customHeight="false" outlineLevel="0" collapsed="false">
      <c r="A189" s="60" t="n">
        <v>178</v>
      </c>
      <c r="B189" s="61" t="str">
        <f aca="false">CONCATENATE(INT((A189-1)/12)+1,"-й год ",A189-1-INT((A189-1)/12)*12+1,"-й месяц")</f>
        <v>15-й год 10-й месяц</v>
      </c>
      <c r="C189" s="62" t="n">
        <f aca="false">IF(O189*$C$2/100/12/(1-(1+$C$2/100/12)^(-N189))&lt;F188,O189*$C$2/100/12/(1-(1+$C$2/100/12)^(-N189)),F188+E189)</f>
        <v>1768.64</v>
      </c>
      <c r="D189" s="63" t="n">
        <f aca="false">C189-E189</f>
        <v>1723.02</v>
      </c>
      <c r="E189" s="63" t="n">
        <f aca="false">F188*$C$2/12/100</f>
        <v>45.62</v>
      </c>
      <c r="F189" s="64" t="n">
        <f aca="false">F188-D189-K189-L189</f>
        <v>3490.54</v>
      </c>
      <c r="G189" s="65" t="n">
        <f aca="false">H189+I189</f>
        <v>912.22</v>
      </c>
      <c r="H189" s="63" t="n">
        <f aca="false">IF($C$1/$C$3&lt;J188,$C$1/$C$3,J188)</f>
        <v>888.89</v>
      </c>
      <c r="I189" s="63" t="n">
        <f aca="false">J188*$C$2/12/100</f>
        <v>23.33</v>
      </c>
      <c r="J189" s="66" t="n">
        <f aca="false">J188-H189-K189-L189</f>
        <v>1777.58</v>
      </c>
      <c r="K189" s="67"/>
      <c r="L189" s="68"/>
      <c r="M189" s="69" t="n">
        <f aca="false">IF(ISBLANK(K188),VALUE(M188),ROW(K188))</f>
        <v>11</v>
      </c>
      <c r="N189" s="9" t="n">
        <f aca="false">N188+M188-M189</f>
        <v>180</v>
      </c>
      <c r="O189" s="10" t="n">
        <f aca="false">INDEX(F:F,M189,1)</f>
        <v>160000</v>
      </c>
      <c r="P189" s="11"/>
    </row>
    <row r="190" s="19" customFormat="true" ht="12.75" hidden="false" customHeight="false" outlineLevel="0" collapsed="false">
      <c r="A190" s="60" t="n">
        <v>179</v>
      </c>
      <c r="B190" s="61" t="str">
        <f aca="false">CONCATENATE(INT((A190-1)/12)+1,"-й год ",A190-1-INT((A190-1)/12)*12+1,"-й месяц")</f>
        <v>15-й год 11-й месяц</v>
      </c>
      <c r="C190" s="62" t="n">
        <f aca="false">IF(O190*$C$2/100/12/(1-(1+$C$2/100/12)^(-N190))&lt;F189,O190*$C$2/100/12/(1-(1+$C$2/100/12)^(-N190)),F189+E190)</f>
        <v>1768.64</v>
      </c>
      <c r="D190" s="63" t="n">
        <f aca="false">C190-E190</f>
        <v>1738.1</v>
      </c>
      <c r="E190" s="63" t="n">
        <f aca="false">F189*$C$2/12/100</f>
        <v>30.54</v>
      </c>
      <c r="F190" s="64" t="n">
        <f aca="false">F189-D190-K190-L190</f>
        <v>1752.44</v>
      </c>
      <c r="G190" s="65" t="n">
        <f aca="false">H190+I190</f>
        <v>904.44</v>
      </c>
      <c r="H190" s="63" t="n">
        <f aca="false">IF($C$1/$C$3&lt;J189,$C$1/$C$3,J189)</f>
        <v>888.89</v>
      </c>
      <c r="I190" s="63" t="n">
        <f aca="false">J189*$C$2/12/100</f>
        <v>15.55</v>
      </c>
      <c r="J190" s="66" t="n">
        <f aca="false">J189-H190-K190-L190</f>
        <v>888.690000000003</v>
      </c>
      <c r="K190" s="67"/>
      <c r="L190" s="68"/>
      <c r="M190" s="69" t="n">
        <f aca="false">IF(ISBLANK(K189),VALUE(M189),ROW(K189))</f>
        <v>11</v>
      </c>
      <c r="N190" s="9" t="n">
        <f aca="false">N189+M189-M190</f>
        <v>180</v>
      </c>
      <c r="O190" s="10" t="n">
        <f aca="false">INDEX(F:F,M190,1)</f>
        <v>160000</v>
      </c>
      <c r="P190" s="11"/>
    </row>
    <row r="191" s="19" customFormat="true" ht="12.75" hidden="false" customHeight="false" outlineLevel="0" collapsed="false">
      <c r="A191" s="60" t="n">
        <v>180</v>
      </c>
      <c r="B191" s="61" t="str">
        <f aca="false">CONCATENATE(INT((A191-1)/12)+1,"-й год ",A191-1-INT((A191-1)/12)*12+1,"-й месяц")</f>
        <v>15-й год 12-й месяц</v>
      </c>
      <c r="C191" s="62" t="n">
        <f aca="false">IF(O191*$C$2/100/12/(1-(1+$C$2/100/12)^(-N191))&lt;F190,O191*$C$2/100/12/(1-(1+$C$2/100/12)^(-N191)),F190+E191)</f>
        <v>1767.77</v>
      </c>
      <c r="D191" s="63" t="n">
        <f aca="false">C191-E191</f>
        <v>1752.44</v>
      </c>
      <c r="E191" s="63" t="n">
        <f aca="false">F190*$C$2/12/100</f>
        <v>15.33</v>
      </c>
      <c r="F191" s="64" t="n">
        <f aca="false">F190-D191-K191-L191</f>
        <v>0</v>
      </c>
      <c r="G191" s="65" t="n">
        <f aca="false">H191+I191</f>
        <v>896.470000000003</v>
      </c>
      <c r="H191" s="63" t="n">
        <f aca="false">IF($C$1/$C$3&lt;J190,$C$1/$C$3,J190)</f>
        <v>888.690000000003</v>
      </c>
      <c r="I191" s="63" t="n">
        <f aca="false">J190*$C$2/12/100</f>
        <v>7.78</v>
      </c>
      <c r="J191" s="66" t="n">
        <f aca="false">J190-H191-K191-L191</f>
        <v>0</v>
      </c>
      <c r="K191" s="67"/>
      <c r="L191" s="68"/>
      <c r="M191" s="69" t="n">
        <f aca="false">IF(ISBLANK(K190),VALUE(M190),ROW(K190))</f>
        <v>11</v>
      </c>
      <c r="N191" s="9" t="n">
        <f aca="false">N190+M190-M191</f>
        <v>180</v>
      </c>
      <c r="O191" s="10" t="n">
        <f aca="false">INDEX(F:F,M191,1)</f>
        <v>160000</v>
      </c>
      <c r="P191" s="11"/>
    </row>
    <row r="192" s="19" customFormat="true" ht="12.75" hidden="false" customHeight="false" outlineLevel="0" collapsed="false">
      <c r="A192" s="70" t="n">
        <v>181</v>
      </c>
      <c r="B192" s="71" t="str">
        <f aca="false">CONCATENATE(INT((A192-1)/12)+1,"-й год ",A192-1-INT((A192-1)/12)*12+1,"-й месяц")</f>
        <v>16-й год 1-й месяц</v>
      </c>
      <c r="C192" s="72" t="n">
        <f aca="false">IF(O192*$C$2/100/12/(1-(1+$C$2/100/12)^(-N192))&lt;F191,O192*$C$2/100/12/(1-(1+$C$2/100/12)^(-N192)),F191+E192)</f>
        <v>0</v>
      </c>
      <c r="D192" s="73" t="n">
        <f aca="false">C192-E192</f>
        <v>0</v>
      </c>
      <c r="E192" s="73" t="n">
        <f aca="false">F191*$C$2/12/100</f>
        <v>0</v>
      </c>
      <c r="F192" s="74" t="n">
        <f aca="false">F191-D192-K192-L192</f>
        <v>0</v>
      </c>
      <c r="G192" s="75" t="n">
        <f aca="false">H192+I192</f>
        <v>0</v>
      </c>
      <c r="H192" s="73" t="n">
        <f aca="false">IF($C$1/$C$3&lt;J191,$C$1/$C$3,J191)</f>
        <v>0</v>
      </c>
      <c r="I192" s="73" t="n">
        <f aca="false">J191*$C$2/12/100</f>
        <v>0</v>
      </c>
      <c r="J192" s="76" t="n">
        <f aca="false">J191-H192-K192-L192</f>
        <v>0</v>
      </c>
      <c r="K192" s="77"/>
      <c r="L192" s="78"/>
      <c r="M192" s="69" t="n">
        <f aca="false">IF(ISBLANK(K191),VALUE(M191),ROW(K191))</f>
        <v>11</v>
      </c>
      <c r="N192" s="9" t="n">
        <f aca="false">N191+M191-M192</f>
        <v>180</v>
      </c>
      <c r="O192" s="10" t="n">
        <f aca="false">INDEX(F:F,M192,1)</f>
        <v>160000</v>
      </c>
      <c r="P192" s="11"/>
    </row>
    <row r="193" s="19" customFormat="true" ht="12.75" hidden="false" customHeight="false" outlineLevel="0" collapsed="false">
      <c r="A193" s="79" t="n">
        <v>182</v>
      </c>
      <c r="B193" s="61" t="str">
        <f aca="false">CONCATENATE(INT((A193-1)/12)+1,"-й год ",A193-1-INT((A193-1)/12)*12+1,"-й месяц")</f>
        <v>16-й год 2-й месяц</v>
      </c>
      <c r="C193" s="62" t="n">
        <f aca="false">IF(O193*$C$2/100/12/(1-(1+$C$2/100/12)^(-N193))&lt;F192,O193*$C$2/100/12/(1-(1+$C$2/100/12)^(-N193)),F192+E193)</f>
        <v>0</v>
      </c>
      <c r="D193" s="63" t="n">
        <f aca="false">C193-E193</f>
        <v>0</v>
      </c>
      <c r="E193" s="63" t="n">
        <f aca="false">F192*$C$2/12/100</f>
        <v>0</v>
      </c>
      <c r="F193" s="64" t="n">
        <f aca="false">F192-D193-K193-L193</f>
        <v>0</v>
      </c>
      <c r="G193" s="65" t="n">
        <f aca="false">H193+I193</f>
        <v>0</v>
      </c>
      <c r="H193" s="63" t="n">
        <f aca="false">IF($C$1/$C$3&lt;J192,$C$1/$C$3,J192)</f>
        <v>0</v>
      </c>
      <c r="I193" s="63" t="n">
        <f aca="false">J192*$C$2/12/100</f>
        <v>0</v>
      </c>
      <c r="J193" s="66" t="n">
        <f aca="false">J192-H193-K193-L193</f>
        <v>0</v>
      </c>
      <c r="K193" s="67"/>
      <c r="L193" s="68"/>
      <c r="M193" s="69" t="n">
        <f aca="false">IF(ISBLANK(K192),VALUE(M192),ROW(K192))</f>
        <v>11</v>
      </c>
      <c r="N193" s="9" t="n">
        <f aca="false">N192+M192-M193</f>
        <v>180</v>
      </c>
      <c r="O193" s="10" t="n">
        <f aca="false">INDEX(F:F,M193,1)</f>
        <v>160000</v>
      </c>
      <c r="P193" s="11"/>
    </row>
    <row r="194" s="19" customFormat="true" ht="12.75" hidden="false" customHeight="false" outlineLevel="0" collapsed="false">
      <c r="A194" s="79" t="n">
        <v>183</v>
      </c>
      <c r="B194" s="61" t="str">
        <f aca="false">CONCATENATE(INT((A194-1)/12)+1,"-й год ",A194-1-INT((A194-1)/12)*12+1,"-й месяц")</f>
        <v>16-й год 3-й месяц</v>
      </c>
      <c r="C194" s="62" t="n">
        <f aca="false">IF(O194*$C$2/100/12/(1-(1+$C$2/100/12)^(-N194))&lt;F193,O194*$C$2/100/12/(1-(1+$C$2/100/12)^(-N194)),F193+E194)</f>
        <v>0</v>
      </c>
      <c r="D194" s="63" t="n">
        <f aca="false">C194-E194</f>
        <v>0</v>
      </c>
      <c r="E194" s="63" t="n">
        <f aca="false">F193*$C$2/12/100</f>
        <v>0</v>
      </c>
      <c r="F194" s="64" t="n">
        <f aca="false">F193-D194-K194-L194</f>
        <v>0</v>
      </c>
      <c r="G194" s="65" t="n">
        <f aca="false">H194+I194</f>
        <v>0</v>
      </c>
      <c r="H194" s="63" t="n">
        <f aca="false">IF($C$1/$C$3&lt;J193,$C$1/$C$3,J193)</f>
        <v>0</v>
      </c>
      <c r="I194" s="63" t="n">
        <f aca="false">J193*$C$2/12/100</f>
        <v>0</v>
      </c>
      <c r="J194" s="66" t="n">
        <f aca="false">J193-H194-K194-L194</f>
        <v>0</v>
      </c>
      <c r="K194" s="67"/>
      <c r="L194" s="68"/>
      <c r="M194" s="69" t="n">
        <f aca="false">IF(ISBLANK(K193),VALUE(M193),ROW(K193))</f>
        <v>11</v>
      </c>
      <c r="N194" s="9" t="n">
        <f aca="false">N193+M193-M194</f>
        <v>180</v>
      </c>
      <c r="O194" s="10" t="n">
        <f aca="false">INDEX(F:F,M194,1)</f>
        <v>160000</v>
      </c>
      <c r="P194" s="11"/>
    </row>
    <row r="195" s="19" customFormat="true" ht="12.75" hidden="false" customHeight="false" outlineLevel="0" collapsed="false">
      <c r="A195" s="79" t="n">
        <v>184</v>
      </c>
      <c r="B195" s="61" t="str">
        <f aca="false">CONCATENATE(INT((A195-1)/12)+1,"-й год ",A195-1-INT((A195-1)/12)*12+1,"-й месяц")</f>
        <v>16-й год 4-й месяц</v>
      </c>
      <c r="C195" s="62" t="n">
        <f aca="false">IF(O195*$C$2/100/12/(1-(1+$C$2/100/12)^(-N195))&lt;F194,O195*$C$2/100/12/(1-(1+$C$2/100/12)^(-N195)),F194+E195)</f>
        <v>0</v>
      </c>
      <c r="D195" s="63" t="n">
        <f aca="false">C195-E195</f>
        <v>0</v>
      </c>
      <c r="E195" s="63" t="n">
        <f aca="false">F194*$C$2/12/100</f>
        <v>0</v>
      </c>
      <c r="F195" s="64" t="n">
        <f aca="false">F194-D195-K195-L195</f>
        <v>0</v>
      </c>
      <c r="G195" s="65" t="n">
        <f aca="false">H195+I195</f>
        <v>0</v>
      </c>
      <c r="H195" s="63" t="n">
        <f aca="false">IF($C$1/$C$3&lt;J194,$C$1/$C$3,J194)</f>
        <v>0</v>
      </c>
      <c r="I195" s="63" t="n">
        <f aca="false">J194*$C$2/12/100</f>
        <v>0</v>
      </c>
      <c r="J195" s="66" t="n">
        <f aca="false">J194-H195-K195-L195</f>
        <v>0</v>
      </c>
      <c r="K195" s="67"/>
      <c r="L195" s="68"/>
      <c r="M195" s="69" t="n">
        <f aca="false">IF(ISBLANK(K194),VALUE(M194),ROW(K194))</f>
        <v>11</v>
      </c>
      <c r="N195" s="9" t="n">
        <f aca="false">N194+M194-M195</f>
        <v>180</v>
      </c>
      <c r="O195" s="10" t="n">
        <f aca="false">INDEX(F:F,M195,1)</f>
        <v>160000</v>
      </c>
      <c r="P195" s="11"/>
    </row>
    <row r="196" s="19" customFormat="true" ht="12.75" hidden="false" customHeight="false" outlineLevel="0" collapsed="false">
      <c r="A196" s="79" t="n">
        <v>185</v>
      </c>
      <c r="B196" s="61" t="str">
        <f aca="false">CONCATENATE(INT((A196-1)/12)+1,"-й год ",A196-1-INT((A196-1)/12)*12+1,"-й месяц")</f>
        <v>16-й год 5-й месяц</v>
      </c>
      <c r="C196" s="62" t="n">
        <f aca="false">IF(O196*$C$2/100/12/(1-(1+$C$2/100/12)^(-N196))&lt;F195,O196*$C$2/100/12/(1-(1+$C$2/100/12)^(-N196)),F195+E196)</f>
        <v>0</v>
      </c>
      <c r="D196" s="63" t="n">
        <f aca="false">C196-E196</f>
        <v>0</v>
      </c>
      <c r="E196" s="63" t="n">
        <f aca="false">F195*$C$2/12/100</f>
        <v>0</v>
      </c>
      <c r="F196" s="64" t="n">
        <f aca="false">F195-D196-K196-L196</f>
        <v>0</v>
      </c>
      <c r="G196" s="65" t="n">
        <f aca="false">H196+I196</f>
        <v>0</v>
      </c>
      <c r="H196" s="63" t="n">
        <f aca="false">IF($C$1/$C$3&lt;J195,$C$1/$C$3,J195)</f>
        <v>0</v>
      </c>
      <c r="I196" s="63" t="n">
        <f aca="false">J195*$C$2/12/100</f>
        <v>0</v>
      </c>
      <c r="J196" s="66" t="n">
        <f aca="false">J195-H196-K196-L196</f>
        <v>0</v>
      </c>
      <c r="K196" s="67"/>
      <c r="L196" s="68"/>
      <c r="M196" s="69" t="n">
        <f aca="false">IF(ISBLANK(K195),VALUE(M195),ROW(K195))</f>
        <v>11</v>
      </c>
      <c r="N196" s="9" t="n">
        <f aca="false">N195+M195-M196</f>
        <v>180</v>
      </c>
      <c r="O196" s="10" t="n">
        <f aca="false">INDEX(F:F,M196,1)</f>
        <v>160000</v>
      </c>
      <c r="P196" s="11"/>
    </row>
    <row r="197" s="19" customFormat="true" ht="12.75" hidden="false" customHeight="false" outlineLevel="0" collapsed="false">
      <c r="A197" s="79" t="n">
        <v>186</v>
      </c>
      <c r="B197" s="61" t="str">
        <f aca="false">CONCATENATE(INT((A197-1)/12)+1,"-й год ",A197-1-INT((A197-1)/12)*12+1,"-й месяц")</f>
        <v>16-й год 6-й месяц</v>
      </c>
      <c r="C197" s="62" t="n">
        <f aca="false">IF(O197*$C$2/100/12/(1-(1+$C$2/100/12)^(-N197))&lt;F196,O197*$C$2/100/12/(1-(1+$C$2/100/12)^(-N197)),F196+E197)</f>
        <v>0</v>
      </c>
      <c r="D197" s="63" t="n">
        <f aca="false">C197-E197</f>
        <v>0</v>
      </c>
      <c r="E197" s="63" t="n">
        <f aca="false">F196*$C$2/12/100</f>
        <v>0</v>
      </c>
      <c r="F197" s="64" t="n">
        <f aca="false">F196-D197-K197-L197</f>
        <v>0</v>
      </c>
      <c r="G197" s="65" t="n">
        <f aca="false">H197+I197</f>
        <v>0</v>
      </c>
      <c r="H197" s="63" t="n">
        <f aca="false">IF($C$1/$C$3&lt;J196,$C$1/$C$3,J196)</f>
        <v>0</v>
      </c>
      <c r="I197" s="63" t="n">
        <f aca="false">J196*$C$2/12/100</f>
        <v>0</v>
      </c>
      <c r="J197" s="66" t="n">
        <f aca="false">J196-H197-K197-L197</f>
        <v>0</v>
      </c>
      <c r="K197" s="67"/>
      <c r="L197" s="68"/>
      <c r="M197" s="69" t="n">
        <f aca="false">IF(ISBLANK(K196),VALUE(M196),ROW(K196))</f>
        <v>11</v>
      </c>
      <c r="N197" s="9" t="n">
        <f aca="false">N196+M196-M197</f>
        <v>180</v>
      </c>
      <c r="O197" s="10" t="n">
        <f aca="false">INDEX(F:F,M197,1)</f>
        <v>160000</v>
      </c>
      <c r="P197" s="11"/>
    </row>
    <row r="198" s="19" customFormat="true" ht="12.75" hidden="false" customHeight="false" outlineLevel="0" collapsed="false">
      <c r="A198" s="79" t="n">
        <v>187</v>
      </c>
      <c r="B198" s="61" t="str">
        <f aca="false">CONCATENATE(INT((A198-1)/12)+1,"-й год ",A198-1-INT((A198-1)/12)*12+1,"-й месяц")</f>
        <v>16-й год 7-й месяц</v>
      </c>
      <c r="C198" s="62" t="n">
        <f aca="false">IF(O198*$C$2/100/12/(1-(1+$C$2/100/12)^(-N198))&lt;F197,O198*$C$2/100/12/(1-(1+$C$2/100/12)^(-N198)),F197+E198)</f>
        <v>0</v>
      </c>
      <c r="D198" s="63" t="n">
        <f aca="false">C198-E198</f>
        <v>0</v>
      </c>
      <c r="E198" s="63" t="n">
        <f aca="false">F197*$C$2/12/100</f>
        <v>0</v>
      </c>
      <c r="F198" s="64" t="n">
        <f aca="false">F197-D198-K198-L198</f>
        <v>0</v>
      </c>
      <c r="G198" s="65" t="n">
        <f aca="false">H198+I198</f>
        <v>0</v>
      </c>
      <c r="H198" s="63" t="n">
        <f aca="false">IF($C$1/$C$3&lt;J197,$C$1/$C$3,J197)</f>
        <v>0</v>
      </c>
      <c r="I198" s="63" t="n">
        <f aca="false">J197*$C$2/12/100</f>
        <v>0</v>
      </c>
      <c r="J198" s="66" t="n">
        <f aca="false">J197-H198-K198-L198</f>
        <v>0</v>
      </c>
      <c r="K198" s="67"/>
      <c r="L198" s="68"/>
      <c r="M198" s="69" t="n">
        <f aca="false">IF(ISBLANK(K197),VALUE(M197),ROW(K197))</f>
        <v>11</v>
      </c>
      <c r="N198" s="9" t="n">
        <f aca="false">N197+M197-M198</f>
        <v>180</v>
      </c>
      <c r="O198" s="10" t="n">
        <f aca="false">INDEX(F:F,M198,1)</f>
        <v>160000</v>
      </c>
      <c r="P198" s="11"/>
    </row>
    <row r="199" s="19" customFormat="true" ht="12.75" hidden="false" customHeight="false" outlineLevel="0" collapsed="false">
      <c r="A199" s="79" t="n">
        <v>188</v>
      </c>
      <c r="B199" s="61" t="str">
        <f aca="false">CONCATENATE(INT((A199-1)/12)+1,"-й год ",A199-1-INT((A199-1)/12)*12+1,"-й месяц")</f>
        <v>16-й год 8-й месяц</v>
      </c>
      <c r="C199" s="62" t="n">
        <f aca="false">IF(O199*$C$2/100/12/(1-(1+$C$2/100/12)^(-N199))&lt;F198,O199*$C$2/100/12/(1-(1+$C$2/100/12)^(-N199)),F198+E199)</f>
        <v>0</v>
      </c>
      <c r="D199" s="63" t="n">
        <f aca="false">C199-E199</f>
        <v>0</v>
      </c>
      <c r="E199" s="63" t="n">
        <f aca="false">F198*$C$2/12/100</f>
        <v>0</v>
      </c>
      <c r="F199" s="64" t="n">
        <f aca="false">F198-D199-K199-L199</f>
        <v>0</v>
      </c>
      <c r="G199" s="65" t="n">
        <f aca="false">H199+I199</f>
        <v>0</v>
      </c>
      <c r="H199" s="63" t="n">
        <f aca="false">IF($C$1/$C$3&lt;J198,$C$1/$C$3,J198)</f>
        <v>0</v>
      </c>
      <c r="I199" s="63" t="n">
        <f aca="false">J198*$C$2/12/100</f>
        <v>0</v>
      </c>
      <c r="J199" s="66" t="n">
        <f aca="false">J198-H199-K199-L199</f>
        <v>0</v>
      </c>
      <c r="K199" s="67"/>
      <c r="L199" s="68"/>
      <c r="M199" s="69" t="n">
        <f aca="false">IF(ISBLANK(K198),VALUE(M198),ROW(K198))</f>
        <v>11</v>
      </c>
      <c r="N199" s="9" t="n">
        <f aca="false">N198+M198-M199</f>
        <v>180</v>
      </c>
      <c r="O199" s="10" t="n">
        <f aca="false">INDEX(F:F,M199,1)</f>
        <v>160000</v>
      </c>
      <c r="P199" s="11"/>
    </row>
    <row r="200" s="19" customFormat="true" ht="12.75" hidden="false" customHeight="false" outlineLevel="0" collapsed="false">
      <c r="A200" s="79" t="n">
        <v>189</v>
      </c>
      <c r="B200" s="61" t="str">
        <f aca="false">CONCATENATE(INT((A200-1)/12)+1,"-й год ",A200-1-INT((A200-1)/12)*12+1,"-й месяц")</f>
        <v>16-й год 9-й месяц</v>
      </c>
      <c r="C200" s="62" t="n">
        <f aca="false">IF(O200*$C$2/100/12/(1-(1+$C$2/100/12)^(-N200))&lt;F199,O200*$C$2/100/12/(1-(1+$C$2/100/12)^(-N200)),F199+E200)</f>
        <v>0</v>
      </c>
      <c r="D200" s="63" t="n">
        <f aca="false">C200-E200</f>
        <v>0</v>
      </c>
      <c r="E200" s="63" t="n">
        <f aca="false">F199*$C$2/12/100</f>
        <v>0</v>
      </c>
      <c r="F200" s="64" t="n">
        <f aca="false">F199-D200-K200-L200</f>
        <v>0</v>
      </c>
      <c r="G200" s="65" t="n">
        <f aca="false">H200+I200</f>
        <v>0</v>
      </c>
      <c r="H200" s="63" t="n">
        <f aca="false">IF($C$1/$C$3&lt;J199,$C$1/$C$3,J199)</f>
        <v>0</v>
      </c>
      <c r="I200" s="63" t="n">
        <f aca="false">J199*$C$2/12/100</f>
        <v>0</v>
      </c>
      <c r="J200" s="66" t="n">
        <f aca="false">J199-H200-K200-L200</f>
        <v>0</v>
      </c>
      <c r="K200" s="67"/>
      <c r="L200" s="68"/>
      <c r="M200" s="69" t="n">
        <f aca="false">IF(ISBLANK(K199),VALUE(M199),ROW(K199))</f>
        <v>11</v>
      </c>
      <c r="N200" s="9" t="n">
        <f aca="false">N199+M199-M200</f>
        <v>180</v>
      </c>
      <c r="O200" s="10" t="n">
        <f aca="false">INDEX(F:F,M200,1)</f>
        <v>160000</v>
      </c>
      <c r="P200" s="11"/>
    </row>
    <row r="201" s="19" customFormat="true" ht="12.75" hidden="false" customHeight="false" outlineLevel="0" collapsed="false">
      <c r="A201" s="79" t="n">
        <v>190</v>
      </c>
      <c r="B201" s="61" t="str">
        <f aca="false">CONCATENATE(INT((A201-1)/12)+1,"-й год ",A201-1-INT((A201-1)/12)*12+1,"-й месяц")</f>
        <v>16-й год 10-й месяц</v>
      </c>
      <c r="C201" s="62" t="n">
        <f aca="false">IF(O201*$C$2/100/12/(1-(1+$C$2/100/12)^(-N201))&lt;F200,O201*$C$2/100/12/(1-(1+$C$2/100/12)^(-N201)),F200+E201)</f>
        <v>0</v>
      </c>
      <c r="D201" s="63" t="n">
        <f aca="false">C201-E201</f>
        <v>0</v>
      </c>
      <c r="E201" s="63" t="n">
        <f aca="false">F200*$C$2/12/100</f>
        <v>0</v>
      </c>
      <c r="F201" s="64" t="n">
        <f aca="false">F200-D201-K201-L201</f>
        <v>0</v>
      </c>
      <c r="G201" s="65" t="n">
        <f aca="false">H201+I201</f>
        <v>0</v>
      </c>
      <c r="H201" s="63" t="n">
        <f aca="false">IF($C$1/$C$3&lt;J200,$C$1/$C$3,J200)</f>
        <v>0</v>
      </c>
      <c r="I201" s="63" t="n">
        <f aca="false">J200*$C$2/12/100</f>
        <v>0</v>
      </c>
      <c r="J201" s="66" t="n">
        <f aca="false">J200-H201-K201-L201</f>
        <v>0</v>
      </c>
      <c r="K201" s="67"/>
      <c r="L201" s="68"/>
      <c r="M201" s="69" t="n">
        <f aca="false">IF(ISBLANK(K200),VALUE(M200),ROW(K200))</f>
        <v>11</v>
      </c>
      <c r="N201" s="9" t="n">
        <f aca="false">N200+M200-M201</f>
        <v>180</v>
      </c>
      <c r="O201" s="10" t="n">
        <f aca="false">INDEX(F:F,M201,1)</f>
        <v>160000</v>
      </c>
      <c r="P201" s="11"/>
    </row>
    <row r="202" s="19" customFormat="true" ht="12.75" hidden="false" customHeight="false" outlineLevel="0" collapsed="false">
      <c r="A202" s="79" t="n">
        <v>191</v>
      </c>
      <c r="B202" s="61" t="str">
        <f aca="false">CONCATENATE(INT((A202-1)/12)+1,"-й год ",A202-1-INT((A202-1)/12)*12+1,"-й месяц")</f>
        <v>16-й год 11-й месяц</v>
      </c>
      <c r="C202" s="62" t="n">
        <f aca="false">IF(O202*$C$2/100/12/(1-(1+$C$2/100/12)^(-N202))&lt;F201,O202*$C$2/100/12/(1-(1+$C$2/100/12)^(-N202)),F201+E202)</f>
        <v>0</v>
      </c>
      <c r="D202" s="63" t="n">
        <f aca="false">C202-E202</f>
        <v>0</v>
      </c>
      <c r="E202" s="63" t="n">
        <f aca="false">F201*$C$2/12/100</f>
        <v>0</v>
      </c>
      <c r="F202" s="64" t="n">
        <f aca="false">F201-D202-K202-L202</f>
        <v>0</v>
      </c>
      <c r="G202" s="65" t="n">
        <f aca="false">H202+I202</f>
        <v>0</v>
      </c>
      <c r="H202" s="63" t="n">
        <f aca="false">IF($C$1/$C$3&lt;J201,$C$1/$C$3,J201)</f>
        <v>0</v>
      </c>
      <c r="I202" s="63" t="n">
        <f aca="false">J201*$C$2/12/100</f>
        <v>0</v>
      </c>
      <c r="J202" s="66" t="n">
        <f aca="false">J201-H202-K202-L202</f>
        <v>0</v>
      </c>
      <c r="K202" s="67"/>
      <c r="L202" s="68"/>
      <c r="M202" s="69" t="n">
        <f aca="false">IF(ISBLANK(K201),VALUE(M201),ROW(K201))</f>
        <v>11</v>
      </c>
      <c r="N202" s="9" t="n">
        <f aca="false">N201+M201-M202</f>
        <v>180</v>
      </c>
      <c r="O202" s="10" t="n">
        <f aca="false">INDEX(F:F,M202,1)</f>
        <v>160000</v>
      </c>
      <c r="P202" s="11"/>
    </row>
    <row r="203" s="19" customFormat="true" ht="12.75" hidden="false" customHeight="false" outlineLevel="0" collapsed="false">
      <c r="A203" s="80" t="n">
        <v>192</v>
      </c>
      <c r="B203" s="81" t="str">
        <f aca="false">CONCATENATE(INT((A203-1)/12)+1,"-й год ",A203-1-INT((A203-1)/12)*12+1,"-й месяц")</f>
        <v>16-й год 12-й месяц</v>
      </c>
      <c r="C203" s="82" t="n">
        <f aca="false">IF(O203*$C$2/100/12/(1-(1+$C$2/100/12)^(-N203))&lt;F202,O203*$C$2/100/12/(1-(1+$C$2/100/12)^(-N203)),F202+E203)</f>
        <v>0</v>
      </c>
      <c r="D203" s="83" t="n">
        <f aca="false">C203-E203</f>
        <v>0</v>
      </c>
      <c r="E203" s="83" t="n">
        <f aca="false">F202*$C$2/12/100</f>
        <v>0</v>
      </c>
      <c r="F203" s="84" t="n">
        <f aca="false">F202-D203-K203-L203</f>
        <v>0</v>
      </c>
      <c r="G203" s="85" t="n">
        <f aca="false">H203+I203</f>
        <v>0</v>
      </c>
      <c r="H203" s="83" t="n">
        <f aca="false">IF($C$1/$C$3&lt;J202,$C$1/$C$3,J202)</f>
        <v>0</v>
      </c>
      <c r="I203" s="83" t="n">
        <f aca="false">J202*$C$2/12/100</f>
        <v>0</v>
      </c>
      <c r="J203" s="86" t="n">
        <f aca="false">J202-H203-K203-L203</f>
        <v>0</v>
      </c>
      <c r="K203" s="87"/>
      <c r="L203" s="88"/>
      <c r="M203" s="69" t="n">
        <f aca="false">IF(ISBLANK(K202),VALUE(M202),ROW(K202))</f>
        <v>11</v>
      </c>
      <c r="N203" s="9" t="n">
        <f aca="false">N202+M202-M203</f>
        <v>180</v>
      </c>
      <c r="O203" s="10" t="n">
        <f aca="false">INDEX(F:F,M203,1)</f>
        <v>160000</v>
      </c>
      <c r="P203" s="11"/>
    </row>
    <row r="204" s="19" customFormat="true" ht="12.75" hidden="false" customHeight="false" outlineLevel="0" collapsed="false">
      <c r="A204" s="60" t="n">
        <v>193</v>
      </c>
      <c r="B204" s="61" t="str">
        <f aca="false">CONCATENATE(INT((A204-1)/12)+1,"-й год ",A204-1-INT((A204-1)/12)*12+1,"-й месяц")</f>
        <v>17-й год 1-й месяц</v>
      </c>
      <c r="C204" s="62" t="n">
        <f aca="false">IF(O204*$C$2/100/12/(1-(1+$C$2/100/12)^(-N204))&lt;F203,O204*$C$2/100/12/(1-(1+$C$2/100/12)^(-N204)),F203+E204)</f>
        <v>0</v>
      </c>
      <c r="D204" s="63" t="n">
        <f aca="false">C204-E204</f>
        <v>0</v>
      </c>
      <c r="E204" s="63" t="n">
        <f aca="false">F203*$C$2/12/100</f>
        <v>0</v>
      </c>
      <c r="F204" s="64" t="n">
        <f aca="false">F203-D204-K204-L204</f>
        <v>0</v>
      </c>
      <c r="G204" s="65" t="n">
        <f aca="false">H204+I204</f>
        <v>0</v>
      </c>
      <c r="H204" s="63" t="n">
        <f aca="false">IF($C$1/$C$3&lt;J203,$C$1/$C$3,J203)</f>
        <v>0</v>
      </c>
      <c r="I204" s="63" t="n">
        <f aca="false">J203*$C$2/12/100</f>
        <v>0</v>
      </c>
      <c r="J204" s="66" t="n">
        <f aca="false">J203-H204-K204-L204</f>
        <v>0</v>
      </c>
      <c r="K204" s="67"/>
      <c r="L204" s="68"/>
      <c r="M204" s="69" t="n">
        <f aca="false">IF(ISBLANK(K203),VALUE(M203),ROW(K203))</f>
        <v>11</v>
      </c>
      <c r="N204" s="9" t="n">
        <f aca="false">N203+M203-M204</f>
        <v>180</v>
      </c>
      <c r="O204" s="10" t="n">
        <f aca="false">INDEX(F:F,M204,1)</f>
        <v>160000</v>
      </c>
      <c r="P204" s="11"/>
    </row>
    <row r="205" s="19" customFormat="true" ht="12.75" hidden="false" customHeight="false" outlineLevel="0" collapsed="false">
      <c r="A205" s="60" t="n">
        <v>194</v>
      </c>
      <c r="B205" s="61" t="str">
        <f aca="false">CONCATENATE(INT((A205-1)/12)+1,"-й год ",A205-1-INT((A205-1)/12)*12+1,"-й месяц")</f>
        <v>17-й год 2-й месяц</v>
      </c>
      <c r="C205" s="62" t="n">
        <f aca="false">IF(O205*$C$2/100/12/(1-(1+$C$2/100/12)^(-N205))&lt;F204,O205*$C$2/100/12/(1-(1+$C$2/100/12)^(-N205)),F204+E205)</f>
        <v>0</v>
      </c>
      <c r="D205" s="63" t="n">
        <f aca="false">C205-E205</f>
        <v>0</v>
      </c>
      <c r="E205" s="63" t="n">
        <f aca="false">F204*$C$2/12/100</f>
        <v>0</v>
      </c>
      <c r="F205" s="64" t="n">
        <f aca="false">F204-D205-K205-L205</f>
        <v>0</v>
      </c>
      <c r="G205" s="65" t="n">
        <f aca="false">H205+I205</f>
        <v>0</v>
      </c>
      <c r="H205" s="63" t="n">
        <f aca="false">IF($C$1/$C$3&lt;J204,$C$1/$C$3,J204)</f>
        <v>0</v>
      </c>
      <c r="I205" s="63" t="n">
        <f aca="false">J204*$C$2/12/100</f>
        <v>0</v>
      </c>
      <c r="J205" s="66" t="n">
        <f aca="false">J204-H205-K205-L205</f>
        <v>0</v>
      </c>
      <c r="K205" s="67"/>
      <c r="L205" s="68"/>
      <c r="M205" s="69" t="n">
        <f aca="false">IF(ISBLANK(K204),VALUE(M204),ROW(K204))</f>
        <v>11</v>
      </c>
      <c r="N205" s="9" t="n">
        <f aca="false">N204+M204-M205</f>
        <v>180</v>
      </c>
      <c r="O205" s="10" t="n">
        <f aca="false">INDEX(F:F,M205,1)</f>
        <v>160000</v>
      </c>
      <c r="P205" s="11"/>
    </row>
    <row r="206" s="19" customFormat="true" ht="12.75" hidden="false" customHeight="false" outlineLevel="0" collapsed="false">
      <c r="A206" s="60" t="n">
        <v>195</v>
      </c>
      <c r="B206" s="61" t="str">
        <f aca="false">CONCATENATE(INT((A206-1)/12)+1,"-й год ",A206-1-INT((A206-1)/12)*12+1,"-й месяц")</f>
        <v>17-й год 3-й месяц</v>
      </c>
      <c r="C206" s="62" t="n">
        <f aca="false">IF(O206*$C$2/100/12/(1-(1+$C$2/100/12)^(-N206))&lt;F205,O206*$C$2/100/12/(1-(1+$C$2/100/12)^(-N206)),F205+E206)</f>
        <v>0</v>
      </c>
      <c r="D206" s="63" t="n">
        <f aca="false">C206-E206</f>
        <v>0</v>
      </c>
      <c r="E206" s="63" t="n">
        <f aca="false">F205*$C$2/12/100</f>
        <v>0</v>
      </c>
      <c r="F206" s="64" t="n">
        <f aca="false">F205-D206-K206-L206</f>
        <v>0</v>
      </c>
      <c r="G206" s="65" t="n">
        <f aca="false">H206+I206</f>
        <v>0</v>
      </c>
      <c r="H206" s="63" t="n">
        <f aca="false">IF($C$1/$C$3&lt;J205,$C$1/$C$3,J205)</f>
        <v>0</v>
      </c>
      <c r="I206" s="63" t="n">
        <f aca="false">J205*$C$2/12/100</f>
        <v>0</v>
      </c>
      <c r="J206" s="66" t="n">
        <f aca="false">J205-H206-K206-L206</f>
        <v>0</v>
      </c>
      <c r="K206" s="67"/>
      <c r="L206" s="68"/>
      <c r="M206" s="69" t="n">
        <f aca="false">IF(ISBLANK(K205),VALUE(M205),ROW(K205))</f>
        <v>11</v>
      </c>
      <c r="N206" s="9" t="n">
        <f aca="false">N205+M205-M206</f>
        <v>180</v>
      </c>
      <c r="O206" s="10" t="n">
        <f aca="false">INDEX(F:F,M206,1)</f>
        <v>160000</v>
      </c>
      <c r="P206" s="11"/>
    </row>
    <row r="207" s="19" customFormat="true" ht="12.75" hidden="false" customHeight="false" outlineLevel="0" collapsed="false">
      <c r="A207" s="60" t="n">
        <v>196</v>
      </c>
      <c r="B207" s="61" t="str">
        <f aca="false">CONCATENATE(INT((A207-1)/12)+1,"-й год ",A207-1-INT((A207-1)/12)*12+1,"-й месяц")</f>
        <v>17-й год 4-й месяц</v>
      </c>
      <c r="C207" s="62" t="n">
        <f aca="false">IF(O207*$C$2/100/12/(1-(1+$C$2/100/12)^(-N207))&lt;F206,O207*$C$2/100/12/(1-(1+$C$2/100/12)^(-N207)),F206+E207)</f>
        <v>0</v>
      </c>
      <c r="D207" s="63" t="n">
        <f aca="false">C207-E207</f>
        <v>0</v>
      </c>
      <c r="E207" s="63" t="n">
        <f aca="false">F206*$C$2/12/100</f>
        <v>0</v>
      </c>
      <c r="F207" s="64" t="n">
        <f aca="false">F206-D207-K207-L207</f>
        <v>0</v>
      </c>
      <c r="G207" s="65" t="n">
        <f aca="false">H207+I207</f>
        <v>0</v>
      </c>
      <c r="H207" s="63" t="n">
        <f aca="false">IF($C$1/$C$3&lt;J206,$C$1/$C$3,J206)</f>
        <v>0</v>
      </c>
      <c r="I207" s="63" t="n">
        <f aca="false">J206*$C$2/12/100</f>
        <v>0</v>
      </c>
      <c r="J207" s="66" t="n">
        <f aca="false">J206-H207-K207-L207</f>
        <v>0</v>
      </c>
      <c r="K207" s="67"/>
      <c r="L207" s="68"/>
      <c r="M207" s="69" t="n">
        <f aca="false">IF(ISBLANK(K206),VALUE(M206),ROW(K206))</f>
        <v>11</v>
      </c>
      <c r="N207" s="9" t="n">
        <f aca="false">N206+M206-M207</f>
        <v>180</v>
      </c>
      <c r="O207" s="10" t="n">
        <f aca="false">INDEX(F:F,M207,1)</f>
        <v>160000</v>
      </c>
      <c r="P207" s="11"/>
    </row>
    <row r="208" s="19" customFormat="true" ht="12.75" hidden="false" customHeight="false" outlineLevel="0" collapsed="false">
      <c r="A208" s="60" t="n">
        <v>197</v>
      </c>
      <c r="B208" s="61" t="str">
        <f aca="false">CONCATENATE(INT((A208-1)/12)+1,"-й год ",A208-1-INT((A208-1)/12)*12+1,"-й месяц")</f>
        <v>17-й год 5-й месяц</v>
      </c>
      <c r="C208" s="62" t="n">
        <f aca="false">IF(O208*$C$2/100/12/(1-(1+$C$2/100/12)^(-N208))&lt;F207,O208*$C$2/100/12/(1-(1+$C$2/100/12)^(-N208)),F207+E208)</f>
        <v>0</v>
      </c>
      <c r="D208" s="63" t="n">
        <f aca="false">C208-E208</f>
        <v>0</v>
      </c>
      <c r="E208" s="63" t="n">
        <f aca="false">F207*$C$2/12/100</f>
        <v>0</v>
      </c>
      <c r="F208" s="64" t="n">
        <f aca="false">F207-D208-K208-L208</f>
        <v>0</v>
      </c>
      <c r="G208" s="65" t="n">
        <f aca="false">H208+I208</f>
        <v>0</v>
      </c>
      <c r="H208" s="63" t="n">
        <f aca="false">IF($C$1/$C$3&lt;J207,$C$1/$C$3,J207)</f>
        <v>0</v>
      </c>
      <c r="I208" s="63" t="n">
        <f aca="false">J207*$C$2/12/100</f>
        <v>0</v>
      </c>
      <c r="J208" s="66" t="n">
        <f aca="false">J207-H208-K208-L208</f>
        <v>0</v>
      </c>
      <c r="K208" s="67"/>
      <c r="L208" s="68"/>
      <c r="M208" s="69" t="n">
        <f aca="false">IF(ISBLANK(K207),VALUE(M207),ROW(K207))</f>
        <v>11</v>
      </c>
      <c r="N208" s="9" t="n">
        <f aca="false">N207+M207-M208</f>
        <v>180</v>
      </c>
      <c r="O208" s="10" t="n">
        <f aca="false">INDEX(F:F,M208,1)</f>
        <v>160000</v>
      </c>
      <c r="P208" s="11"/>
    </row>
    <row r="209" s="19" customFormat="true" ht="12.75" hidden="false" customHeight="false" outlineLevel="0" collapsed="false">
      <c r="A209" s="60" t="n">
        <v>198</v>
      </c>
      <c r="B209" s="61" t="str">
        <f aca="false">CONCATENATE(INT((A209-1)/12)+1,"-й год ",A209-1-INT((A209-1)/12)*12+1,"-й месяц")</f>
        <v>17-й год 6-й месяц</v>
      </c>
      <c r="C209" s="62" t="n">
        <f aca="false">IF(O209*$C$2/100/12/(1-(1+$C$2/100/12)^(-N209))&lt;F208,O209*$C$2/100/12/(1-(1+$C$2/100/12)^(-N209)),F208+E209)</f>
        <v>0</v>
      </c>
      <c r="D209" s="63" t="n">
        <f aca="false">C209-E209</f>
        <v>0</v>
      </c>
      <c r="E209" s="63" t="n">
        <f aca="false">F208*$C$2/12/100</f>
        <v>0</v>
      </c>
      <c r="F209" s="64" t="n">
        <f aca="false">F208-D209-K209-L209</f>
        <v>0</v>
      </c>
      <c r="G209" s="65" t="n">
        <f aca="false">H209+I209</f>
        <v>0</v>
      </c>
      <c r="H209" s="63" t="n">
        <f aca="false">IF($C$1/$C$3&lt;J208,$C$1/$C$3,J208)</f>
        <v>0</v>
      </c>
      <c r="I209" s="63" t="n">
        <f aca="false">J208*$C$2/12/100</f>
        <v>0</v>
      </c>
      <c r="J209" s="66" t="n">
        <f aca="false">J208-H209-K209-L209</f>
        <v>0</v>
      </c>
      <c r="K209" s="67"/>
      <c r="L209" s="68"/>
      <c r="M209" s="69" t="n">
        <f aca="false">IF(ISBLANK(K208),VALUE(M208),ROW(K208))</f>
        <v>11</v>
      </c>
      <c r="N209" s="9" t="n">
        <f aca="false">N208+M208-M209</f>
        <v>180</v>
      </c>
      <c r="O209" s="10" t="n">
        <f aca="false">INDEX(F:F,M209,1)</f>
        <v>160000</v>
      </c>
      <c r="P209" s="11"/>
    </row>
    <row r="210" s="19" customFormat="true" ht="12.75" hidden="false" customHeight="false" outlineLevel="0" collapsed="false">
      <c r="A210" s="60" t="n">
        <v>199</v>
      </c>
      <c r="B210" s="61" t="str">
        <f aca="false">CONCATENATE(INT((A210-1)/12)+1,"-й год ",A210-1-INT((A210-1)/12)*12+1,"-й месяц")</f>
        <v>17-й год 7-й месяц</v>
      </c>
      <c r="C210" s="62" t="n">
        <f aca="false">IF(O210*$C$2/100/12/(1-(1+$C$2/100/12)^(-N210))&lt;F209,O210*$C$2/100/12/(1-(1+$C$2/100/12)^(-N210)),F209+E210)</f>
        <v>0</v>
      </c>
      <c r="D210" s="63" t="n">
        <f aca="false">C210-E210</f>
        <v>0</v>
      </c>
      <c r="E210" s="63" t="n">
        <f aca="false">F209*$C$2/12/100</f>
        <v>0</v>
      </c>
      <c r="F210" s="64" t="n">
        <f aca="false">F209-D210-K210-L210</f>
        <v>0</v>
      </c>
      <c r="G210" s="65" t="n">
        <f aca="false">H210+I210</f>
        <v>0</v>
      </c>
      <c r="H210" s="63" t="n">
        <f aca="false">IF($C$1/$C$3&lt;J209,$C$1/$C$3,J209)</f>
        <v>0</v>
      </c>
      <c r="I210" s="63" t="n">
        <f aca="false">J209*$C$2/12/100</f>
        <v>0</v>
      </c>
      <c r="J210" s="66" t="n">
        <f aca="false">J209-H210-K210-L210</f>
        <v>0</v>
      </c>
      <c r="K210" s="67"/>
      <c r="L210" s="68"/>
      <c r="M210" s="69" t="n">
        <f aca="false">IF(ISBLANK(K209),VALUE(M209),ROW(K209))</f>
        <v>11</v>
      </c>
      <c r="N210" s="9" t="n">
        <f aca="false">N209+M209-M210</f>
        <v>180</v>
      </c>
      <c r="O210" s="10" t="n">
        <f aca="false">INDEX(F:F,M210,1)</f>
        <v>160000</v>
      </c>
      <c r="P210" s="11"/>
    </row>
    <row r="211" s="19" customFormat="true" ht="12.75" hidden="false" customHeight="false" outlineLevel="0" collapsed="false">
      <c r="A211" s="60" t="n">
        <v>200</v>
      </c>
      <c r="B211" s="61" t="str">
        <f aca="false">CONCATENATE(INT((A211-1)/12)+1,"-й год ",A211-1-INT((A211-1)/12)*12+1,"-й месяц")</f>
        <v>17-й год 8-й месяц</v>
      </c>
      <c r="C211" s="62" t="n">
        <f aca="false">IF(O211*$C$2/100/12/(1-(1+$C$2/100/12)^(-N211))&lt;F210,O211*$C$2/100/12/(1-(1+$C$2/100/12)^(-N211)),F210+E211)</f>
        <v>0</v>
      </c>
      <c r="D211" s="63" t="n">
        <f aca="false">C211-E211</f>
        <v>0</v>
      </c>
      <c r="E211" s="63" t="n">
        <f aca="false">F210*$C$2/12/100</f>
        <v>0</v>
      </c>
      <c r="F211" s="64" t="n">
        <f aca="false">F210-D211-K211-L211</f>
        <v>0</v>
      </c>
      <c r="G211" s="65" t="n">
        <f aca="false">H211+I211</f>
        <v>0</v>
      </c>
      <c r="H211" s="63" t="n">
        <f aca="false">IF($C$1/$C$3&lt;J210,$C$1/$C$3,J210)</f>
        <v>0</v>
      </c>
      <c r="I211" s="63" t="n">
        <f aca="false">J210*$C$2/12/100</f>
        <v>0</v>
      </c>
      <c r="J211" s="66" t="n">
        <f aca="false">J210-H211-K211-L211</f>
        <v>0</v>
      </c>
      <c r="K211" s="67"/>
      <c r="L211" s="68"/>
      <c r="M211" s="69" t="n">
        <f aca="false">IF(ISBLANK(K210),VALUE(M210),ROW(K210))</f>
        <v>11</v>
      </c>
      <c r="N211" s="9" t="n">
        <f aca="false">N210+M210-M211</f>
        <v>180</v>
      </c>
      <c r="O211" s="10" t="n">
        <f aca="false">INDEX(F:F,M211,1)</f>
        <v>160000</v>
      </c>
      <c r="P211" s="11"/>
    </row>
    <row r="212" s="19" customFormat="true" ht="12.75" hidden="false" customHeight="false" outlineLevel="0" collapsed="false">
      <c r="A212" s="60" t="n">
        <v>201</v>
      </c>
      <c r="B212" s="61" t="str">
        <f aca="false">CONCATENATE(INT((A212-1)/12)+1,"-й год ",A212-1-INT((A212-1)/12)*12+1,"-й месяц")</f>
        <v>17-й год 9-й месяц</v>
      </c>
      <c r="C212" s="62" t="n">
        <f aca="false">IF(O212*$C$2/100/12/(1-(1+$C$2/100/12)^(-N212))&lt;F211,O212*$C$2/100/12/(1-(1+$C$2/100/12)^(-N212)),F211+E212)</f>
        <v>0</v>
      </c>
      <c r="D212" s="63" t="n">
        <f aca="false">C212-E212</f>
        <v>0</v>
      </c>
      <c r="E212" s="63" t="n">
        <f aca="false">F211*$C$2/12/100</f>
        <v>0</v>
      </c>
      <c r="F212" s="64" t="n">
        <f aca="false">F211-D212-K212-L212</f>
        <v>0</v>
      </c>
      <c r="G212" s="65" t="n">
        <f aca="false">H212+I212</f>
        <v>0</v>
      </c>
      <c r="H212" s="63" t="n">
        <f aca="false">IF($C$1/$C$3&lt;J211,$C$1/$C$3,J211)</f>
        <v>0</v>
      </c>
      <c r="I212" s="63" t="n">
        <f aca="false">J211*$C$2/12/100</f>
        <v>0</v>
      </c>
      <c r="J212" s="66" t="n">
        <f aca="false">J211-H212-K212-L212</f>
        <v>0</v>
      </c>
      <c r="K212" s="67"/>
      <c r="L212" s="68"/>
      <c r="M212" s="69" t="n">
        <f aca="false">IF(ISBLANK(K211),VALUE(M211),ROW(K211))</f>
        <v>11</v>
      </c>
      <c r="N212" s="9" t="n">
        <f aca="false">N211+M211-M212</f>
        <v>180</v>
      </c>
      <c r="O212" s="10" t="n">
        <f aca="false">INDEX(F:F,M212,1)</f>
        <v>160000</v>
      </c>
      <c r="P212" s="11"/>
    </row>
    <row r="213" s="19" customFormat="true" ht="12.75" hidden="false" customHeight="false" outlineLevel="0" collapsed="false">
      <c r="A213" s="60" t="n">
        <v>202</v>
      </c>
      <c r="B213" s="61" t="str">
        <f aca="false">CONCATENATE(INT((A213-1)/12)+1,"-й год ",A213-1-INT((A213-1)/12)*12+1,"-й месяц")</f>
        <v>17-й год 10-й месяц</v>
      </c>
      <c r="C213" s="62" t="n">
        <f aca="false">IF(O213*$C$2/100/12/(1-(1+$C$2/100/12)^(-N213))&lt;F212,O213*$C$2/100/12/(1-(1+$C$2/100/12)^(-N213)),F212+E213)</f>
        <v>0</v>
      </c>
      <c r="D213" s="63" t="n">
        <f aca="false">C213-E213</f>
        <v>0</v>
      </c>
      <c r="E213" s="63" t="n">
        <f aca="false">F212*$C$2/12/100</f>
        <v>0</v>
      </c>
      <c r="F213" s="64" t="n">
        <f aca="false">F212-D213-K213-L213</f>
        <v>0</v>
      </c>
      <c r="G213" s="65" t="n">
        <f aca="false">H213+I213</f>
        <v>0</v>
      </c>
      <c r="H213" s="63" t="n">
        <f aca="false">IF($C$1/$C$3&lt;J212,$C$1/$C$3,J212)</f>
        <v>0</v>
      </c>
      <c r="I213" s="63" t="n">
        <f aca="false">J212*$C$2/12/100</f>
        <v>0</v>
      </c>
      <c r="J213" s="66" t="n">
        <f aca="false">J212-H213-K213-L213</f>
        <v>0</v>
      </c>
      <c r="K213" s="67"/>
      <c r="L213" s="68"/>
      <c r="M213" s="69" t="n">
        <f aca="false">IF(ISBLANK(K212),VALUE(M212),ROW(K212))</f>
        <v>11</v>
      </c>
      <c r="N213" s="9" t="n">
        <f aca="false">N212+M212-M213</f>
        <v>180</v>
      </c>
      <c r="O213" s="10" t="n">
        <f aca="false">INDEX(F:F,M213,1)</f>
        <v>160000</v>
      </c>
      <c r="P213" s="11"/>
    </row>
    <row r="214" s="19" customFormat="true" ht="12.75" hidden="false" customHeight="false" outlineLevel="0" collapsed="false">
      <c r="A214" s="60" t="n">
        <v>203</v>
      </c>
      <c r="B214" s="61" t="str">
        <f aca="false">CONCATENATE(INT((A214-1)/12)+1,"-й год ",A214-1-INT((A214-1)/12)*12+1,"-й месяц")</f>
        <v>17-й год 11-й месяц</v>
      </c>
      <c r="C214" s="62" t="n">
        <f aca="false">IF(O214*$C$2/100/12/(1-(1+$C$2/100/12)^(-N214))&lt;F213,O214*$C$2/100/12/(1-(1+$C$2/100/12)^(-N214)),F213+E214)</f>
        <v>0</v>
      </c>
      <c r="D214" s="63" t="n">
        <f aca="false">C214-E214</f>
        <v>0</v>
      </c>
      <c r="E214" s="63" t="n">
        <f aca="false">F213*$C$2/12/100</f>
        <v>0</v>
      </c>
      <c r="F214" s="64" t="n">
        <f aca="false">F213-D214-K214-L214</f>
        <v>0</v>
      </c>
      <c r="G214" s="65" t="n">
        <f aca="false">H214+I214</f>
        <v>0</v>
      </c>
      <c r="H214" s="63" t="n">
        <f aca="false">IF($C$1/$C$3&lt;J213,$C$1/$C$3,J213)</f>
        <v>0</v>
      </c>
      <c r="I214" s="63" t="n">
        <f aca="false">J213*$C$2/12/100</f>
        <v>0</v>
      </c>
      <c r="J214" s="66" t="n">
        <f aca="false">J213-H214-K214-L214</f>
        <v>0</v>
      </c>
      <c r="K214" s="67"/>
      <c r="L214" s="68"/>
      <c r="M214" s="69" t="n">
        <f aca="false">IF(ISBLANK(K213),VALUE(M213),ROW(K213))</f>
        <v>11</v>
      </c>
      <c r="N214" s="9" t="n">
        <f aca="false">N213+M213-M214</f>
        <v>180</v>
      </c>
      <c r="O214" s="10" t="n">
        <f aca="false">INDEX(F:F,M214,1)</f>
        <v>160000</v>
      </c>
      <c r="P214" s="11"/>
    </row>
    <row r="215" s="19" customFormat="true" ht="12.75" hidden="false" customHeight="false" outlineLevel="0" collapsed="false">
      <c r="A215" s="60" t="n">
        <v>204</v>
      </c>
      <c r="B215" s="61" t="str">
        <f aca="false">CONCATENATE(INT((A215-1)/12)+1,"-й год ",A215-1-INT((A215-1)/12)*12+1,"-й месяц")</f>
        <v>17-й год 12-й месяц</v>
      </c>
      <c r="C215" s="62" t="n">
        <f aca="false">IF(O215*$C$2/100/12/(1-(1+$C$2/100/12)^(-N215))&lt;F214,O215*$C$2/100/12/(1-(1+$C$2/100/12)^(-N215)),F214+E215)</f>
        <v>0</v>
      </c>
      <c r="D215" s="63" t="n">
        <f aca="false">C215-E215</f>
        <v>0</v>
      </c>
      <c r="E215" s="63" t="n">
        <f aca="false">F214*$C$2/12/100</f>
        <v>0</v>
      </c>
      <c r="F215" s="64" t="n">
        <f aca="false">F214-D215-K215-L215</f>
        <v>0</v>
      </c>
      <c r="G215" s="65" t="n">
        <f aca="false">H215+I215</f>
        <v>0</v>
      </c>
      <c r="H215" s="63" t="n">
        <f aca="false">IF($C$1/$C$3&lt;J214,$C$1/$C$3,J214)</f>
        <v>0</v>
      </c>
      <c r="I215" s="63" t="n">
        <f aca="false">J214*$C$2/12/100</f>
        <v>0</v>
      </c>
      <c r="J215" s="66" t="n">
        <f aca="false">J214-H215-K215-L215</f>
        <v>0</v>
      </c>
      <c r="K215" s="67"/>
      <c r="L215" s="68"/>
      <c r="M215" s="69" t="n">
        <f aca="false">IF(ISBLANK(K214),VALUE(M214),ROW(K214))</f>
        <v>11</v>
      </c>
      <c r="N215" s="9" t="n">
        <f aca="false">N214+M214-M215</f>
        <v>180</v>
      </c>
      <c r="O215" s="10" t="n">
        <f aca="false">INDEX(F:F,M215,1)</f>
        <v>160000</v>
      </c>
      <c r="P215" s="11"/>
    </row>
    <row r="216" s="19" customFormat="true" ht="12.75" hidden="false" customHeight="false" outlineLevel="0" collapsed="false">
      <c r="A216" s="70" t="n">
        <v>205</v>
      </c>
      <c r="B216" s="71" t="str">
        <f aca="false">CONCATENATE(INT((A216-1)/12)+1,"-й год ",A216-1-INT((A216-1)/12)*12+1,"-й месяц")</f>
        <v>18-й год 1-й месяц</v>
      </c>
      <c r="C216" s="72" t="n">
        <f aca="false">IF(O216*$C$2/100/12/(1-(1+$C$2/100/12)^(-N216))&lt;F215,O216*$C$2/100/12/(1-(1+$C$2/100/12)^(-N216)),F215+E216)</f>
        <v>0</v>
      </c>
      <c r="D216" s="73" t="n">
        <f aca="false">C216-E216</f>
        <v>0</v>
      </c>
      <c r="E216" s="73" t="n">
        <f aca="false">F215*$C$2/12/100</f>
        <v>0</v>
      </c>
      <c r="F216" s="74" t="n">
        <f aca="false">F215-D216-K216-L216</f>
        <v>0</v>
      </c>
      <c r="G216" s="75" t="n">
        <f aca="false">H216+I216</f>
        <v>0</v>
      </c>
      <c r="H216" s="73" t="n">
        <f aca="false">IF($C$1/$C$3&lt;J215,$C$1/$C$3,J215)</f>
        <v>0</v>
      </c>
      <c r="I216" s="73" t="n">
        <f aca="false">J215*$C$2/12/100</f>
        <v>0</v>
      </c>
      <c r="J216" s="76" t="n">
        <f aca="false">J215-H216-K216-L216</f>
        <v>0</v>
      </c>
      <c r="K216" s="77"/>
      <c r="L216" s="78"/>
      <c r="M216" s="69" t="n">
        <f aca="false">IF(ISBLANK(K215),VALUE(M215),ROW(K215))</f>
        <v>11</v>
      </c>
      <c r="N216" s="9" t="n">
        <f aca="false">N215+M215-M216</f>
        <v>180</v>
      </c>
      <c r="O216" s="10" t="n">
        <f aca="false">INDEX(F:F,M216,1)</f>
        <v>160000</v>
      </c>
      <c r="P216" s="11"/>
    </row>
    <row r="217" s="19" customFormat="true" ht="12.75" hidden="false" customHeight="false" outlineLevel="0" collapsed="false">
      <c r="A217" s="79" t="n">
        <v>206</v>
      </c>
      <c r="B217" s="61" t="str">
        <f aca="false">CONCATENATE(INT((A217-1)/12)+1,"-й год ",A217-1-INT((A217-1)/12)*12+1,"-й месяц")</f>
        <v>18-й год 2-й месяц</v>
      </c>
      <c r="C217" s="62" t="n">
        <f aca="false">IF(O217*$C$2/100/12/(1-(1+$C$2/100/12)^(-N217))&lt;F216,O217*$C$2/100/12/(1-(1+$C$2/100/12)^(-N217)),F216+E217)</f>
        <v>0</v>
      </c>
      <c r="D217" s="63" t="n">
        <f aca="false">C217-E217</f>
        <v>0</v>
      </c>
      <c r="E217" s="63" t="n">
        <f aca="false">F216*$C$2/12/100</f>
        <v>0</v>
      </c>
      <c r="F217" s="64" t="n">
        <f aca="false">F216-D217-K217-L217</f>
        <v>0</v>
      </c>
      <c r="G217" s="65" t="n">
        <f aca="false">H217+I217</f>
        <v>0</v>
      </c>
      <c r="H217" s="63" t="n">
        <f aca="false">IF($C$1/$C$3&lt;J216,$C$1/$C$3,J216)</f>
        <v>0</v>
      </c>
      <c r="I217" s="63" t="n">
        <f aca="false">J216*$C$2/12/100</f>
        <v>0</v>
      </c>
      <c r="J217" s="66" t="n">
        <f aca="false">J216-H217-K217-L217</f>
        <v>0</v>
      </c>
      <c r="K217" s="67"/>
      <c r="L217" s="68"/>
      <c r="M217" s="69" t="n">
        <f aca="false">IF(ISBLANK(K216),VALUE(M216),ROW(K216))</f>
        <v>11</v>
      </c>
      <c r="N217" s="9" t="n">
        <f aca="false">N216+M216-M217</f>
        <v>180</v>
      </c>
      <c r="O217" s="10" t="n">
        <f aca="false">INDEX(F:F,M217,1)</f>
        <v>160000</v>
      </c>
      <c r="P217" s="11"/>
    </row>
    <row r="218" s="19" customFormat="true" ht="12.75" hidden="false" customHeight="false" outlineLevel="0" collapsed="false">
      <c r="A218" s="79" t="n">
        <v>207</v>
      </c>
      <c r="B218" s="61" t="str">
        <f aca="false">CONCATENATE(INT((A218-1)/12)+1,"-й год ",A218-1-INT((A218-1)/12)*12+1,"-й месяц")</f>
        <v>18-й год 3-й месяц</v>
      </c>
      <c r="C218" s="62" t="n">
        <f aca="false">IF(O218*$C$2/100/12/(1-(1+$C$2/100/12)^(-N218))&lt;F217,O218*$C$2/100/12/(1-(1+$C$2/100/12)^(-N218)),F217+E218)</f>
        <v>0</v>
      </c>
      <c r="D218" s="63" t="n">
        <f aca="false">C218-E218</f>
        <v>0</v>
      </c>
      <c r="E218" s="63" t="n">
        <f aca="false">F217*$C$2/12/100</f>
        <v>0</v>
      </c>
      <c r="F218" s="64" t="n">
        <f aca="false">F217-D218-K218-L218</f>
        <v>0</v>
      </c>
      <c r="G218" s="65" t="n">
        <f aca="false">H218+I218</f>
        <v>0</v>
      </c>
      <c r="H218" s="63" t="n">
        <f aca="false">IF($C$1/$C$3&lt;J217,$C$1/$C$3,J217)</f>
        <v>0</v>
      </c>
      <c r="I218" s="63" t="n">
        <f aca="false">J217*$C$2/12/100</f>
        <v>0</v>
      </c>
      <c r="J218" s="66" t="n">
        <f aca="false">J217-H218-K218-L218</f>
        <v>0</v>
      </c>
      <c r="K218" s="67"/>
      <c r="L218" s="68"/>
      <c r="M218" s="69" t="n">
        <f aca="false">IF(ISBLANK(K217),VALUE(M217),ROW(K217))</f>
        <v>11</v>
      </c>
      <c r="N218" s="9" t="n">
        <f aca="false">N217+M217-M218</f>
        <v>180</v>
      </c>
      <c r="O218" s="10" t="n">
        <f aca="false">INDEX(F:F,M218,1)</f>
        <v>160000</v>
      </c>
      <c r="P218" s="11"/>
    </row>
    <row r="219" s="19" customFormat="true" ht="12.75" hidden="false" customHeight="false" outlineLevel="0" collapsed="false">
      <c r="A219" s="79" t="n">
        <v>208</v>
      </c>
      <c r="B219" s="61" t="str">
        <f aca="false">CONCATENATE(INT((A219-1)/12)+1,"-й год ",A219-1-INT((A219-1)/12)*12+1,"-й месяц")</f>
        <v>18-й год 4-й месяц</v>
      </c>
      <c r="C219" s="62" t="n">
        <f aca="false">IF(O219*$C$2/100/12/(1-(1+$C$2/100/12)^(-N219))&lt;F218,O219*$C$2/100/12/(1-(1+$C$2/100/12)^(-N219)),F218+E219)</f>
        <v>0</v>
      </c>
      <c r="D219" s="63" t="n">
        <f aca="false">C219-E219</f>
        <v>0</v>
      </c>
      <c r="E219" s="63" t="n">
        <f aca="false">F218*$C$2/12/100</f>
        <v>0</v>
      </c>
      <c r="F219" s="64" t="n">
        <f aca="false">F218-D219-K219-L219</f>
        <v>0</v>
      </c>
      <c r="G219" s="65" t="n">
        <f aca="false">H219+I219</f>
        <v>0</v>
      </c>
      <c r="H219" s="63" t="n">
        <f aca="false">IF($C$1/$C$3&lt;J218,$C$1/$C$3,J218)</f>
        <v>0</v>
      </c>
      <c r="I219" s="63" t="n">
        <f aca="false">J218*$C$2/12/100</f>
        <v>0</v>
      </c>
      <c r="J219" s="66" t="n">
        <f aca="false">J218-H219-K219-L219</f>
        <v>0</v>
      </c>
      <c r="K219" s="67"/>
      <c r="L219" s="68"/>
      <c r="M219" s="69" t="n">
        <f aca="false">IF(ISBLANK(K218),VALUE(M218),ROW(K218))</f>
        <v>11</v>
      </c>
      <c r="N219" s="9" t="n">
        <f aca="false">N218+M218-M219</f>
        <v>180</v>
      </c>
      <c r="O219" s="10" t="n">
        <f aca="false">INDEX(F:F,M219,1)</f>
        <v>160000</v>
      </c>
      <c r="P219" s="11"/>
    </row>
    <row r="220" s="19" customFormat="true" ht="12.75" hidden="false" customHeight="false" outlineLevel="0" collapsed="false">
      <c r="A220" s="79" t="n">
        <v>209</v>
      </c>
      <c r="B220" s="61" t="str">
        <f aca="false">CONCATENATE(INT((A220-1)/12)+1,"-й год ",A220-1-INT((A220-1)/12)*12+1,"-й месяц")</f>
        <v>18-й год 5-й месяц</v>
      </c>
      <c r="C220" s="62" t="n">
        <f aca="false">IF(O220*$C$2/100/12/(1-(1+$C$2/100/12)^(-N220))&lt;F219,O220*$C$2/100/12/(1-(1+$C$2/100/12)^(-N220)),F219+E220)</f>
        <v>0</v>
      </c>
      <c r="D220" s="63" t="n">
        <f aca="false">C220-E220</f>
        <v>0</v>
      </c>
      <c r="E220" s="63" t="n">
        <f aca="false">F219*$C$2/12/100</f>
        <v>0</v>
      </c>
      <c r="F220" s="64" t="n">
        <f aca="false">F219-D220-K220-L220</f>
        <v>0</v>
      </c>
      <c r="G220" s="65" t="n">
        <f aca="false">H220+I220</f>
        <v>0</v>
      </c>
      <c r="H220" s="63" t="n">
        <f aca="false">IF($C$1/$C$3&lt;J219,$C$1/$C$3,J219)</f>
        <v>0</v>
      </c>
      <c r="I220" s="63" t="n">
        <f aca="false">J219*$C$2/12/100</f>
        <v>0</v>
      </c>
      <c r="J220" s="66" t="n">
        <f aca="false">J219-H220-K220-L220</f>
        <v>0</v>
      </c>
      <c r="K220" s="67"/>
      <c r="L220" s="68"/>
      <c r="M220" s="69" t="n">
        <f aca="false">IF(ISBLANK(K219),VALUE(M219),ROW(K219))</f>
        <v>11</v>
      </c>
      <c r="N220" s="9" t="n">
        <f aca="false">N219+M219-M220</f>
        <v>180</v>
      </c>
      <c r="O220" s="10" t="n">
        <f aca="false">INDEX(F:F,M220,1)</f>
        <v>160000</v>
      </c>
      <c r="P220" s="11"/>
    </row>
    <row r="221" s="19" customFormat="true" ht="12.75" hidden="false" customHeight="false" outlineLevel="0" collapsed="false">
      <c r="A221" s="79" t="n">
        <v>210</v>
      </c>
      <c r="B221" s="61" t="str">
        <f aca="false">CONCATENATE(INT((A221-1)/12)+1,"-й год ",A221-1-INT((A221-1)/12)*12+1,"-й месяц")</f>
        <v>18-й год 6-й месяц</v>
      </c>
      <c r="C221" s="62" t="n">
        <f aca="false">IF(O221*$C$2/100/12/(1-(1+$C$2/100/12)^(-N221))&lt;F220,O221*$C$2/100/12/(1-(1+$C$2/100/12)^(-N221)),F220+E221)</f>
        <v>0</v>
      </c>
      <c r="D221" s="63" t="n">
        <f aca="false">C221-E221</f>
        <v>0</v>
      </c>
      <c r="E221" s="63" t="n">
        <f aca="false">F220*$C$2/12/100</f>
        <v>0</v>
      </c>
      <c r="F221" s="64" t="n">
        <f aca="false">F220-D221-K221-L221</f>
        <v>0</v>
      </c>
      <c r="G221" s="65" t="n">
        <f aca="false">H221+I221</f>
        <v>0</v>
      </c>
      <c r="H221" s="63" t="n">
        <f aca="false">IF($C$1/$C$3&lt;J220,$C$1/$C$3,J220)</f>
        <v>0</v>
      </c>
      <c r="I221" s="63" t="n">
        <f aca="false">J220*$C$2/12/100</f>
        <v>0</v>
      </c>
      <c r="J221" s="66" t="n">
        <f aca="false">J220-H221-K221-L221</f>
        <v>0</v>
      </c>
      <c r="K221" s="67"/>
      <c r="L221" s="68"/>
      <c r="M221" s="69" t="n">
        <f aca="false">IF(ISBLANK(K220),VALUE(M220),ROW(K220))</f>
        <v>11</v>
      </c>
      <c r="N221" s="9" t="n">
        <f aca="false">N220+M220-M221</f>
        <v>180</v>
      </c>
      <c r="O221" s="10" t="n">
        <f aca="false">INDEX(F:F,M221,1)</f>
        <v>160000</v>
      </c>
      <c r="P221" s="11"/>
    </row>
    <row r="222" s="19" customFormat="true" ht="12.75" hidden="false" customHeight="false" outlineLevel="0" collapsed="false">
      <c r="A222" s="79" t="n">
        <v>211</v>
      </c>
      <c r="B222" s="61" t="str">
        <f aca="false">CONCATENATE(INT((A222-1)/12)+1,"-й год ",A222-1-INT((A222-1)/12)*12+1,"-й месяц")</f>
        <v>18-й год 7-й месяц</v>
      </c>
      <c r="C222" s="62" t="n">
        <f aca="false">IF(O222*$C$2/100/12/(1-(1+$C$2/100/12)^(-N222))&lt;F221,O222*$C$2/100/12/(1-(1+$C$2/100/12)^(-N222)),F221+E222)</f>
        <v>0</v>
      </c>
      <c r="D222" s="63" t="n">
        <f aca="false">C222-E222</f>
        <v>0</v>
      </c>
      <c r="E222" s="63" t="n">
        <f aca="false">F221*$C$2/12/100</f>
        <v>0</v>
      </c>
      <c r="F222" s="64" t="n">
        <f aca="false">F221-D222-K222-L222</f>
        <v>0</v>
      </c>
      <c r="G222" s="65" t="n">
        <f aca="false">H222+I222</f>
        <v>0</v>
      </c>
      <c r="H222" s="63" t="n">
        <f aca="false">IF($C$1/$C$3&lt;J221,$C$1/$C$3,J221)</f>
        <v>0</v>
      </c>
      <c r="I222" s="63" t="n">
        <f aca="false">J221*$C$2/12/100</f>
        <v>0</v>
      </c>
      <c r="J222" s="66" t="n">
        <f aca="false">J221-H222-K222-L222</f>
        <v>0</v>
      </c>
      <c r="K222" s="67"/>
      <c r="L222" s="68"/>
      <c r="M222" s="69" t="n">
        <f aca="false">IF(ISBLANK(K221),VALUE(M221),ROW(K221))</f>
        <v>11</v>
      </c>
      <c r="N222" s="9" t="n">
        <f aca="false">N221+M221-M222</f>
        <v>180</v>
      </c>
      <c r="O222" s="10" t="n">
        <f aca="false">INDEX(F:F,M222,1)</f>
        <v>160000</v>
      </c>
      <c r="P222" s="11"/>
    </row>
    <row r="223" s="19" customFormat="true" ht="12.75" hidden="false" customHeight="false" outlineLevel="0" collapsed="false">
      <c r="A223" s="79" t="n">
        <v>212</v>
      </c>
      <c r="B223" s="61" t="str">
        <f aca="false">CONCATENATE(INT((A223-1)/12)+1,"-й год ",A223-1-INT((A223-1)/12)*12+1,"-й месяц")</f>
        <v>18-й год 8-й месяц</v>
      </c>
      <c r="C223" s="62" t="n">
        <f aca="false">IF(O223*$C$2/100/12/(1-(1+$C$2/100/12)^(-N223))&lt;F222,O223*$C$2/100/12/(1-(1+$C$2/100/12)^(-N223)),F222+E223)</f>
        <v>0</v>
      </c>
      <c r="D223" s="63" t="n">
        <f aca="false">C223-E223</f>
        <v>0</v>
      </c>
      <c r="E223" s="63" t="n">
        <f aca="false">F222*$C$2/12/100</f>
        <v>0</v>
      </c>
      <c r="F223" s="64" t="n">
        <f aca="false">F222-D223-K223-L223</f>
        <v>0</v>
      </c>
      <c r="G223" s="65" t="n">
        <f aca="false">H223+I223</f>
        <v>0</v>
      </c>
      <c r="H223" s="63" t="n">
        <f aca="false">IF($C$1/$C$3&lt;J222,$C$1/$C$3,J222)</f>
        <v>0</v>
      </c>
      <c r="I223" s="63" t="n">
        <f aca="false">J222*$C$2/12/100</f>
        <v>0</v>
      </c>
      <c r="J223" s="66" t="n">
        <f aca="false">J222-H223-K223-L223</f>
        <v>0</v>
      </c>
      <c r="K223" s="67"/>
      <c r="L223" s="68"/>
      <c r="M223" s="69" t="n">
        <f aca="false">IF(ISBLANK(K222),VALUE(M222),ROW(K222))</f>
        <v>11</v>
      </c>
      <c r="N223" s="9" t="n">
        <f aca="false">N222+M222-M223</f>
        <v>180</v>
      </c>
      <c r="O223" s="10" t="n">
        <f aca="false">INDEX(F:F,M223,1)</f>
        <v>160000</v>
      </c>
      <c r="P223" s="11"/>
    </row>
    <row r="224" s="19" customFormat="true" ht="12.75" hidden="false" customHeight="false" outlineLevel="0" collapsed="false">
      <c r="A224" s="79" t="n">
        <v>213</v>
      </c>
      <c r="B224" s="61" t="str">
        <f aca="false">CONCATENATE(INT((A224-1)/12)+1,"-й год ",A224-1-INT((A224-1)/12)*12+1,"-й месяц")</f>
        <v>18-й год 9-й месяц</v>
      </c>
      <c r="C224" s="62" t="n">
        <f aca="false">IF(O224*$C$2/100/12/(1-(1+$C$2/100/12)^(-N224))&lt;F223,O224*$C$2/100/12/(1-(1+$C$2/100/12)^(-N224)),F223+E224)</f>
        <v>0</v>
      </c>
      <c r="D224" s="63" t="n">
        <f aca="false">C224-E224</f>
        <v>0</v>
      </c>
      <c r="E224" s="63" t="n">
        <f aca="false">F223*$C$2/12/100</f>
        <v>0</v>
      </c>
      <c r="F224" s="64" t="n">
        <f aca="false">F223-D224-K224-L224</f>
        <v>0</v>
      </c>
      <c r="G224" s="65" t="n">
        <f aca="false">H224+I224</f>
        <v>0</v>
      </c>
      <c r="H224" s="63" t="n">
        <f aca="false">IF($C$1/$C$3&lt;J223,$C$1/$C$3,J223)</f>
        <v>0</v>
      </c>
      <c r="I224" s="63" t="n">
        <f aca="false">J223*$C$2/12/100</f>
        <v>0</v>
      </c>
      <c r="J224" s="66" t="n">
        <f aca="false">J223-H224-K224-L224</f>
        <v>0</v>
      </c>
      <c r="K224" s="67"/>
      <c r="L224" s="68"/>
      <c r="M224" s="69" t="n">
        <f aca="false">IF(ISBLANK(K223),VALUE(M223),ROW(K223))</f>
        <v>11</v>
      </c>
      <c r="N224" s="9" t="n">
        <f aca="false">N223+M223-M224</f>
        <v>180</v>
      </c>
      <c r="O224" s="10" t="n">
        <f aca="false">INDEX(F:F,M224,1)</f>
        <v>160000</v>
      </c>
      <c r="P224" s="11"/>
    </row>
    <row r="225" s="19" customFormat="true" ht="12.75" hidden="false" customHeight="false" outlineLevel="0" collapsed="false">
      <c r="A225" s="79" t="n">
        <v>214</v>
      </c>
      <c r="B225" s="61" t="str">
        <f aca="false">CONCATENATE(INT((A225-1)/12)+1,"-й год ",A225-1-INT((A225-1)/12)*12+1,"-й месяц")</f>
        <v>18-й год 10-й месяц</v>
      </c>
      <c r="C225" s="62" t="n">
        <f aca="false">IF(O225*$C$2/100/12/(1-(1+$C$2/100/12)^(-N225))&lt;F224,O225*$C$2/100/12/(1-(1+$C$2/100/12)^(-N225)),F224+E225)</f>
        <v>0</v>
      </c>
      <c r="D225" s="63" t="n">
        <f aca="false">C225-E225</f>
        <v>0</v>
      </c>
      <c r="E225" s="63" t="n">
        <f aca="false">F224*$C$2/12/100</f>
        <v>0</v>
      </c>
      <c r="F225" s="64" t="n">
        <f aca="false">F224-D225-K225-L225</f>
        <v>0</v>
      </c>
      <c r="G225" s="65" t="n">
        <f aca="false">H225+I225</f>
        <v>0</v>
      </c>
      <c r="H225" s="63" t="n">
        <f aca="false">IF($C$1/$C$3&lt;J224,$C$1/$C$3,J224)</f>
        <v>0</v>
      </c>
      <c r="I225" s="63" t="n">
        <f aca="false">J224*$C$2/12/100</f>
        <v>0</v>
      </c>
      <c r="J225" s="66" t="n">
        <f aca="false">J224-H225-K225-L225</f>
        <v>0</v>
      </c>
      <c r="K225" s="67"/>
      <c r="L225" s="68"/>
      <c r="M225" s="69" t="n">
        <f aca="false">IF(ISBLANK(K224),VALUE(M224),ROW(K224))</f>
        <v>11</v>
      </c>
      <c r="N225" s="9" t="n">
        <f aca="false">N224+M224-M225</f>
        <v>180</v>
      </c>
      <c r="O225" s="10" t="n">
        <f aca="false">INDEX(F:F,M225,1)</f>
        <v>160000</v>
      </c>
      <c r="P225" s="11"/>
    </row>
    <row r="226" s="19" customFormat="true" ht="12.75" hidden="false" customHeight="false" outlineLevel="0" collapsed="false">
      <c r="A226" s="79" t="n">
        <v>215</v>
      </c>
      <c r="B226" s="61" t="str">
        <f aca="false">CONCATENATE(INT((A226-1)/12)+1,"-й год ",A226-1-INT((A226-1)/12)*12+1,"-й месяц")</f>
        <v>18-й год 11-й месяц</v>
      </c>
      <c r="C226" s="62" t="n">
        <f aca="false">IF(O226*$C$2/100/12/(1-(1+$C$2/100/12)^(-N226))&lt;F225,O226*$C$2/100/12/(1-(1+$C$2/100/12)^(-N226)),F225+E226)</f>
        <v>0</v>
      </c>
      <c r="D226" s="63" t="n">
        <f aca="false">C226-E226</f>
        <v>0</v>
      </c>
      <c r="E226" s="63" t="n">
        <f aca="false">F225*$C$2/12/100</f>
        <v>0</v>
      </c>
      <c r="F226" s="64" t="n">
        <f aca="false">F225-D226-K226-L226</f>
        <v>0</v>
      </c>
      <c r="G226" s="65" t="n">
        <f aca="false">H226+I226</f>
        <v>0</v>
      </c>
      <c r="H226" s="63" t="n">
        <f aca="false">IF($C$1/$C$3&lt;J225,$C$1/$C$3,J225)</f>
        <v>0</v>
      </c>
      <c r="I226" s="63" t="n">
        <f aca="false">J225*$C$2/12/100</f>
        <v>0</v>
      </c>
      <c r="J226" s="66" t="n">
        <f aca="false">J225-H226-K226-L226</f>
        <v>0</v>
      </c>
      <c r="K226" s="67"/>
      <c r="L226" s="68"/>
      <c r="M226" s="69" t="n">
        <f aca="false">IF(ISBLANK(K225),VALUE(M225),ROW(K225))</f>
        <v>11</v>
      </c>
      <c r="N226" s="9" t="n">
        <f aca="false">N225+M225-M226</f>
        <v>180</v>
      </c>
      <c r="O226" s="10" t="n">
        <f aca="false">INDEX(F:F,M226,1)</f>
        <v>160000</v>
      </c>
      <c r="P226" s="11"/>
    </row>
    <row r="227" s="19" customFormat="true" ht="12.75" hidden="false" customHeight="false" outlineLevel="0" collapsed="false">
      <c r="A227" s="80" t="n">
        <v>216</v>
      </c>
      <c r="B227" s="81" t="str">
        <f aca="false">CONCATENATE(INT((A227-1)/12)+1,"-й год ",A227-1-INT((A227-1)/12)*12+1,"-й месяц")</f>
        <v>18-й год 12-й месяц</v>
      </c>
      <c r="C227" s="82" t="n">
        <f aca="false">IF(O227*$C$2/100/12/(1-(1+$C$2/100/12)^(-N227))&lt;F226,O227*$C$2/100/12/(1-(1+$C$2/100/12)^(-N227)),F226+E227)</f>
        <v>0</v>
      </c>
      <c r="D227" s="83" t="n">
        <f aca="false">C227-E227</f>
        <v>0</v>
      </c>
      <c r="E227" s="83" t="n">
        <f aca="false">F226*$C$2/12/100</f>
        <v>0</v>
      </c>
      <c r="F227" s="84" t="n">
        <f aca="false">F226-D227-K227-L227</f>
        <v>0</v>
      </c>
      <c r="G227" s="85" t="n">
        <f aca="false">H227+I227</f>
        <v>0</v>
      </c>
      <c r="H227" s="83" t="n">
        <f aca="false">IF($C$1/$C$3&lt;J226,$C$1/$C$3,J226)</f>
        <v>0</v>
      </c>
      <c r="I227" s="83" t="n">
        <f aca="false">J226*$C$2/12/100</f>
        <v>0</v>
      </c>
      <c r="J227" s="86" t="n">
        <f aca="false">J226-H227-K227-L227</f>
        <v>0</v>
      </c>
      <c r="K227" s="87"/>
      <c r="L227" s="88"/>
      <c r="M227" s="69" t="n">
        <f aca="false">IF(ISBLANK(K226),VALUE(M226),ROW(K226))</f>
        <v>11</v>
      </c>
      <c r="N227" s="9" t="n">
        <f aca="false">N226+M226-M227</f>
        <v>180</v>
      </c>
      <c r="O227" s="10" t="n">
        <f aca="false">INDEX(F:F,M227,1)</f>
        <v>160000</v>
      </c>
      <c r="P227" s="11"/>
    </row>
    <row r="228" s="19" customFormat="true" ht="12.75" hidden="false" customHeight="false" outlineLevel="0" collapsed="false">
      <c r="A228" s="60" t="n">
        <v>217</v>
      </c>
      <c r="B228" s="61" t="str">
        <f aca="false">CONCATENATE(INT((A228-1)/12)+1,"-й год ",A228-1-INT((A228-1)/12)*12+1,"-й месяц")</f>
        <v>19-й год 1-й месяц</v>
      </c>
      <c r="C228" s="62" t="n">
        <f aca="false">IF(O228*$C$2/100/12/(1-(1+$C$2/100/12)^(-N228))&lt;F227,O228*$C$2/100/12/(1-(1+$C$2/100/12)^(-N228)),F227+E228)</f>
        <v>0</v>
      </c>
      <c r="D228" s="63" t="n">
        <f aca="false">C228-E228</f>
        <v>0</v>
      </c>
      <c r="E228" s="63" t="n">
        <f aca="false">F227*$C$2/12/100</f>
        <v>0</v>
      </c>
      <c r="F228" s="64" t="n">
        <f aca="false">F227-D228-K228-L228</f>
        <v>0</v>
      </c>
      <c r="G228" s="65" t="n">
        <f aca="false">H228+I228</f>
        <v>0</v>
      </c>
      <c r="H228" s="63" t="n">
        <f aca="false">IF($C$1/$C$3&lt;J227,$C$1/$C$3,J227)</f>
        <v>0</v>
      </c>
      <c r="I228" s="63" t="n">
        <f aca="false">J227*$C$2/12/100</f>
        <v>0</v>
      </c>
      <c r="J228" s="66" t="n">
        <f aca="false">J227-H228-K228-L228</f>
        <v>0</v>
      </c>
      <c r="K228" s="67"/>
      <c r="L228" s="68"/>
      <c r="M228" s="69" t="n">
        <f aca="false">IF(ISBLANK(K227),VALUE(M227),ROW(K227))</f>
        <v>11</v>
      </c>
      <c r="N228" s="9" t="n">
        <f aca="false">N227+M227-M228</f>
        <v>180</v>
      </c>
      <c r="O228" s="10" t="n">
        <f aca="false">INDEX(F:F,M228,1)</f>
        <v>160000</v>
      </c>
      <c r="P228" s="11"/>
    </row>
    <row r="229" s="19" customFormat="true" ht="12.75" hidden="false" customHeight="false" outlineLevel="0" collapsed="false">
      <c r="A229" s="60" t="n">
        <v>218</v>
      </c>
      <c r="B229" s="61" t="str">
        <f aca="false">CONCATENATE(INT((A229-1)/12)+1,"-й год ",A229-1-INT((A229-1)/12)*12+1,"-й месяц")</f>
        <v>19-й год 2-й месяц</v>
      </c>
      <c r="C229" s="62" t="n">
        <f aca="false">IF(O229*$C$2/100/12/(1-(1+$C$2/100/12)^(-N229))&lt;F228,O229*$C$2/100/12/(1-(1+$C$2/100/12)^(-N229)),F228+E229)</f>
        <v>0</v>
      </c>
      <c r="D229" s="63" t="n">
        <f aca="false">C229-E229</f>
        <v>0</v>
      </c>
      <c r="E229" s="63" t="n">
        <f aca="false">F228*$C$2/12/100</f>
        <v>0</v>
      </c>
      <c r="F229" s="64" t="n">
        <f aca="false">F228-D229-K229-L229</f>
        <v>0</v>
      </c>
      <c r="G229" s="65" t="n">
        <f aca="false">H229+I229</f>
        <v>0</v>
      </c>
      <c r="H229" s="63" t="n">
        <f aca="false">IF($C$1/$C$3&lt;J228,$C$1/$C$3,J228)</f>
        <v>0</v>
      </c>
      <c r="I229" s="63" t="n">
        <f aca="false">J228*$C$2/12/100</f>
        <v>0</v>
      </c>
      <c r="J229" s="66" t="n">
        <f aca="false">J228-H229-K229-L229</f>
        <v>0</v>
      </c>
      <c r="K229" s="67"/>
      <c r="L229" s="68"/>
      <c r="M229" s="69" t="n">
        <f aca="false">IF(ISBLANK(K228),VALUE(M228),ROW(K228))</f>
        <v>11</v>
      </c>
      <c r="N229" s="9" t="n">
        <f aca="false">N228+M228-M229</f>
        <v>180</v>
      </c>
      <c r="O229" s="10" t="n">
        <f aca="false">INDEX(F:F,M229,1)</f>
        <v>160000</v>
      </c>
      <c r="P229" s="11"/>
    </row>
    <row r="230" s="19" customFormat="true" ht="12.75" hidden="false" customHeight="false" outlineLevel="0" collapsed="false">
      <c r="A230" s="60" t="n">
        <v>219</v>
      </c>
      <c r="B230" s="61" t="str">
        <f aca="false">CONCATENATE(INT((A230-1)/12)+1,"-й год ",A230-1-INT((A230-1)/12)*12+1,"-й месяц")</f>
        <v>19-й год 3-й месяц</v>
      </c>
      <c r="C230" s="62" t="n">
        <f aca="false">IF(O230*$C$2/100/12/(1-(1+$C$2/100/12)^(-N230))&lt;F229,O230*$C$2/100/12/(1-(1+$C$2/100/12)^(-N230)),F229+E230)</f>
        <v>0</v>
      </c>
      <c r="D230" s="63" t="n">
        <f aca="false">C230-E230</f>
        <v>0</v>
      </c>
      <c r="E230" s="63" t="n">
        <f aca="false">F229*$C$2/12/100</f>
        <v>0</v>
      </c>
      <c r="F230" s="64" t="n">
        <f aca="false">F229-D230-K230-L230</f>
        <v>0</v>
      </c>
      <c r="G230" s="65" t="n">
        <f aca="false">H230+I230</f>
        <v>0</v>
      </c>
      <c r="H230" s="63" t="n">
        <f aca="false">IF($C$1/$C$3&lt;J229,$C$1/$C$3,J229)</f>
        <v>0</v>
      </c>
      <c r="I230" s="63" t="n">
        <f aca="false">J229*$C$2/12/100</f>
        <v>0</v>
      </c>
      <c r="J230" s="66" t="n">
        <f aca="false">J229-H230-K230-L230</f>
        <v>0</v>
      </c>
      <c r="K230" s="67"/>
      <c r="L230" s="68"/>
      <c r="M230" s="69" t="n">
        <f aca="false">IF(ISBLANK(K229),VALUE(M229),ROW(K229))</f>
        <v>11</v>
      </c>
      <c r="N230" s="9" t="n">
        <f aca="false">N229+M229-M230</f>
        <v>180</v>
      </c>
      <c r="O230" s="10" t="n">
        <f aca="false">INDEX(F:F,M230,1)</f>
        <v>160000</v>
      </c>
      <c r="P230" s="11"/>
    </row>
    <row r="231" s="19" customFormat="true" ht="12.75" hidden="false" customHeight="false" outlineLevel="0" collapsed="false">
      <c r="A231" s="60" t="n">
        <v>220</v>
      </c>
      <c r="B231" s="61" t="str">
        <f aca="false">CONCATENATE(INT((A231-1)/12)+1,"-й год ",A231-1-INT((A231-1)/12)*12+1,"-й месяц")</f>
        <v>19-й год 4-й месяц</v>
      </c>
      <c r="C231" s="62" t="n">
        <f aca="false">IF(O231*$C$2/100/12/(1-(1+$C$2/100/12)^(-N231))&lt;F230,O231*$C$2/100/12/(1-(1+$C$2/100/12)^(-N231)),F230+E231)</f>
        <v>0</v>
      </c>
      <c r="D231" s="63" t="n">
        <f aca="false">C231-E231</f>
        <v>0</v>
      </c>
      <c r="E231" s="63" t="n">
        <f aca="false">F230*$C$2/12/100</f>
        <v>0</v>
      </c>
      <c r="F231" s="64" t="n">
        <f aca="false">F230-D231-K231-L231</f>
        <v>0</v>
      </c>
      <c r="G231" s="65" t="n">
        <f aca="false">H231+I231</f>
        <v>0</v>
      </c>
      <c r="H231" s="63" t="n">
        <f aca="false">IF($C$1/$C$3&lt;J230,$C$1/$C$3,J230)</f>
        <v>0</v>
      </c>
      <c r="I231" s="63" t="n">
        <f aca="false">J230*$C$2/12/100</f>
        <v>0</v>
      </c>
      <c r="J231" s="66" t="n">
        <f aca="false">J230-H231-K231-L231</f>
        <v>0</v>
      </c>
      <c r="K231" s="67"/>
      <c r="L231" s="68"/>
      <c r="M231" s="69" t="n">
        <f aca="false">IF(ISBLANK(K230),VALUE(M230),ROW(K230))</f>
        <v>11</v>
      </c>
      <c r="N231" s="9" t="n">
        <f aca="false">N230+M230-M231</f>
        <v>180</v>
      </c>
      <c r="O231" s="10" t="n">
        <f aca="false">INDEX(F:F,M231,1)</f>
        <v>160000</v>
      </c>
      <c r="P231" s="11"/>
    </row>
    <row r="232" s="19" customFormat="true" ht="12.75" hidden="false" customHeight="false" outlineLevel="0" collapsed="false">
      <c r="A232" s="60" t="n">
        <v>221</v>
      </c>
      <c r="B232" s="61" t="str">
        <f aca="false">CONCATENATE(INT((A232-1)/12)+1,"-й год ",A232-1-INT((A232-1)/12)*12+1,"-й месяц")</f>
        <v>19-й год 5-й месяц</v>
      </c>
      <c r="C232" s="62" t="n">
        <f aca="false">IF(O232*$C$2/100/12/(1-(1+$C$2/100/12)^(-N232))&lt;F231,O232*$C$2/100/12/(1-(1+$C$2/100/12)^(-N232)),F231+E232)</f>
        <v>0</v>
      </c>
      <c r="D232" s="63" t="n">
        <f aca="false">C232-E232</f>
        <v>0</v>
      </c>
      <c r="E232" s="63" t="n">
        <f aca="false">F231*$C$2/12/100</f>
        <v>0</v>
      </c>
      <c r="F232" s="64" t="n">
        <f aca="false">F231-D232-K232-L232</f>
        <v>0</v>
      </c>
      <c r="G232" s="65" t="n">
        <f aca="false">H232+I232</f>
        <v>0</v>
      </c>
      <c r="H232" s="63" t="n">
        <f aca="false">IF($C$1/$C$3&lt;J231,$C$1/$C$3,J231)</f>
        <v>0</v>
      </c>
      <c r="I232" s="63" t="n">
        <f aca="false">J231*$C$2/12/100</f>
        <v>0</v>
      </c>
      <c r="J232" s="66" t="n">
        <f aca="false">J231-H232-K232-L232</f>
        <v>0</v>
      </c>
      <c r="K232" s="67"/>
      <c r="L232" s="68"/>
      <c r="M232" s="69" t="n">
        <f aca="false">IF(ISBLANK(K231),VALUE(M231),ROW(K231))</f>
        <v>11</v>
      </c>
      <c r="N232" s="9" t="n">
        <f aca="false">N231+M231-M232</f>
        <v>180</v>
      </c>
      <c r="O232" s="10" t="n">
        <f aca="false">INDEX(F:F,M232,1)</f>
        <v>160000</v>
      </c>
      <c r="P232" s="11"/>
    </row>
    <row r="233" s="19" customFormat="true" ht="12.75" hidden="false" customHeight="false" outlineLevel="0" collapsed="false">
      <c r="A233" s="60" t="n">
        <v>222</v>
      </c>
      <c r="B233" s="61" t="str">
        <f aca="false">CONCATENATE(INT((A233-1)/12)+1,"-й год ",A233-1-INT((A233-1)/12)*12+1,"-й месяц")</f>
        <v>19-й год 6-й месяц</v>
      </c>
      <c r="C233" s="62" t="n">
        <f aca="false">IF(O233*$C$2/100/12/(1-(1+$C$2/100/12)^(-N233))&lt;F232,O233*$C$2/100/12/(1-(1+$C$2/100/12)^(-N233)),F232+E233)</f>
        <v>0</v>
      </c>
      <c r="D233" s="63" t="n">
        <f aca="false">C233-E233</f>
        <v>0</v>
      </c>
      <c r="E233" s="63" t="n">
        <f aca="false">F232*$C$2/12/100</f>
        <v>0</v>
      </c>
      <c r="F233" s="64" t="n">
        <f aca="false">F232-D233-K233-L233</f>
        <v>0</v>
      </c>
      <c r="G233" s="65" t="n">
        <f aca="false">H233+I233</f>
        <v>0</v>
      </c>
      <c r="H233" s="63" t="n">
        <f aca="false">IF($C$1/$C$3&lt;J232,$C$1/$C$3,J232)</f>
        <v>0</v>
      </c>
      <c r="I233" s="63" t="n">
        <f aca="false">J232*$C$2/12/100</f>
        <v>0</v>
      </c>
      <c r="J233" s="66" t="n">
        <f aca="false">J232-H233-K233-L233</f>
        <v>0</v>
      </c>
      <c r="K233" s="67"/>
      <c r="L233" s="68"/>
      <c r="M233" s="69" t="n">
        <f aca="false">IF(ISBLANK(K232),VALUE(M232),ROW(K232))</f>
        <v>11</v>
      </c>
      <c r="N233" s="9" t="n">
        <f aca="false">N232+M232-M233</f>
        <v>180</v>
      </c>
      <c r="O233" s="10" t="n">
        <f aca="false">INDEX(F:F,M233,1)</f>
        <v>160000</v>
      </c>
      <c r="P233" s="11"/>
    </row>
    <row r="234" s="19" customFormat="true" ht="12.75" hidden="false" customHeight="false" outlineLevel="0" collapsed="false">
      <c r="A234" s="60" t="n">
        <v>223</v>
      </c>
      <c r="B234" s="61" t="str">
        <f aca="false">CONCATENATE(INT((A234-1)/12)+1,"-й год ",A234-1-INT((A234-1)/12)*12+1,"-й месяц")</f>
        <v>19-й год 7-й месяц</v>
      </c>
      <c r="C234" s="62" t="n">
        <f aca="false">IF(O234*$C$2/100/12/(1-(1+$C$2/100/12)^(-N234))&lt;F233,O234*$C$2/100/12/(1-(1+$C$2/100/12)^(-N234)),F233+E234)</f>
        <v>0</v>
      </c>
      <c r="D234" s="63" t="n">
        <f aca="false">C234-E234</f>
        <v>0</v>
      </c>
      <c r="E234" s="63" t="n">
        <f aca="false">F233*$C$2/12/100</f>
        <v>0</v>
      </c>
      <c r="F234" s="64" t="n">
        <f aca="false">F233-D234-K234-L234</f>
        <v>0</v>
      </c>
      <c r="G234" s="65" t="n">
        <f aca="false">H234+I234</f>
        <v>0</v>
      </c>
      <c r="H234" s="63" t="n">
        <f aca="false">IF($C$1/$C$3&lt;J233,$C$1/$C$3,J233)</f>
        <v>0</v>
      </c>
      <c r="I234" s="63" t="n">
        <f aca="false">J233*$C$2/12/100</f>
        <v>0</v>
      </c>
      <c r="J234" s="66" t="n">
        <f aca="false">J233-H234-K234-L234</f>
        <v>0</v>
      </c>
      <c r="K234" s="67"/>
      <c r="L234" s="68"/>
      <c r="M234" s="69" t="n">
        <f aca="false">IF(ISBLANK(K233),VALUE(M233),ROW(K233))</f>
        <v>11</v>
      </c>
      <c r="N234" s="9" t="n">
        <f aca="false">N233+M233-M234</f>
        <v>180</v>
      </c>
      <c r="O234" s="10" t="n">
        <f aca="false">INDEX(F:F,M234,1)</f>
        <v>160000</v>
      </c>
      <c r="P234" s="11"/>
    </row>
    <row r="235" s="19" customFormat="true" ht="12.75" hidden="false" customHeight="false" outlineLevel="0" collapsed="false">
      <c r="A235" s="60" t="n">
        <v>224</v>
      </c>
      <c r="B235" s="61" t="str">
        <f aca="false">CONCATENATE(INT((A235-1)/12)+1,"-й год ",A235-1-INT((A235-1)/12)*12+1,"-й месяц")</f>
        <v>19-й год 8-й месяц</v>
      </c>
      <c r="C235" s="62" t="n">
        <f aca="false">IF(O235*$C$2/100/12/(1-(1+$C$2/100/12)^(-N235))&lt;F234,O235*$C$2/100/12/(1-(1+$C$2/100/12)^(-N235)),F234+E235)</f>
        <v>0</v>
      </c>
      <c r="D235" s="63" t="n">
        <f aca="false">C235-E235</f>
        <v>0</v>
      </c>
      <c r="E235" s="63" t="n">
        <f aca="false">F234*$C$2/12/100</f>
        <v>0</v>
      </c>
      <c r="F235" s="64" t="n">
        <f aca="false">F234-D235-K235-L235</f>
        <v>0</v>
      </c>
      <c r="G235" s="65" t="n">
        <f aca="false">H235+I235</f>
        <v>0</v>
      </c>
      <c r="H235" s="63" t="n">
        <f aca="false">IF($C$1/$C$3&lt;J234,$C$1/$C$3,J234)</f>
        <v>0</v>
      </c>
      <c r="I235" s="63" t="n">
        <f aca="false">J234*$C$2/12/100</f>
        <v>0</v>
      </c>
      <c r="J235" s="66" t="n">
        <f aca="false">J234-H235-K235-L235</f>
        <v>0</v>
      </c>
      <c r="K235" s="67"/>
      <c r="L235" s="68"/>
      <c r="M235" s="69" t="n">
        <f aca="false">IF(ISBLANK(K234),VALUE(M234),ROW(K234))</f>
        <v>11</v>
      </c>
      <c r="N235" s="9" t="n">
        <f aca="false">N234+M234-M235</f>
        <v>180</v>
      </c>
      <c r="O235" s="10" t="n">
        <f aca="false">INDEX(F:F,M235,1)</f>
        <v>160000</v>
      </c>
      <c r="P235" s="11"/>
    </row>
    <row r="236" s="19" customFormat="true" ht="12.75" hidden="false" customHeight="false" outlineLevel="0" collapsed="false">
      <c r="A236" s="60" t="n">
        <v>225</v>
      </c>
      <c r="B236" s="61" t="str">
        <f aca="false">CONCATENATE(INT((A236-1)/12)+1,"-й год ",A236-1-INT((A236-1)/12)*12+1,"-й месяц")</f>
        <v>19-й год 9-й месяц</v>
      </c>
      <c r="C236" s="62" t="n">
        <f aca="false">IF(O236*$C$2/100/12/(1-(1+$C$2/100/12)^(-N236))&lt;F235,O236*$C$2/100/12/(1-(1+$C$2/100/12)^(-N236)),F235+E236)</f>
        <v>0</v>
      </c>
      <c r="D236" s="63" t="n">
        <f aca="false">C236-E236</f>
        <v>0</v>
      </c>
      <c r="E236" s="63" t="n">
        <f aca="false">F235*$C$2/12/100</f>
        <v>0</v>
      </c>
      <c r="F236" s="64" t="n">
        <f aca="false">F235-D236-K236-L236</f>
        <v>0</v>
      </c>
      <c r="G236" s="65" t="n">
        <f aca="false">H236+I236</f>
        <v>0</v>
      </c>
      <c r="H236" s="63" t="n">
        <f aca="false">IF($C$1/$C$3&lt;J235,$C$1/$C$3,J235)</f>
        <v>0</v>
      </c>
      <c r="I236" s="63" t="n">
        <f aca="false">J235*$C$2/12/100</f>
        <v>0</v>
      </c>
      <c r="J236" s="66" t="n">
        <f aca="false">J235-H236-K236-L236</f>
        <v>0</v>
      </c>
      <c r="K236" s="67"/>
      <c r="L236" s="68"/>
      <c r="M236" s="69" t="n">
        <f aca="false">IF(ISBLANK(K235),VALUE(M235),ROW(K235))</f>
        <v>11</v>
      </c>
      <c r="N236" s="9" t="n">
        <f aca="false">N235+M235-M236</f>
        <v>180</v>
      </c>
      <c r="O236" s="10" t="n">
        <f aca="false">INDEX(F:F,M236,1)</f>
        <v>160000</v>
      </c>
      <c r="P236" s="11"/>
    </row>
    <row r="237" s="19" customFormat="true" ht="12.75" hidden="false" customHeight="false" outlineLevel="0" collapsed="false">
      <c r="A237" s="60" t="n">
        <v>226</v>
      </c>
      <c r="B237" s="61" t="str">
        <f aca="false">CONCATENATE(INT((A237-1)/12)+1,"-й год ",A237-1-INT((A237-1)/12)*12+1,"-й месяц")</f>
        <v>19-й год 10-й месяц</v>
      </c>
      <c r="C237" s="62" t="n">
        <f aca="false">IF(O237*$C$2/100/12/(1-(1+$C$2/100/12)^(-N237))&lt;F236,O237*$C$2/100/12/(1-(1+$C$2/100/12)^(-N237)),F236+E237)</f>
        <v>0</v>
      </c>
      <c r="D237" s="63" t="n">
        <f aca="false">C237-E237</f>
        <v>0</v>
      </c>
      <c r="E237" s="63" t="n">
        <f aca="false">F236*$C$2/12/100</f>
        <v>0</v>
      </c>
      <c r="F237" s="64" t="n">
        <f aca="false">F236-D237-K237-L237</f>
        <v>0</v>
      </c>
      <c r="G237" s="65" t="n">
        <f aca="false">H237+I237</f>
        <v>0</v>
      </c>
      <c r="H237" s="63" t="n">
        <f aca="false">IF($C$1/$C$3&lt;J236,$C$1/$C$3,J236)</f>
        <v>0</v>
      </c>
      <c r="I237" s="63" t="n">
        <f aca="false">J236*$C$2/12/100</f>
        <v>0</v>
      </c>
      <c r="J237" s="66" t="n">
        <f aca="false">J236-H237-K237-L237</f>
        <v>0</v>
      </c>
      <c r="K237" s="67"/>
      <c r="L237" s="68"/>
      <c r="M237" s="69" t="n">
        <f aca="false">IF(ISBLANK(K236),VALUE(M236),ROW(K236))</f>
        <v>11</v>
      </c>
      <c r="N237" s="9" t="n">
        <f aca="false">N236+M236-M237</f>
        <v>180</v>
      </c>
      <c r="O237" s="10" t="n">
        <f aca="false">INDEX(F:F,M237,1)</f>
        <v>160000</v>
      </c>
      <c r="P237" s="11"/>
    </row>
    <row r="238" s="19" customFormat="true" ht="12.75" hidden="false" customHeight="false" outlineLevel="0" collapsed="false">
      <c r="A238" s="60" t="n">
        <v>227</v>
      </c>
      <c r="B238" s="61" t="str">
        <f aca="false">CONCATENATE(INT((A238-1)/12)+1,"-й год ",A238-1-INT((A238-1)/12)*12+1,"-й месяц")</f>
        <v>19-й год 11-й месяц</v>
      </c>
      <c r="C238" s="62" t="n">
        <f aca="false">IF(O238*$C$2/100/12/(1-(1+$C$2/100/12)^(-N238))&lt;F237,O238*$C$2/100/12/(1-(1+$C$2/100/12)^(-N238)),F237+E238)</f>
        <v>0</v>
      </c>
      <c r="D238" s="63" t="n">
        <f aca="false">C238-E238</f>
        <v>0</v>
      </c>
      <c r="E238" s="63" t="n">
        <f aca="false">F237*$C$2/12/100</f>
        <v>0</v>
      </c>
      <c r="F238" s="64" t="n">
        <f aca="false">F237-D238-K238-L238</f>
        <v>0</v>
      </c>
      <c r="G238" s="65" t="n">
        <f aca="false">H238+I238</f>
        <v>0</v>
      </c>
      <c r="H238" s="63" t="n">
        <f aca="false">IF($C$1/$C$3&lt;J237,$C$1/$C$3,J237)</f>
        <v>0</v>
      </c>
      <c r="I238" s="63" t="n">
        <f aca="false">J237*$C$2/12/100</f>
        <v>0</v>
      </c>
      <c r="J238" s="66" t="n">
        <f aca="false">J237-H238-K238-L238</f>
        <v>0</v>
      </c>
      <c r="K238" s="67"/>
      <c r="L238" s="68"/>
      <c r="M238" s="69" t="n">
        <f aca="false">IF(ISBLANK(K237),VALUE(M237),ROW(K237))</f>
        <v>11</v>
      </c>
      <c r="N238" s="9" t="n">
        <f aca="false">N237+M237-M238</f>
        <v>180</v>
      </c>
      <c r="O238" s="10" t="n">
        <f aca="false">INDEX(F:F,M238,1)</f>
        <v>160000</v>
      </c>
      <c r="P238" s="11"/>
    </row>
    <row r="239" s="19" customFormat="true" ht="12.75" hidden="false" customHeight="false" outlineLevel="0" collapsed="false">
      <c r="A239" s="60" t="n">
        <v>228</v>
      </c>
      <c r="B239" s="61" t="str">
        <f aca="false">CONCATENATE(INT((A239-1)/12)+1,"-й год ",A239-1-INT((A239-1)/12)*12+1,"-й месяц")</f>
        <v>19-й год 12-й месяц</v>
      </c>
      <c r="C239" s="62" t="n">
        <f aca="false">IF(O239*$C$2/100/12/(1-(1+$C$2/100/12)^(-N239))&lt;F238,O239*$C$2/100/12/(1-(1+$C$2/100/12)^(-N239)),F238+E239)</f>
        <v>0</v>
      </c>
      <c r="D239" s="63" t="n">
        <f aca="false">C239-E239</f>
        <v>0</v>
      </c>
      <c r="E239" s="63" t="n">
        <f aca="false">F238*$C$2/12/100</f>
        <v>0</v>
      </c>
      <c r="F239" s="64" t="n">
        <f aca="false">F238-D239-K239-L239</f>
        <v>0</v>
      </c>
      <c r="G239" s="65" t="n">
        <f aca="false">H239+I239</f>
        <v>0</v>
      </c>
      <c r="H239" s="63" t="n">
        <f aca="false">IF($C$1/$C$3&lt;J238,$C$1/$C$3,J238)</f>
        <v>0</v>
      </c>
      <c r="I239" s="63" t="n">
        <f aca="false">J238*$C$2/12/100</f>
        <v>0</v>
      </c>
      <c r="J239" s="66" t="n">
        <f aca="false">J238-H239-K239-L239</f>
        <v>0</v>
      </c>
      <c r="K239" s="67"/>
      <c r="L239" s="68"/>
      <c r="M239" s="69" t="n">
        <f aca="false">IF(ISBLANK(K238),VALUE(M238),ROW(K238))</f>
        <v>11</v>
      </c>
      <c r="N239" s="9" t="n">
        <f aca="false">N238+M238-M239</f>
        <v>180</v>
      </c>
      <c r="O239" s="10" t="n">
        <f aca="false">INDEX(F:F,M239,1)</f>
        <v>160000</v>
      </c>
      <c r="P239" s="11"/>
    </row>
    <row r="240" s="19" customFormat="true" ht="12.75" hidden="false" customHeight="false" outlineLevel="0" collapsed="false">
      <c r="A240" s="70" t="n">
        <v>229</v>
      </c>
      <c r="B240" s="71" t="str">
        <f aca="false">CONCATENATE(INT((A240-1)/12)+1,"-й год ",A240-1-INT((A240-1)/12)*12+1,"-й месяц")</f>
        <v>20-й год 1-й месяц</v>
      </c>
      <c r="C240" s="72" t="n">
        <f aca="false">IF(O240*$C$2/100/12/(1-(1+$C$2/100/12)^(-N240))&lt;F239,O240*$C$2/100/12/(1-(1+$C$2/100/12)^(-N240)),F239+E240)</f>
        <v>0</v>
      </c>
      <c r="D240" s="73" t="n">
        <f aca="false">C240-E240</f>
        <v>0</v>
      </c>
      <c r="E240" s="73" t="n">
        <f aca="false">F239*$C$2/12/100</f>
        <v>0</v>
      </c>
      <c r="F240" s="74" t="n">
        <f aca="false">F239-D240-K240-L240</f>
        <v>0</v>
      </c>
      <c r="G240" s="75" t="n">
        <f aca="false">H240+I240</f>
        <v>0</v>
      </c>
      <c r="H240" s="73" t="n">
        <f aca="false">IF($C$1/$C$3&lt;J239,$C$1/$C$3,J239)</f>
        <v>0</v>
      </c>
      <c r="I240" s="73" t="n">
        <f aca="false">J239*$C$2/12/100</f>
        <v>0</v>
      </c>
      <c r="J240" s="76" t="n">
        <f aca="false">J239-H240-K240-L240</f>
        <v>0</v>
      </c>
      <c r="K240" s="77"/>
      <c r="L240" s="78"/>
      <c r="M240" s="69" t="n">
        <f aca="false">IF(ISBLANK(K239),VALUE(M239),ROW(K239))</f>
        <v>11</v>
      </c>
      <c r="N240" s="9" t="n">
        <f aca="false">N239+M239-M240</f>
        <v>180</v>
      </c>
      <c r="O240" s="10" t="n">
        <f aca="false">INDEX(F:F,M240,1)</f>
        <v>160000</v>
      </c>
      <c r="P240" s="11"/>
    </row>
    <row r="241" s="19" customFormat="true" ht="12.75" hidden="false" customHeight="false" outlineLevel="0" collapsed="false">
      <c r="A241" s="79" t="n">
        <v>230</v>
      </c>
      <c r="B241" s="61" t="str">
        <f aca="false">CONCATENATE(INT((A241-1)/12)+1,"-й год ",A241-1-INT((A241-1)/12)*12+1,"-й месяц")</f>
        <v>20-й год 2-й месяц</v>
      </c>
      <c r="C241" s="62" t="n">
        <f aca="false">IF(O241*$C$2/100/12/(1-(1+$C$2/100/12)^(-N241))&lt;F240,O241*$C$2/100/12/(1-(1+$C$2/100/12)^(-N241)),F240+E241)</f>
        <v>0</v>
      </c>
      <c r="D241" s="63" t="n">
        <f aca="false">C241-E241</f>
        <v>0</v>
      </c>
      <c r="E241" s="63" t="n">
        <f aca="false">F240*$C$2/12/100</f>
        <v>0</v>
      </c>
      <c r="F241" s="64" t="n">
        <f aca="false">F240-D241-K241-L241</f>
        <v>0</v>
      </c>
      <c r="G241" s="65" t="n">
        <f aca="false">H241+I241</f>
        <v>0</v>
      </c>
      <c r="H241" s="63" t="n">
        <f aca="false">IF($C$1/$C$3&lt;J240,$C$1/$C$3,J240)</f>
        <v>0</v>
      </c>
      <c r="I241" s="63" t="n">
        <f aca="false">J240*$C$2/12/100</f>
        <v>0</v>
      </c>
      <c r="J241" s="66" t="n">
        <f aca="false">J240-H241-K241-L241</f>
        <v>0</v>
      </c>
      <c r="K241" s="67"/>
      <c r="L241" s="68"/>
      <c r="M241" s="69" t="n">
        <f aca="false">IF(ISBLANK(K240),VALUE(M240),ROW(K240))</f>
        <v>11</v>
      </c>
      <c r="N241" s="9" t="n">
        <f aca="false">N240+M240-M241</f>
        <v>180</v>
      </c>
      <c r="O241" s="10" t="n">
        <f aca="false">INDEX(F:F,M241,1)</f>
        <v>160000</v>
      </c>
      <c r="P241" s="11"/>
    </row>
    <row r="242" s="19" customFormat="true" ht="12.75" hidden="false" customHeight="false" outlineLevel="0" collapsed="false">
      <c r="A242" s="79" t="n">
        <v>231</v>
      </c>
      <c r="B242" s="61" t="str">
        <f aca="false">CONCATENATE(INT((A242-1)/12)+1,"-й год ",A242-1-INT((A242-1)/12)*12+1,"-й месяц")</f>
        <v>20-й год 3-й месяц</v>
      </c>
      <c r="C242" s="62" t="n">
        <f aca="false">IF(O242*$C$2/100/12/(1-(1+$C$2/100/12)^(-N242))&lt;F241,O242*$C$2/100/12/(1-(1+$C$2/100/12)^(-N242)),F241+E242)</f>
        <v>0</v>
      </c>
      <c r="D242" s="63" t="n">
        <f aca="false">C242-E242</f>
        <v>0</v>
      </c>
      <c r="E242" s="63" t="n">
        <f aca="false">F241*$C$2/12/100</f>
        <v>0</v>
      </c>
      <c r="F242" s="64" t="n">
        <f aca="false">F241-D242-K242-L242</f>
        <v>0</v>
      </c>
      <c r="G242" s="65" t="n">
        <f aca="false">H242+I242</f>
        <v>0</v>
      </c>
      <c r="H242" s="63" t="n">
        <f aca="false">IF($C$1/$C$3&lt;J241,$C$1/$C$3,J241)</f>
        <v>0</v>
      </c>
      <c r="I242" s="63" t="n">
        <f aca="false">J241*$C$2/12/100</f>
        <v>0</v>
      </c>
      <c r="J242" s="66" t="n">
        <f aca="false">J241-H242-K242-L242</f>
        <v>0</v>
      </c>
      <c r="K242" s="67"/>
      <c r="L242" s="68"/>
      <c r="M242" s="69" t="n">
        <f aca="false">IF(ISBLANK(K241),VALUE(M241),ROW(K241))</f>
        <v>11</v>
      </c>
      <c r="N242" s="9" t="n">
        <f aca="false">N241+M241-M242</f>
        <v>180</v>
      </c>
      <c r="O242" s="10" t="n">
        <f aca="false">INDEX(F:F,M242,1)</f>
        <v>160000</v>
      </c>
      <c r="P242" s="11"/>
    </row>
    <row r="243" s="19" customFormat="true" ht="12.75" hidden="false" customHeight="false" outlineLevel="0" collapsed="false">
      <c r="A243" s="79" t="n">
        <v>232</v>
      </c>
      <c r="B243" s="61" t="str">
        <f aca="false">CONCATENATE(INT((A243-1)/12)+1,"-й год ",A243-1-INT((A243-1)/12)*12+1,"-й месяц")</f>
        <v>20-й год 4-й месяц</v>
      </c>
      <c r="C243" s="62" t="n">
        <f aca="false">IF(O243*$C$2/100/12/(1-(1+$C$2/100/12)^(-N243))&lt;F242,O243*$C$2/100/12/(1-(1+$C$2/100/12)^(-N243)),F242+E243)</f>
        <v>0</v>
      </c>
      <c r="D243" s="63" t="n">
        <f aca="false">C243-E243</f>
        <v>0</v>
      </c>
      <c r="E243" s="63" t="n">
        <f aca="false">F242*$C$2/12/100</f>
        <v>0</v>
      </c>
      <c r="F243" s="64" t="n">
        <f aca="false">F242-D243-K243-L243</f>
        <v>0</v>
      </c>
      <c r="G243" s="65" t="n">
        <f aca="false">H243+I243</f>
        <v>0</v>
      </c>
      <c r="H243" s="63" t="n">
        <f aca="false">IF($C$1/$C$3&lt;J242,$C$1/$C$3,J242)</f>
        <v>0</v>
      </c>
      <c r="I243" s="63" t="n">
        <f aca="false">J242*$C$2/12/100</f>
        <v>0</v>
      </c>
      <c r="J243" s="66" t="n">
        <f aca="false">J242-H243-K243-L243</f>
        <v>0</v>
      </c>
      <c r="K243" s="67"/>
      <c r="L243" s="68"/>
      <c r="M243" s="69" t="n">
        <f aca="false">IF(ISBLANK(K242),VALUE(M242),ROW(K242))</f>
        <v>11</v>
      </c>
      <c r="N243" s="9" t="n">
        <f aca="false">N242+M242-M243</f>
        <v>180</v>
      </c>
      <c r="O243" s="10" t="n">
        <f aca="false">INDEX(F:F,M243,1)</f>
        <v>160000</v>
      </c>
      <c r="P243" s="11"/>
    </row>
    <row r="244" s="19" customFormat="true" ht="12.75" hidden="false" customHeight="false" outlineLevel="0" collapsed="false">
      <c r="A244" s="79" t="n">
        <v>233</v>
      </c>
      <c r="B244" s="61" t="str">
        <f aca="false">CONCATENATE(INT((A244-1)/12)+1,"-й год ",A244-1-INT((A244-1)/12)*12+1,"-й месяц")</f>
        <v>20-й год 5-й месяц</v>
      </c>
      <c r="C244" s="62" t="n">
        <f aca="false">IF(O244*$C$2/100/12/(1-(1+$C$2/100/12)^(-N244))&lt;F243,O244*$C$2/100/12/(1-(1+$C$2/100/12)^(-N244)),F243+E244)</f>
        <v>0</v>
      </c>
      <c r="D244" s="63" t="n">
        <f aca="false">C244-E244</f>
        <v>0</v>
      </c>
      <c r="E244" s="63" t="n">
        <f aca="false">F243*$C$2/12/100</f>
        <v>0</v>
      </c>
      <c r="F244" s="64" t="n">
        <f aca="false">F243-D244-K244-L244</f>
        <v>0</v>
      </c>
      <c r="G244" s="65" t="n">
        <f aca="false">H244+I244</f>
        <v>0</v>
      </c>
      <c r="H244" s="63" t="n">
        <f aca="false">IF($C$1/$C$3&lt;J243,$C$1/$C$3,J243)</f>
        <v>0</v>
      </c>
      <c r="I244" s="63" t="n">
        <f aca="false">J243*$C$2/12/100</f>
        <v>0</v>
      </c>
      <c r="J244" s="66" t="n">
        <f aca="false">J243-H244-K244-L244</f>
        <v>0</v>
      </c>
      <c r="K244" s="67"/>
      <c r="L244" s="68"/>
      <c r="M244" s="69" t="n">
        <f aca="false">IF(ISBLANK(K243),VALUE(M243),ROW(K243))</f>
        <v>11</v>
      </c>
      <c r="N244" s="9" t="n">
        <f aca="false">N243+M243-M244</f>
        <v>180</v>
      </c>
      <c r="O244" s="10" t="n">
        <f aca="false">INDEX(F:F,M244,1)</f>
        <v>160000</v>
      </c>
      <c r="P244" s="11"/>
    </row>
    <row r="245" s="19" customFormat="true" ht="12.75" hidden="false" customHeight="false" outlineLevel="0" collapsed="false">
      <c r="A245" s="79" t="n">
        <v>234</v>
      </c>
      <c r="B245" s="61" t="str">
        <f aca="false">CONCATENATE(INT((A245-1)/12)+1,"-й год ",A245-1-INT((A245-1)/12)*12+1,"-й месяц")</f>
        <v>20-й год 6-й месяц</v>
      </c>
      <c r="C245" s="62" t="n">
        <f aca="false">IF(O245*$C$2/100/12/(1-(1+$C$2/100/12)^(-N245))&lt;F244,O245*$C$2/100/12/(1-(1+$C$2/100/12)^(-N245)),F244+E245)</f>
        <v>0</v>
      </c>
      <c r="D245" s="63" t="n">
        <f aca="false">C245-E245</f>
        <v>0</v>
      </c>
      <c r="E245" s="63" t="n">
        <f aca="false">F244*$C$2/12/100</f>
        <v>0</v>
      </c>
      <c r="F245" s="64" t="n">
        <f aca="false">F244-D245-K245-L245</f>
        <v>0</v>
      </c>
      <c r="G245" s="65" t="n">
        <f aca="false">H245+I245</f>
        <v>0</v>
      </c>
      <c r="H245" s="63" t="n">
        <f aca="false">IF($C$1/$C$3&lt;J244,$C$1/$C$3,J244)</f>
        <v>0</v>
      </c>
      <c r="I245" s="63" t="n">
        <f aca="false">J244*$C$2/12/100</f>
        <v>0</v>
      </c>
      <c r="J245" s="66" t="n">
        <f aca="false">J244-H245-K245-L245</f>
        <v>0</v>
      </c>
      <c r="K245" s="67"/>
      <c r="L245" s="68"/>
      <c r="M245" s="69" t="n">
        <f aca="false">IF(ISBLANK(K244),VALUE(M244),ROW(K244))</f>
        <v>11</v>
      </c>
      <c r="N245" s="9" t="n">
        <f aca="false">N244+M244-M245</f>
        <v>180</v>
      </c>
      <c r="O245" s="10" t="n">
        <f aca="false">INDEX(F:F,M245,1)</f>
        <v>160000</v>
      </c>
      <c r="P245" s="11"/>
    </row>
    <row r="246" s="19" customFormat="true" ht="12.75" hidden="false" customHeight="false" outlineLevel="0" collapsed="false">
      <c r="A246" s="79" t="n">
        <v>235</v>
      </c>
      <c r="B246" s="61" t="str">
        <f aca="false">CONCATENATE(INT((A246-1)/12)+1,"-й год ",A246-1-INT((A246-1)/12)*12+1,"-й месяц")</f>
        <v>20-й год 7-й месяц</v>
      </c>
      <c r="C246" s="62" t="n">
        <f aca="false">IF(O246*$C$2/100/12/(1-(1+$C$2/100/12)^(-N246))&lt;F245,O246*$C$2/100/12/(1-(1+$C$2/100/12)^(-N246)),F245+E246)</f>
        <v>0</v>
      </c>
      <c r="D246" s="63" t="n">
        <f aca="false">C246-E246</f>
        <v>0</v>
      </c>
      <c r="E246" s="63" t="n">
        <f aca="false">F245*$C$2/12/100</f>
        <v>0</v>
      </c>
      <c r="F246" s="64" t="n">
        <f aca="false">F245-D246-K246-L246</f>
        <v>0</v>
      </c>
      <c r="G246" s="65" t="n">
        <f aca="false">H246+I246</f>
        <v>0</v>
      </c>
      <c r="H246" s="63" t="n">
        <f aca="false">IF($C$1/$C$3&lt;J245,$C$1/$C$3,J245)</f>
        <v>0</v>
      </c>
      <c r="I246" s="63" t="n">
        <f aca="false">J245*$C$2/12/100</f>
        <v>0</v>
      </c>
      <c r="J246" s="66" t="n">
        <f aca="false">J245-H246-K246-L246</f>
        <v>0</v>
      </c>
      <c r="K246" s="67"/>
      <c r="L246" s="68"/>
      <c r="M246" s="69" t="n">
        <f aca="false">IF(ISBLANK(K245),VALUE(M245),ROW(K245))</f>
        <v>11</v>
      </c>
      <c r="N246" s="9" t="n">
        <f aca="false">N245+M245-M246</f>
        <v>180</v>
      </c>
      <c r="O246" s="10" t="n">
        <f aca="false">INDEX(F:F,M246,1)</f>
        <v>160000</v>
      </c>
      <c r="P246" s="11"/>
    </row>
    <row r="247" s="19" customFormat="true" ht="12.75" hidden="false" customHeight="false" outlineLevel="0" collapsed="false">
      <c r="A247" s="79" t="n">
        <v>236</v>
      </c>
      <c r="B247" s="61" t="str">
        <f aca="false">CONCATENATE(INT((A247-1)/12)+1,"-й год ",A247-1-INT((A247-1)/12)*12+1,"-й месяц")</f>
        <v>20-й год 8-й месяц</v>
      </c>
      <c r="C247" s="62" t="n">
        <f aca="false">IF(O247*$C$2/100/12/(1-(1+$C$2/100/12)^(-N247))&lt;F246,O247*$C$2/100/12/(1-(1+$C$2/100/12)^(-N247)),F246+E247)</f>
        <v>0</v>
      </c>
      <c r="D247" s="63" t="n">
        <f aca="false">C247-E247</f>
        <v>0</v>
      </c>
      <c r="E247" s="63" t="n">
        <f aca="false">F246*$C$2/12/100</f>
        <v>0</v>
      </c>
      <c r="F247" s="64" t="n">
        <f aca="false">F246-D247-K247-L247</f>
        <v>0</v>
      </c>
      <c r="G247" s="65" t="n">
        <f aca="false">H247+I247</f>
        <v>0</v>
      </c>
      <c r="H247" s="63" t="n">
        <f aca="false">IF($C$1/$C$3&lt;J246,$C$1/$C$3,J246)</f>
        <v>0</v>
      </c>
      <c r="I247" s="63" t="n">
        <f aca="false">J246*$C$2/12/100</f>
        <v>0</v>
      </c>
      <c r="J247" s="66" t="n">
        <f aca="false">J246-H247-K247-L247</f>
        <v>0</v>
      </c>
      <c r="K247" s="67"/>
      <c r="L247" s="68"/>
      <c r="M247" s="69" t="n">
        <f aca="false">IF(ISBLANK(K246),VALUE(M246),ROW(K246))</f>
        <v>11</v>
      </c>
      <c r="N247" s="9" t="n">
        <f aca="false">N246+M246-M247</f>
        <v>180</v>
      </c>
      <c r="O247" s="10" t="n">
        <f aca="false">INDEX(F:F,M247,1)</f>
        <v>160000</v>
      </c>
      <c r="P247" s="11"/>
    </row>
    <row r="248" s="19" customFormat="true" ht="12.75" hidden="false" customHeight="false" outlineLevel="0" collapsed="false">
      <c r="A248" s="79" t="n">
        <v>237</v>
      </c>
      <c r="B248" s="61" t="str">
        <f aca="false">CONCATENATE(INT((A248-1)/12)+1,"-й год ",A248-1-INT((A248-1)/12)*12+1,"-й месяц")</f>
        <v>20-й год 9-й месяц</v>
      </c>
      <c r="C248" s="62" t="n">
        <f aca="false">IF(O248*$C$2/100/12/(1-(1+$C$2/100/12)^(-N248))&lt;F247,O248*$C$2/100/12/(1-(1+$C$2/100/12)^(-N248)),F247+E248)</f>
        <v>0</v>
      </c>
      <c r="D248" s="63" t="n">
        <f aca="false">C248-E248</f>
        <v>0</v>
      </c>
      <c r="E248" s="63" t="n">
        <f aca="false">F247*$C$2/12/100</f>
        <v>0</v>
      </c>
      <c r="F248" s="64" t="n">
        <f aca="false">F247-D248-K248-L248</f>
        <v>0</v>
      </c>
      <c r="G248" s="65" t="n">
        <f aca="false">H248+I248</f>
        <v>0</v>
      </c>
      <c r="H248" s="63" t="n">
        <f aca="false">IF($C$1/$C$3&lt;J247,$C$1/$C$3,J247)</f>
        <v>0</v>
      </c>
      <c r="I248" s="63" t="n">
        <f aca="false">J247*$C$2/12/100</f>
        <v>0</v>
      </c>
      <c r="J248" s="66" t="n">
        <f aca="false">J247-H248-K248-L248</f>
        <v>0</v>
      </c>
      <c r="K248" s="67"/>
      <c r="L248" s="68"/>
      <c r="M248" s="69" t="n">
        <f aca="false">IF(ISBLANK(K247),VALUE(M247),ROW(K247))</f>
        <v>11</v>
      </c>
      <c r="N248" s="9" t="n">
        <f aca="false">N247+M247-M248</f>
        <v>180</v>
      </c>
      <c r="O248" s="10" t="n">
        <f aca="false">INDEX(F:F,M248,1)</f>
        <v>160000</v>
      </c>
      <c r="P248" s="11"/>
    </row>
    <row r="249" s="19" customFormat="true" ht="12.75" hidden="false" customHeight="false" outlineLevel="0" collapsed="false">
      <c r="A249" s="79" t="n">
        <v>238</v>
      </c>
      <c r="B249" s="61" t="str">
        <f aca="false">CONCATENATE(INT((A249-1)/12)+1,"-й год ",A249-1-INT((A249-1)/12)*12+1,"-й месяц")</f>
        <v>20-й год 10-й месяц</v>
      </c>
      <c r="C249" s="62" t="n">
        <f aca="false">IF(O249*$C$2/100/12/(1-(1+$C$2/100/12)^(-N249))&lt;F248,O249*$C$2/100/12/(1-(1+$C$2/100/12)^(-N249)),F248+E249)</f>
        <v>0</v>
      </c>
      <c r="D249" s="63" t="n">
        <f aca="false">C249-E249</f>
        <v>0</v>
      </c>
      <c r="E249" s="63" t="n">
        <f aca="false">F248*$C$2/12/100</f>
        <v>0</v>
      </c>
      <c r="F249" s="64" t="n">
        <f aca="false">F248-D249-K249-L249</f>
        <v>0</v>
      </c>
      <c r="G249" s="65" t="n">
        <f aca="false">H249+I249</f>
        <v>0</v>
      </c>
      <c r="H249" s="63" t="n">
        <f aca="false">IF($C$1/$C$3&lt;J248,$C$1/$C$3,J248)</f>
        <v>0</v>
      </c>
      <c r="I249" s="63" t="n">
        <f aca="false">J248*$C$2/12/100</f>
        <v>0</v>
      </c>
      <c r="J249" s="66" t="n">
        <f aca="false">J248-H249-K249-L249</f>
        <v>0</v>
      </c>
      <c r="K249" s="67"/>
      <c r="L249" s="68"/>
      <c r="M249" s="69" t="n">
        <f aca="false">IF(ISBLANK(K248),VALUE(M248),ROW(K248))</f>
        <v>11</v>
      </c>
      <c r="N249" s="9" t="n">
        <f aca="false">N248+M248-M249</f>
        <v>180</v>
      </c>
      <c r="O249" s="10" t="n">
        <f aca="false">INDEX(F:F,M249,1)</f>
        <v>160000</v>
      </c>
      <c r="P249" s="11"/>
    </row>
    <row r="250" s="19" customFormat="true" ht="12.75" hidden="false" customHeight="false" outlineLevel="0" collapsed="false">
      <c r="A250" s="79" t="n">
        <v>239</v>
      </c>
      <c r="B250" s="61" t="str">
        <f aca="false">CONCATENATE(INT((A250-1)/12)+1,"-й год ",A250-1-INT((A250-1)/12)*12+1,"-й месяц")</f>
        <v>20-й год 11-й месяц</v>
      </c>
      <c r="C250" s="62" t="n">
        <f aca="false">IF(O250*$C$2/100/12/(1-(1+$C$2/100/12)^(-N250))&lt;F249,O250*$C$2/100/12/(1-(1+$C$2/100/12)^(-N250)),F249+E250)</f>
        <v>0</v>
      </c>
      <c r="D250" s="63" t="n">
        <f aca="false">C250-E250</f>
        <v>0</v>
      </c>
      <c r="E250" s="63" t="n">
        <f aca="false">F249*$C$2/12/100</f>
        <v>0</v>
      </c>
      <c r="F250" s="64" t="n">
        <f aca="false">F249-D250-K250-L250</f>
        <v>0</v>
      </c>
      <c r="G250" s="65" t="n">
        <f aca="false">H250+I250</f>
        <v>0</v>
      </c>
      <c r="H250" s="63" t="n">
        <f aca="false">IF($C$1/$C$3&lt;J249,$C$1/$C$3,J249)</f>
        <v>0</v>
      </c>
      <c r="I250" s="63" t="n">
        <f aca="false">J249*$C$2/12/100</f>
        <v>0</v>
      </c>
      <c r="J250" s="66" t="n">
        <f aca="false">J249-H250-K250-L250</f>
        <v>0</v>
      </c>
      <c r="K250" s="67"/>
      <c r="L250" s="68"/>
      <c r="M250" s="69" t="n">
        <f aca="false">IF(ISBLANK(K249),VALUE(M249),ROW(K249))</f>
        <v>11</v>
      </c>
      <c r="N250" s="9" t="n">
        <f aca="false">N249+M249-M250</f>
        <v>180</v>
      </c>
      <c r="O250" s="10" t="n">
        <f aca="false">INDEX(F:F,M250,1)</f>
        <v>160000</v>
      </c>
      <c r="P250" s="11"/>
    </row>
    <row r="251" s="19" customFormat="true" ht="12.75" hidden="false" customHeight="false" outlineLevel="0" collapsed="false">
      <c r="A251" s="80" t="n">
        <v>240</v>
      </c>
      <c r="B251" s="81" t="str">
        <f aca="false">CONCATENATE(INT((A251-1)/12)+1,"-й год ",A251-1-INT((A251-1)/12)*12+1,"-й месяц")</f>
        <v>20-й год 12-й месяц</v>
      </c>
      <c r="C251" s="82" t="n">
        <f aca="false">IF(O251*$C$2/100/12/(1-(1+$C$2/100/12)^(-N251))&lt;F250,O251*$C$2/100/12/(1-(1+$C$2/100/12)^(-N251)),F250+E251)</f>
        <v>0</v>
      </c>
      <c r="D251" s="83" t="n">
        <f aca="false">C251-E251</f>
        <v>0</v>
      </c>
      <c r="E251" s="83" t="n">
        <f aca="false">F250*$C$2/12/100</f>
        <v>0</v>
      </c>
      <c r="F251" s="84" t="n">
        <f aca="false">F250-D251-K251-L251</f>
        <v>0</v>
      </c>
      <c r="G251" s="85" t="n">
        <f aca="false">H251+I251</f>
        <v>0</v>
      </c>
      <c r="H251" s="83" t="n">
        <f aca="false">IF($C$1/$C$3&lt;J250,$C$1/$C$3,J250)</f>
        <v>0</v>
      </c>
      <c r="I251" s="83" t="n">
        <f aca="false">J250*$C$2/12/100</f>
        <v>0</v>
      </c>
      <c r="J251" s="86" t="n">
        <f aca="false">J250-H251-K251-L251</f>
        <v>0</v>
      </c>
      <c r="K251" s="87"/>
      <c r="L251" s="88"/>
      <c r="M251" s="69" t="n">
        <f aca="false">IF(ISBLANK(K250),VALUE(M250),ROW(K250))</f>
        <v>11</v>
      </c>
      <c r="N251" s="9" t="n">
        <f aca="false">N250+M250-M251</f>
        <v>180</v>
      </c>
      <c r="O251" s="10" t="n">
        <f aca="false">INDEX(F:F,M251,1)</f>
        <v>160000</v>
      </c>
      <c r="P251" s="11"/>
    </row>
    <row r="252" s="19" customFormat="true" ht="12.75" hidden="false" customHeight="false" outlineLevel="0" collapsed="false">
      <c r="A252" s="60" t="n">
        <v>241</v>
      </c>
      <c r="B252" s="61" t="str">
        <f aca="false">CONCATENATE(INT((A252-1)/12)+1,"-й год ",A252-1-INT((A252-1)/12)*12+1,"-й месяц")</f>
        <v>21-й год 1-й месяц</v>
      </c>
      <c r="C252" s="62" t="n">
        <f aca="false">IF(O252*$C$2/100/12/(1-(1+$C$2/100/12)^(-N252))&lt;F251,O252*$C$2/100/12/(1-(1+$C$2/100/12)^(-N252)),F251+E252)</f>
        <v>0</v>
      </c>
      <c r="D252" s="63" t="n">
        <f aca="false">C252-E252</f>
        <v>0</v>
      </c>
      <c r="E252" s="63" t="n">
        <f aca="false">F251*$C$2/12/100</f>
        <v>0</v>
      </c>
      <c r="F252" s="64" t="n">
        <f aca="false">F251-D252-K252-L252</f>
        <v>0</v>
      </c>
      <c r="G252" s="65" t="n">
        <f aca="false">H252+I252</f>
        <v>0</v>
      </c>
      <c r="H252" s="63" t="n">
        <f aca="false">IF($C$1/$C$3&lt;J251,$C$1/$C$3,J251)</f>
        <v>0</v>
      </c>
      <c r="I252" s="63" t="n">
        <f aca="false">J251*$C$2/12/100</f>
        <v>0</v>
      </c>
      <c r="J252" s="66" t="n">
        <f aca="false">J251-H252-K252-L252</f>
        <v>0</v>
      </c>
      <c r="K252" s="67"/>
      <c r="L252" s="68"/>
      <c r="M252" s="69" t="n">
        <f aca="false">IF(ISBLANK(K251),VALUE(M251),ROW(K251))</f>
        <v>11</v>
      </c>
      <c r="N252" s="9" t="n">
        <f aca="false">N251+M251-M252</f>
        <v>180</v>
      </c>
      <c r="O252" s="10" t="n">
        <f aca="false">INDEX(F:F,M252,1)</f>
        <v>160000</v>
      </c>
      <c r="P252" s="11"/>
    </row>
    <row r="253" s="19" customFormat="true" ht="12.75" hidden="false" customHeight="false" outlineLevel="0" collapsed="false">
      <c r="A253" s="60" t="n">
        <v>242</v>
      </c>
      <c r="B253" s="61" t="str">
        <f aca="false">CONCATENATE(INT((A253-1)/12)+1,"-й год ",A253-1-INT((A253-1)/12)*12+1,"-й месяц")</f>
        <v>21-й год 2-й месяц</v>
      </c>
      <c r="C253" s="62" t="n">
        <f aca="false">IF(O253*$C$2/100/12/(1-(1+$C$2/100/12)^(-N253))&lt;F252,O253*$C$2/100/12/(1-(1+$C$2/100/12)^(-N253)),F252+E253)</f>
        <v>0</v>
      </c>
      <c r="D253" s="63" t="n">
        <f aca="false">C253-E253</f>
        <v>0</v>
      </c>
      <c r="E253" s="63" t="n">
        <f aca="false">F252*$C$2/12/100</f>
        <v>0</v>
      </c>
      <c r="F253" s="64" t="n">
        <f aca="false">F252-D253-K253-L253</f>
        <v>0</v>
      </c>
      <c r="G253" s="65" t="n">
        <f aca="false">H253+I253</f>
        <v>0</v>
      </c>
      <c r="H253" s="63" t="n">
        <f aca="false">IF($C$1/$C$3&lt;J252,$C$1/$C$3,J252)</f>
        <v>0</v>
      </c>
      <c r="I253" s="63" t="n">
        <f aca="false">J252*$C$2/12/100</f>
        <v>0</v>
      </c>
      <c r="J253" s="66" t="n">
        <f aca="false">J252-H253-K253-L253</f>
        <v>0</v>
      </c>
      <c r="K253" s="67"/>
      <c r="L253" s="68"/>
      <c r="M253" s="69" t="n">
        <f aca="false">IF(ISBLANK(K252),VALUE(M252),ROW(K252))</f>
        <v>11</v>
      </c>
      <c r="N253" s="9" t="n">
        <f aca="false">N252+M252-M253</f>
        <v>180</v>
      </c>
      <c r="O253" s="10" t="n">
        <f aca="false">INDEX(F:F,M253,1)</f>
        <v>160000</v>
      </c>
      <c r="P253" s="11"/>
    </row>
    <row r="254" s="19" customFormat="true" ht="12.75" hidden="false" customHeight="false" outlineLevel="0" collapsed="false">
      <c r="A254" s="60" t="n">
        <v>243</v>
      </c>
      <c r="B254" s="61" t="str">
        <f aca="false">CONCATENATE(INT((A254-1)/12)+1,"-й год ",A254-1-INT((A254-1)/12)*12+1,"-й месяц")</f>
        <v>21-й год 3-й месяц</v>
      </c>
      <c r="C254" s="62" t="n">
        <f aca="false">IF(O254*$C$2/100/12/(1-(1+$C$2/100/12)^(-N254))&lt;F253,O254*$C$2/100/12/(1-(1+$C$2/100/12)^(-N254)),F253+E254)</f>
        <v>0</v>
      </c>
      <c r="D254" s="63" t="n">
        <f aca="false">C254-E254</f>
        <v>0</v>
      </c>
      <c r="E254" s="63" t="n">
        <f aca="false">F253*$C$2/12/100</f>
        <v>0</v>
      </c>
      <c r="F254" s="64" t="n">
        <f aca="false">F253-D254-K254-L254</f>
        <v>0</v>
      </c>
      <c r="G254" s="65" t="n">
        <f aca="false">H254+I254</f>
        <v>0</v>
      </c>
      <c r="H254" s="63" t="n">
        <f aca="false">IF($C$1/$C$3&lt;J253,$C$1/$C$3,J253)</f>
        <v>0</v>
      </c>
      <c r="I254" s="63" t="n">
        <f aca="false">J253*$C$2/12/100</f>
        <v>0</v>
      </c>
      <c r="J254" s="66" t="n">
        <f aca="false">J253-H254-K254-L254</f>
        <v>0</v>
      </c>
      <c r="K254" s="67"/>
      <c r="L254" s="68"/>
      <c r="M254" s="69" t="n">
        <f aca="false">IF(ISBLANK(K253),VALUE(M253),ROW(K253))</f>
        <v>11</v>
      </c>
      <c r="N254" s="9" t="n">
        <f aca="false">N253+M253-M254</f>
        <v>180</v>
      </c>
      <c r="O254" s="10" t="n">
        <f aca="false">INDEX(F:F,M254,1)</f>
        <v>160000</v>
      </c>
      <c r="P254" s="11"/>
    </row>
    <row r="255" s="19" customFormat="true" ht="12.75" hidden="false" customHeight="false" outlineLevel="0" collapsed="false">
      <c r="A255" s="60" t="n">
        <v>244</v>
      </c>
      <c r="B255" s="61" t="str">
        <f aca="false">CONCATENATE(INT((A255-1)/12)+1,"-й год ",A255-1-INT((A255-1)/12)*12+1,"-й месяц")</f>
        <v>21-й год 4-й месяц</v>
      </c>
      <c r="C255" s="62" t="n">
        <f aca="false">IF(O255*$C$2/100/12/(1-(1+$C$2/100/12)^(-N255))&lt;F254,O255*$C$2/100/12/(1-(1+$C$2/100/12)^(-N255)),F254+E255)</f>
        <v>0</v>
      </c>
      <c r="D255" s="63" t="n">
        <f aca="false">C255-E255</f>
        <v>0</v>
      </c>
      <c r="E255" s="63" t="n">
        <f aca="false">F254*$C$2/12/100</f>
        <v>0</v>
      </c>
      <c r="F255" s="64" t="n">
        <f aca="false">F254-D255-K255-L255</f>
        <v>0</v>
      </c>
      <c r="G255" s="65" t="n">
        <f aca="false">H255+I255</f>
        <v>0</v>
      </c>
      <c r="H255" s="63" t="n">
        <f aca="false">IF($C$1/$C$3&lt;J254,$C$1/$C$3,J254)</f>
        <v>0</v>
      </c>
      <c r="I255" s="63" t="n">
        <f aca="false">J254*$C$2/12/100</f>
        <v>0</v>
      </c>
      <c r="J255" s="66" t="n">
        <f aca="false">J254-H255-K255-L255</f>
        <v>0</v>
      </c>
      <c r="K255" s="67"/>
      <c r="L255" s="68"/>
      <c r="M255" s="69" t="n">
        <f aca="false">IF(ISBLANK(K254),VALUE(M254),ROW(K254))</f>
        <v>11</v>
      </c>
      <c r="N255" s="9" t="n">
        <f aca="false">N254+M254-M255</f>
        <v>180</v>
      </c>
      <c r="O255" s="10" t="n">
        <f aca="false">INDEX(F:F,M255,1)</f>
        <v>160000</v>
      </c>
      <c r="P255" s="11"/>
    </row>
    <row r="256" s="19" customFormat="true" ht="12.75" hidden="false" customHeight="false" outlineLevel="0" collapsed="false">
      <c r="A256" s="60" t="n">
        <v>245</v>
      </c>
      <c r="B256" s="61" t="str">
        <f aca="false">CONCATENATE(INT((A256-1)/12)+1,"-й год ",A256-1-INT((A256-1)/12)*12+1,"-й месяц")</f>
        <v>21-й год 5-й месяц</v>
      </c>
      <c r="C256" s="62" t="n">
        <f aca="false">IF(O256*$C$2/100/12/(1-(1+$C$2/100/12)^(-N256))&lt;F255,O256*$C$2/100/12/(1-(1+$C$2/100/12)^(-N256)),F255+E256)</f>
        <v>0</v>
      </c>
      <c r="D256" s="63" t="n">
        <f aca="false">C256-E256</f>
        <v>0</v>
      </c>
      <c r="E256" s="63" t="n">
        <f aca="false">F255*$C$2/12/100</f>
        <v>0</v>
      </c>
      <c r="F256" s="64" t="n">
        <f aca="false">F255-D256-K256-L256</f>
        <v>0</v>
      </c>
      <c r="G256" s="65" t="n">
        <f aca="false">H256+I256</f>
        <v>0</v>
      </c>
      <c r="H256" s="63" t="n">
        <f aca="false">IF($C$1/$C$3&lt;J255,$C$1/$C$3,J255)</f>
        <v>0</v>
      </c>
      <c r="I256" s="63" t="n">
        <f aca="false">J255*$C$2/12/100</f>
        <v>0</v>
      </c>
      <c r="J256" s="66" t="n">
        <f aca="false">J255-H256-K256-L256</f>
        <v>0</v>
      </c>
      <c r="K256" s="67"/>
      <c r="L256" s="68"/>
      <c r="M256" s="69" t="n">
        <f aca="false">IF(ISBLANK(K255),VALUE(M255),ROW(K255))</f>
        <v>11</v>
      </c>
      <c r="N256" s="9" t="n">
        <f aca="false">N255+M255-M256</f>
        <v>180</v>
      </c>
      <c r="O256" s="10" t="n">
        <f aca="false">INDEX(F:F,M256,1)</f>
        <v>160000</v>
      </c>
      <c r="P256" s="11"/>
    </row>
    <row r="257" s="19" customFormat="true" ht="12.75" hidden="false" customHeight="false" outlineLevel="0" collapsed="false">
      <c r="A257" s="60" t="n">
        <v>246</v>
      </c>
      <c r="B257" s="61" t="str">
        <f aca="false">CONCATENATE(INT((A257-1)/12)+1,"-й год ",A257-1-INT((A257-1)/12)*12+1,"-й месяц")</f>
        <v>21-й год 6-й месяц</v>
      </c>
      <c r="C257" s="62" t="n">
        <f aca="false">IF(O257*$C$2/100/12/(1-(1+$C$2/100/12)^(-N257))&lt;F256,O257*$C$2/100/12/(1-(1+$C$2/100/12)^(-N257)),F256+E257)</f>
        <v>0</v>
      </c>
      <c r="D257" s="63" t="n">
        <f aca="false">C257-E257</f>
        <v>0</v>
      </c>
      <c r="E257" s="63" t="n">
        <f aca="false">F256*$C$2/12/100</f>
        <v>0</v>
      </c>
      <c r="F257" s="64" t="n">
        <f aca="false">F256-D257-K257-L257</f>
        <v>0</v>
      </c>
      <c r="G257" s="65" t="n">
        <f aca="false">H257+I257</f>
        <v>0</v>
      </c>
      <c r="H257" s="63" t="n">
        <f aca="false">IF($C$1/$C$3&lt;J256,$C$1/$C$3,J256)</f>
        <v>0</v>
      </c>
      <c r="I257" s="63" t="n">
        <f aca="false">J256*$C$2/12/100</f>
        <v>0</v>
      </c>
      <c r="J257" s="66" t="n">
        <f aca="false">J256-H257-K257-L257</f>
        <v>0</v>
      </c>
      <c r="K257" s="67"/>
      <c r="L257" s="68"/>
      <c r="M257" s="69" t="n">
        <f aca="false">IF(ISBLANK(K256),VALUE(M256),ROW(K256))</f>
        <v>11</v>
      </c>
      <c r="N257" s="9" t="n">
        <f aca="false">N256+M256-M257</f>
        <v>180</v>
      </c>
      <c r="O257" s="10" t="n">
        <f aca="false">INDEX(F:F,M257,1)</f>
        <v>160000</v>
      </c>
      <c r="P257" s="11"/>
    </row>
    <row r="258" s="19" customFormat="true" ht="12.75" hidden="false" customHeight="false" outlineLevel="0" collapsed="false">
      <c r="A258" s="60" t="n">
        <v>247</v>
      </c>
      <c r="B258" s="61" t="str">
        <f aca="false">CONCATENATE(INT((A258-1)/12)+1,"-й год ",A258-1-INT((A258-1)/12)*12+1,"-й месяц")</f>
        <v>21-й год 7-й месяц</v>
      </c>
      <c r="C258" s="62" t="n">
        <f aca="false">IF(O258*$C$2/100/12/(1-(1+$C$2/100/12)^(-N258))&lt;F257,O258*$C$2/100/12/(1-(1+$C$2/100/12)^(-N258)),F257+E258)</f>
        <v>0</v>
      </c>
      <c r="D258" s="63" t="n">
        <f aca="false">C258-E258</f>
        <v>0</v>
      </c>
      <c r="E258" s="63" t="n">
        <f aca="false">F257*$C$2/12/100</f>
        <v>0</v>
      </c>
      <c r="F258" s="64" t="n">
        <f aca="false">F257-D258-K258-L258</f>
        <v>0</v>
      </c>
      <c r="G258" s="65" t="n">
        <f aca="false">H258+I258</f>
        <v>0</v>
      </c>
      <c r="H258" s="63" t="n">
        <f aca="false">IF($C$1/$C$3&lt;J257,$C$1/$C$3,J257)</f>
        <v>0</v>
      </c>
      <c r="I258" s="63" t="n">
        <f aca="false">J257*$C$2/12/100</f>
        <v>0</v>
      </c>
      <c r="J258" s="66" t="n">
        <f aca="false">J257-H258-K258-L258</f>
        <v>0</v>
      </c>
      <c r="K258" s="67"/>
      <c r="L258" s="68"/>
      <c r="M258" s="69" t="n">
        <f aca="false">IF(ISBLANK(K257),VALUE(M257),ROW(K257))</f>
        <v>11</v>
      </c>
      <c r="N258" s="9" t="n">
        <f aca="false">N257+M257-M258</f>
        <v>180</v>
      </c>
      <c r="O258" s="10" t="n">
        <f aca="false">INDEX(F:F,M258,1)</f>
        <v>160000</v>
      </c>
      <c r="P258" s="11"/>
    </row>
    <row r="259" s="19" customFormat="true" ht="12.75" hidden="false" customHeight="false" outlineLevel="0" collapsed="false">
      <c r="A259" s="60" t="n">
        <v>248</v>
      </c>
      <c r="B259" s="61" t="str">
        <f aca="false">CONCATENATE(INT((A259-1)/12)+1,"-й год ",A259-1-INT((A259-1)/12)*12+1,"-й месяц")</f>
        <v>21-й год 8-й месяц</v>
      </c>
      <c r="C259" s="62" t="n">
        <f aca="false">IF(O259*$C$2/100/12/(1-(1+$C$2/100/12)^(-N259))&lt;F258,O259*$C$2/100/12/(1-(1+$C$2/100/12)^(-N259)),F258+E259)</f>
        <v>0</v>
      </c>
      <c r="D259" s="63" t="n">
        <f aca="false">C259-E259</f>
        <v>0</v>
      </c>
      <c r="E259" s="63" t="n">
        <f aca="false">F258*$C$2/12/100</f>
        <v>0</v>
      </c>
      <c r="F259" s="64" t="n">
        <f aca="false">F258-D259-K259-L259</f>
        <v>0</v>
      </c>
      <c r="G259" s="65" t="n">
        <f aca="false">H259+I259</f>
        <v>0</v>
      </c>
      <c r="H259" s="63" t="n">
        <f aca="false">IF($C$1/$C$3&lt;J258,$C$1/$C$3,J258)</f>
        <v>0</v>
      </c>
      <c r="I259" s="63" t="n">
        <f aca="false">J258*$C$2/12/100</f>
        <v>0</v>
      </c>
      <c r="J259" s="66" t="n">
        <f aca="false">J258-H259-K259-L259</f>
        <v>0</v>
      </c>
      <c r="K259" s="67"/>
      <c r="L259" s="68"/>
      <c r="M259" s="69" t="n">
        <f aca="false">IF(ISBLANK(K258),VALUE(M258),ROW(K258))</f>
        <v>11</v>
      </c>
      <c r="N259" s="9" t="n">
        <f aca="false">N258+M258-M259</f>
        <v>180</v>
      </c>
      <c r="O259" s="10" t="n">
        <f aca="false">INDEX(F:F,M259,1)</f>
        <v>160000</v>
      </c>
      <c r="P259" s="11"/>
    </row>
    <row r="260" s="19" customFormat="true" ht="12.75" hidden="false" customHeight="false" outlineLevel="0" collapsed="false">
      <c r="A260" s="60" t="n">
        <v>249</v>
      </c>
      <c r="B260" s="61" t="str">
        <f aca="false">CONCATENATE(INT((A260-1)/12)+1,"-й год ",A260-1-INT((A260-1)/12)*12+1,"-й месяц")</f>
        <v>21-й год 9-й месяц</v>
      </c>
      <c r="C260" s="62" t="n">
        <f aca="false">IF(O260*$C$2/100/12/(1-(1+$C$2/100/12)^(-N260))&lt;F259,O260*$C$2/100/12/(1-(1+$C$2/100/12)^(-N260)),F259+E260)</f>
        <v>0</v>
      </c>
      <c r="D260" s="63" t="n">
        <f aca="false">C260-E260</f>
        <v>0</v>
      </c>
      <c r="E260" s="63" t="n">
        <f aca="false">F259*$C$2/12/100</f>
        <v>0</v>
      </c>
      <c r="F260" s="64" t="n">
        <f aca="false">F259-D260-K260-L260</f>
        <v>0</v>
      </c>
      <c r="G260" s="65" t="n">
        <f aca="false">H260+I260</f>
        <v>0</v>
      </c>
      <c r="H260" s="63" t="n">
        <f aca="false">IF($C$1/$C$3&lt;J259,$C$1/$C$3,J259)</f>
        <v>0</v>
      </c>
      <c r="I260" s="63" t="n">
        <f aca="false">J259*$C$2/12/100</f>
        <v>0</v>
      </c>
      <c r="J260" s="66" t="n">
        <f aca="false">J259-H260-K260-L260</f>
        <v>0</v>
      </c>
      <c r="K260" s="67"/>
      <c r="L260" s="68"/>
      <c r="M260" s="69" t="n">
        <f aca="false">IF(ISBLANK(K259),VALUE(M259),ROW(K259))</f>
        <v>11</v>
      </c>
      <c r="N260" s="9" t="n">
        <f aca="false">N259+M259-M260</f>
        <v>180</v>
      </c>
      <c r="O260" s="10" t="n">
        <f aca="false">INDEX(F:F,M260,1)</f>
        <v>160000</v>
      </c>
      <c r="P260" s="11"/>
    </row>
    <row r="261" s="19" customFormat="true" ht="12.75" hidden="false" customHeight="false" outlineLevel="0" collapsed="false">
      <c r="A261" s="60" t="n">
        <v>250</v>
      </c>
      <c r="B261" s="61" t="str">
        <f aca="false">CONCATENATE(INT((A261-1)/12)+1,"-й год ",A261-1-INT((A261-1)/12)*12+1,"-й месяц")</f>
        <v>21-й год 10-й месяц</v>
      </c>
      <c r="C261" s="62" t="n">
        <f aca="false">IF(O261*$C$2/100/12/(1-(1+$C$2/100/12)^(-N261))&lt;F260,O261*$C$2/100/12/(1-(1+$C$2/100/12)^(-N261)),F260+E261)</f>
        <v>0</v>
      </c>
      <c r="D261" s="63" t="n">
        <f aca="false">C261-E261</f>
        <v>0</v>
      </c>
      <c r="E261" s="63" t="n">
        <f aca="false">F260*$C$2/12/100</f>
        <v>0</v>
      </c>
      <c r="F261" s="64" t="n">
        <f aca="false">F260-D261-K261-L261</f>
        <v>0</v>
      </c>
      <c r="G261" s="65" t="n">
        <f aca="false">H261+I261</f>
        <v>0</v>
      </c>
      <c r="H261" s="63" t="n">
        <f aca="false">IF($C$1/$C$3&lt;J260,$C$1/$C$3,J260)</f>
        <v>0</v>
      </c>
      <c r="I261" s="63" t="n">
        <f aca="false">J260*$C$2/12/100</f>
        <v>0</v>
      </c>
      <c r="J261" s="66" t="n">
        <f aca="false">J260-H261-K261-L261</f>
        <v>0</v>
      </c>
      <c r="K261" s="67"/>
      <c r="L261" s="68"/>
      <c r="M261" s="69" t="n">
        <f aca="false">IF(ISBLANK(K260),VALUE(M260),ROW(K260))</f>
        <v>11</v>
      </c>
      <c r="N261" s="9" t="n">
        <f aca="false">N260+M260-M261</f>
        <v>180</v>
      </c>
      <c r="O261" s="10" t="n">
        <f aca="false">INDEX(F:F,M261,1)</f>
        <v>160000</v>
      </c>
      <c r="P261" s="11"/>
    </row>
    <row r="262" s="19" customFormat="true" ht="12.75" hidden="false" customHeight="false" outlineLevel="0" collapsed="false">
      <c r="A262" s="60" t="n">
        <v>251</v>
      </c>
      <c r="B262" s="61" t="str">
        <f aca="false">CONCATENATE(INT((A262-1)/12)+1,"-й год ",A262-1-INT((A262-1)/12)*12+1,"-й месяц")</f>
        <v>21-й год 11-й месяц</v>
      </c>
      <c r="C262" s="62" t="n">
        <f aca="false">IF(O262*$C$2/100/12/(1-(1+$C$2/100/12)^(-N262))&lt;F261,O262*$C$2/100/12/(1-(1+$C$2/100/12)^(-N262)),F261+E262)</f>
        <v>0</v>
      </c>
      <c r="D262" s="63" t="n">
        <f aca="false">C262-E262</f>
        <v>0</v>
      </c>
      <c r="E262" s="63" t="n">
        <f aca="false">F261*$C$2/12/100</f>
        <v>0</v>
      </c>
      <c r="F262" s="64" t="n">
        <f aca="false">F261-D262-K262-L262</f>
        <v>0</v>
      </c>
      <c r="G262" s="65" t="n">
        <f aca="false">H262+I262</f>
        <v>0</v>
      </c>
      <c r="H262" s="63" t="n">
        <f aca="false">IF($C$1/$C$3&lt;J261,$C$1/$C$3,J261)</f>
        <v>0</v>
      </c>
      <c r="I262" s="63" t="n">
        <f aca="false">J261*$C$2/12/100</f>
        <v>0</v>
      </c>
      <c r="J262" s="66" t="n">
        <f aca="false">J261-H262-K262-L262</f>
        <v>0</v>
      </c>
      <c r="K262" s="67"/>
      <c r="L262" s="68"/>
      <c r="M262" s="69" t="n">
        <f aca="false">IF(ISBLANK(K261),VALUE(M261),ROW(K261))</f>
        <v>11</v>
      </c>
      <c r="N262" s="9" t="n">
        <f aca="false">N261+M261-M262</f>
        <v>180</v>
      </c>
      <c r="O262" s="10" t="n">
        <f aca="false">INDEX(F:F,M262,1)</f>
        <v>160000</v>
      </c>
      <c r="P262" s="11"/>
    </row>
    <row r="263" s="19" customFormat="true" ht="12.75" hidden="false" customHeight="false" outlineLevel="0" collapsed="false">
      <c r="A263" s="60" t="n">
        <v>252</v>
      </c>
      <c r="B263" s="61" t="str">
        <f aca="false">CONCATENATE(INT((A263-1)/12)+1,"-й год ",A263-1-INT((A263-1)/12)*12+1,"-й месяц")</f>
        <v>21-й год 12-й месяц</v>
      </c>
      <c r="C263" s="62" t="n">
        <f aca="false">IF(O263*$C$2/100/12/(1-(1+$C$2/100/12)^(-N263))&lt;F262,O263*$C$2/100/12/(1-(1+$C$2/100/12)^(-N263)),F262+E263)</f>
        <v>0</v>
      </c>
      <c r="D263" s="63" t="n">
        <f aca="false">C263-E263</f>
        <v>0</v>
      </c>
      <c r="E263" s="63" t="n">
        <f aca="false">F262*$C$2/12/100</f>
        <v>0</v>
      </c>
      <c r="F263" s="64" t="n">
        <f aca="false">F262-D263-K263-L263</f>
        <v>0</v>
      </c>
      <c r="G263" s="65" t="n">
        <f aca="false">H263+I263</f>
        <v>0</v>
      </c>
      <c r="H263" s="63" t="n">
        <f aca="false">IF($C$1/$C$3&lt;J262,$C$1/$C$3,J262)</f>
        <v>0</v>
      </c>
      <c r="I263" s="63" t="n">
        <f aca="false">J262*$C$2/12/100</f>
        <v>0</v>
      </c>
      <c r="J263" s="66" t="n">
        <f aca="false">J262-H263-K263-L263</f>
        <v>0</v>
      </c>
      <c r="K263" s="67"/>
      <c r="L263" s="68"/>
      <c r="M263" s="69" t="n">
        <f aca="false">IF(ISBLANK(K262),VALUE(M262),ROW(K262))</f>
        <v>11</v>
      </c>
      <c r="N263" s="9" t="n">
        <f aca="false">N262+M262-M263</f>
        <v>180</v>
      </c>
      <c r="O263" s="10" t="n">
        <f aca="false">INDEX(F:F,M263,1)</f>
        <v>160000</v>
      </c>
      <c r="P263" s="11"/>
    </row>
    <row r="264" s="19" customFormat="true" ht="12.75" hidden="false" customHeight="false" outlineLevel="0" collapsed="false">
      <c r="A264" s="70" t="n">
        <v>253</v>
      </c>
      <c r="B264" s="71" t="str">
        <f aca="false">CONCATENATE(INT((A264-1)/12)+1,"-й год ",A264-1-INT((A264-1)/12)*12+1,"-й месяц")</f>
        <v>22-й год 1-й месяц</v>
      </c>
      <c r="C264" s="72" t="n">
        <f aca="false">IF(O264*$C$2/100/12/(1-(1+$C$2/100/12)^(-N264))&lt;F263,O264*$C$2/100/12/(1-(1+$C$2/100/12)^(-N264)),F263+E264)</f>
        <v>0</v>
      </c>
      <c r="D264" s="73" t="n">
        <f aca="false">C264-E264</f>
        <v>0</v>
      </c>
      <c r="E264" s="73" t="n">
        <f aca="false">F263*$C$2/12/100</f>
        <v>0</v>
      </c>
      <c r="F264" s="74" t="n">
        <f aca="false">F263-D264-K264-L264</f>
        <v>0</v>
      </c>
      <c r="G264" s="75" t="n">
        <f aca="false">H264+I264</f>
        <v>0</v>
      </c>
      <c r="H264" s="73" t="n">
        <f aca="false">IF($C$1/$C$3&lt;J263,$C$1/$C$3,J263)</f>
        <v>0</v>
      </c>
      <c r="I264" s="73" t="n">
        <f aca="false">J263*$C$2/12/100</f>
        <v>0</v>
      </c>
      <c r="J264" s="76" t="n">
        <f aca="false">J263-H264-K264-L264</f>
        <v>0</v>
      </c>
      <c r="K264" s="77"/>
      <c r="L264" s="78"/>
      <c r="M264" s="69" t="n">
        <f aca="false">IF(ISBLANK(K263),VALUE(M263),ROW(K263))</f>
        <v>11</v>
      </c>
      <c r="N264" s="9" t="n">
        <f aca="false">N263+M263-M264</f>
        <v>180</v>
      </c>
      <c r="O264" s="10" t="n">
        <f aca="false">INDEX(F:F,M264,1)</f>
        <v>160000</v>
      </c>
      <c r="P264" s="11"/>
    </row>
    <row r="265" s="19" customFormat="true" ht="12.75" hidden="false" customHeight="false" outlineLevel="0" collapsed="false">
      <c r="A265" s="79" t="n">
        <v>254</v>
      </c>
      <c r="B265" s="61" t="str">
        <f aca="false">CONCATENATE(INT((A265-1)/12)+1,"-й год ",A265-1-INT((A265-1)/12)*12+1,"-й месяц")</f>
        <v>22-й год 2-й месяц</v>
      </c>
      <c r="C265" s="62" t="n">
        <f aca="false">IF(O265*$C$2/100/12/(1-(1+$C$2/100/12)^(-N265))&lt;F264,O265*$C$2/100/12/(1-(1+$C$2/100/12)^(-N265)),F264+E265)</f>
        <v>0</v>
      </c>
      <c r="D265" s="63" t="n">
        <f aca="false">C265-E265</f>
        <v>0</v>
      </c>
      <c r="E265" s="63" t="n">
        <f aca="false">F264*$C$2/12/100</f>
        <v>0</v>
      </c>
      <c r="F265" s="64" t="n">
        <f aca="false">F264-D265-K265-L265</f>
        <v>0</v>
      </c>
      <c r="G265" s="65" t="n">
        <f aca="false">H265+I265</f>
        <v>0</v>
      </c>
      <c r="H265" s="63" t="n">
        <f aca="false">IF($C$1/$C$3&lt;J264,$C$1/$C$3,J264)</f>
        <v>0</v>
      </c>
      <c r="I265" s="63" t="n">
        <f aca="false">J264*$C$2/12/100</f>
        <v>0</v>
      </c>
      <c r="J265" s="66" t="n">
        <f aca="false">J264-H265-K265-L265</f>
        <v>0</v>
      </c>
      <c r="K265" s="67"/>
      <c r="L265" s="68"/>
      <c r="M265" s="69" t="n">
        <f aca="false">IF(ISBLANK(K264),VALUE(M264),ROW(K264))</f>
        <v>11</v>
      </c>
      <c r="N265" s="9" t="n">
        <f aca="false">N264+M264-M265</f>
        <v>180</v>
      </c>
      <c r="O265" s="10" t="n">
        <f aca="false">INDEX(F:F,M265,1)</f>
        <v>160000</v>
      </c>
      <c r="P265" s="11"/>
    </row>
    <row r="266" s="19" customFormat="true" ht="12.75" hidden="false" customHeight="false" outlineLevel="0" collapsed="false">
      <c r="A266" s="79" t="n">
        <v>255</v>
      </c>
      <c r="B266" s="61" t="str">
        <f aca="false">CONCATENATE(INT((A266-1)/12)+1,"-й год ",A266-1-INT((A266-1)/12)*12+1,"-й месяц")</f>
        <v>22-й год 3-й месяц</v>
      </c>
      <c r="C266" s="62" t="n">
        <f aca="false">IF(O266*$C$2/100/12/(1-(1+$C$2/100/12)^(-N266))&lt;F265,O266*$C$2/100/12/(1-(1+$C$2/100/12)^(-N266)),F265+E266)</f>
        <v>0</v>
      </c>
      <c r="D266" s="63" t="n">
        <f aca="false">C266-E266</f>
        <v>0</v>
      </c>
      <c r="E266" s="63" t="n">
        <f aca="false">F265*$C$2/12/100</f>
        <v>0</v>
      </c>
      <c r="F266" s="64" t="n">
        <f aca="false">F265-D266-K266-L266</f>
        <v>0</v>
      </c>
      <c r="G266" s="65" t="n">
        <f aca="false">H266+I266</f>
        <v>0</v>
      </c>
      <c r="H266" s="63" t="n">
        <f aca="false">IF($C$1/$C$3&lt;J265,$C$1/$C$3,J265)</f>
        <v>0</v>
      </c>
      <c r="I266" s="63" t="n">
        <f aca="false">J265*$C$2/12/100</f>
        <v>0</v>
      </c>
      <c r="J266" s="66" t="n">
        <f aca="false">J265-H266-K266-L266</f>
        <v>0</v>
      </c>
      <c r="K266" s="67"/>
      <c r="L266" s="68"/>
      <c r="M266" s="69" t="n">
        <f aca="false">IF(ISBLANK(K265),VALUE(M265),ROW(K265))</f>
        <v>11</v>
      </c>
      <c r="N266" s="9" t="n">
        <f aca="false">N265+M265-M266</f>
        <v>180</v>
      </c>
      <c r="O266" s="10" t="n">
        <f aca="false">INDEX(F:F,M266,1)</f>
        <v>160000</v>
      </c>
      <c r="P266" s="11"/>
    </row>
    <row r="267" s="19" customFormat="true" ht="12.75" hidden="false" customHeight="false" outlineLevel="0" collapsed="false">
      <c r="A267" s="79" t="n">
        <v>256</v>
      </c>
      <c r="B267" s="61" t="str">
        <f aca="false">CONCATENATE(INT((A267-1)/12)+1,"-й год ",A267-1-INT((A267-1)/12)*12+1,"-й месяц")</f>
        <v>22-й год 4-й месяц</v>
      </c>
      <c r="C267" s="62" t="n">
        <f aca="false">IF(O267*$C$2/100/12/(1-(1+$C$2/100/12)^(-N267))&lt;F266,O267*$C$2/100/12/(1-(1+$C$2/100/12)^(-N267)),F266+E267)</f>
        <v>0</v>
      </c>
      <c r="D267" s="63" t="n">
        <f aca="false">C267-E267</f>
        <v>0</v>
      </c>
      <c r="E267" s="63" t="n">
        <f aca="false">F266*$C$2/12/100</f>
        <v>0</v>
      </c>
      <c r="F267" s="64" t="n">
        <f aca="false">F266-D267-K267-L267</f>
        <v>0</v>
      </c>
      <c r="G267" s="65" t="n">
        <f aca="false">H267+I267</f>
        <v>0</v>
      </c>
      <c r="H267" s="63" t="n">
        <f aca="false">IF($C$1/$C$3&lt;J266,$C$1/$C$3,J266)</f>
        <v>0</v>
      </c>
      <c r="I267" s="63" t="n">
        <f aca="false">J266*$C$2/12/100</f>
        <v>0</v>
      </c>
      <c r="J267" s="66" t="n">
        <f aca="false">J266-H267-K267-L267</f>
        <v>0</v>
      </c>
      <c r="K267" s="67"/>
      <c r="L267" s="68"/>
      <c r="M267" s="69" t="n">
        <f aca="false">IF(ISBLANK(K266),VALUE(M266),ROW(K266))</f>
        <v>11</v>
      </c>
      <c r="N267" s="9" t="n">
        <f aca="false">N266+M266-M267</f>
        <v>180</v>
      </c>
      <c r="O267" s="10" t="n">
        <f aca="false">INDEX(F:F,M267,1)</f>
        <v>160000</v>
      </c>
      <c r="P267" s="11"/>
    </row>
    <row r="268" s="19" customFormat="true" ht="12.75" hidden="false" customHeight="false" outlineLevel="0" collapsed="false">
      <c r="A268" s="79" t="n">
        <v>257</v>
      </c>
      <c r="B268" s="61" t="str">
        <f aca="false">CONCATENATE(INT((A268-1)/12)+1,"-й год ",A268-1-INT((A268-1)/12)*12+1,"-й месяц")</f>
        <v>22-й год 5-й месяц</v>
      </c>
      <c r="C268" s="62" t="n">
        <f aca="false">IF(O268*$C$2/100/12/(1-(1+$C$2/100/12)^(-N268))&lt;F267,O268*$C$2/100/12/(1-(1+$C$2/100/12)^(-N268)),F267+E268)</f>
        <v>0</v>
      </c>
      <c r="D268" s="63" t="n">
        <f aca="false">C268-E268</f>
        <v>0</v>
      </c>
      <c r="E268" s="63" t="n">
        <f aca="false">F267*$C$2/12/100</f>
        <v>0</v>
      </c>
      <c r="F268" s="64" t="n">
        <f aca="false">F267-D268-K268-L268</f>
        <v>0</v>
      </c>
      <c r="G268" s="65" t="n">
        <f aca="false">H268+I268</f>
        <v>0</v>
      </c>
      <c r="H268" s="63" t="n">
        <f aca="false">IF($C$1/$C$3&lt;J267,$C$1/$C$3,J267)</f>
        <v>0</v>
      </c>
      <c r="I268" s="63" t="n">
        <f aca="false">J267*$C$2/12/100</f>
        <v>0</v>
      </c>
      <c r="J268" s="66" t="n">
        <f aca="false">J267-H268-K268-L268</f>
        <v>0</v>
      </c>
      <c r="K268" s="67"/>
      <c r="L268" s="68"/>
      <c r="M268" s="69" t="n">
        <f aca="false">IF(ISBLANK(K267),VALUE(M267),ROW(K267))</f>
        <v>11</v>
      </c>
      <c r="N268" s="9" t="n">
        <f aca="false">N267+M267-M268</f>
        <v>180</v>
      </c>
      <c r="O268" s="10" t="n">
        <f aca="false">INDEX(F:F,M268,1)</f>
        <v>160000</v>
      </c>
      <c r="P268" s="11"/>
    </row>
    <row r="269" s="19" customFormat="true" ht="12.75" hidden="false" customHeight="false" outlineLevel="0" collapsed="false">
      <c r="A269" s="79" t="n">
        <v>258</v>
      </c>
      <c r="B269" s="61" t="str">
        <f aca="false">CONCATENATE(INT((A269-1)/12)+1,"-й год ",A269-1-INT((A269-1)/12)*12+1,"-й месяц")</f>
        <v>22-й год 6-й месяц</v>
      </c>
      <c r="C269" s="62" t="n">
        <f aca="false">IF(O269*$C$2/100/12/(1-(1+$C$2/100/12)^(-N269))&lt;F268,O269*$C$2/100/12/(1-(1+$C$2/100/12)^(-N269)),F268+E269)</f>
        <v>0</v>
      </c>
      <c r="D269" s="63" t="n">
        <f aca="false">C269-E269</f>
        <v>0</v>
      </c>
      <c r="E269" s="63" t="n">
        <f aca="false">F268*$C$2/12/100</f>
        <v>0</v>
      </c>
      <c r="F269" s="64" t="n">
        <f aca="false">F268-D269-K269-L269</f>
        <v>0</v>
      </c>
      <c r="G269" s="65" t="n">
        <f aca="false">H269+I269</f>
        <v>0</v>
      </c>
      <c r="H269" s="63" t="n">
        <f aca="false">IF($C$1/$C$3&lt;J268,$C$1/$C$3,J268)</f>
        <v>0</v>
      </c>
      <c r="I269" s="63" t="n">
        <f aca="false">J268*$C$2/12/100</f>
        <v>0</v>
      </c>
      <c r="J269" s="66" t="n">
        <f aca="false">J268-H269-K269-L269</f>
        <v>0</v>
      </c>
      <c r="K269" s="67"/>
      <c r="L269" s="68"/>
      <c r="M269" s="69" t="n">
        <f aca="false">IF(ISBLANK(K268),VALUE(M268),ROW(K268))</f>
        <v>11</v>
      </c>
      <c r="N269" s="9" t="n">
        <f aca="false">N268+M268-M269</f>
        <v>180</v>
      </c>
      <c r="O269" s="10" t="n">
        <f aca="false">INDEX(F:F,M269,1)</f>
        <v>160000</v>
      </c>
      <c r="P269" s="11"/>
    </row>
    <row r="270" s="19" customFormat="true" ht="12.75" hidden="false" customHeight="false" outlineLevel="0" collapsed="false">
      <c r="A270" s="79" t="n">
        <v>259</v>
      </c>
      <c r="B270" s="61" t="str">
        <f aca="false">CONCATENATE(INT((A270-1)/12)+1,"-й год ",A270-1-INT((A270-1)/12)*12+1,"-й месяц")</f>
        <v>22-й год 7-й месяц</v>
      </c>
      <c r="C270" s="62" t="n">
        <f aca="false">IF(O270*$C$2/100/12/(1-(1+$C$2/100/12)^(-N270))&lt;F269,O270*$C$2/100/12/(1-(1+$C$2/100/12)^(-N270)),F269+E270)</f>
        <v>0</v>
      </c>
      <c r="D270" s="63" t="n">
        <f aca="false">C270-E270</f>
        <v>0</v>
      </c>
      <c r="E270" s="63" t="n">
        <f aca="false">F269*$C$2/12/100</f>
        <v>0</v>
      </c>
      <c r="F270" s="64" t="n">
        <f aca="false">F269-D270-K270-L270</f>
        <v>0</v>
      </c>
      <c r="G270" s="65" t="n">
        <f aca="false">H270+I270</f>
        <v>0</v>
      </c>
      <c r="H270" s="63" t="n">
        <f aca="false">IF($C$1/$C$3&lt;J269,$C$1/$C$3,J269)</f>
        <v>0</v>
      </c>
      <c r="I270" s="63" t="n">
        <f aca="false">J269*$C$2/12/100</f>
        <v>0</v>
      </c>
      <c r="J270" s="66" t="n">
        <f aca="false">J269-H270-K270-L270</f>
        <v>0</v>
      </c>
      <c r="K270" s="67"/>
      <c r="L270" s="68"/>
      <c r="M270" s="69" t="n">
        <f aca="false">IF(ISBLANK(K269),VALUE(M269),ROW(K269))</f>
        <v>11</v>
      </c>
      <c r="N270" s="9" t="n">
        <f aca="false">N269+M269-M270</f>
        <v>180</v>
      </c>
      <c r="O270" s="10" t="n">
        <f aca="false">INDEX(F:F,M270,1)</f>
        <v>160000</v>
      </c>
      <c r="P270" s="11"/>
    </row>
    <row r="271" s="19" customFormat="true" ht="12.75" hidden="false" customHeight="false" outlineLevel="0" collapsed="false">
      <c r="A271" s="79" t="n">
        <v>260</v>
      </c>
      <c r="B271" s="61" t="str">
        <f aca="false">CONCATENATE(INT((A271-1)/12)+1,"-й год ",A271-1-INT((A271-1)/12)*12+1,"-й месяц")</f>
        <v>22-й год 8-й месяц</v>
      </c>
      <c r="C271" s="62" t="n">
        <f aca="false">IF(O271*$C$2/100/12/(1-(1+$C$2/100/12)^(-N271))&lt;F270,O271*$C$2/100/12/(1-(1+$C$2/100/12)^(-N271)),F270+E271)</f>
        <v>0</v>
      </c>
      <c r="D271" s="63" t="n">
        <f aca="false">C271-E271</f>
        <v>0</v>
      </c>
      <c r="E271" s="63" t="n">
        <f aca="false">F270*$C$2/12/100</f>
        <v>0</v>
      </c>
      <c r="F271" s="64" t="n">
        <f aca="false">F270-D271-K271-L271</f>
        <v>0</v>
      </c>
      <c r="G271" s="65" t="n">
        <f aca="false">H271+I271</f>
        <v>0</v>
      </c>
      <c r="H271" s="63" t="n">
        <f aca="false">IF($C$1/$C$3&lt;J270,$C$1/$C$3,J270)</f>
        <v>0</v>
      </c>
      <c r="I271" s="63" t="n">
        <f aca="false">J270*$C$2/12/100</f>
        <v>0</v>
      </c>
      <c r="J271" s="66" t="n">
        <f aca="false">J270-H271-K271-L271</f>
        <v>0</v>
      </c>
      <c r="K271" s="67"/>
      <c r="L271" s="68"/>
      <c r="M271" s="69" t="n">
        <f aca="false">IF(ISBLANK(K270),VALUE(M270),ROW(K270))</f>
        <v>11</v>
      </c>
      <c r="N271" s="9" t="n">
        <f aca="false">N270+M270-M271</f>
        <v>180</v>
      </c>
      <c r="O271" s="10" t="n">
        <f aca="false">INDEX(F:F,M271,1)</f>
        <v>160000</v>
      </c>
      <c r="P271" s="11"/>
    </row>
    <row r="272" s="19" customFormat="true" ht="12.75" hidden="false" customHeight="false" outlineLevel="0" collapsed="false">
      <c r="A272" s="79" t="n">
        <v>261</v>
      </c>
      <c r="B272" s="61" t="str">
        <f aca="false">CONCATENATE(INT((A272-1)/12)+1,"-й год ",A272-1-INT((A272-1)/12)*12+1,"-й месяц")</f>
        <v>22-й год 9-й месяц</v>
      </c>
      <c r="C272" s="62" t="n">
        <f aca="false">IF(O272*$C$2/100/12/(1-(1+$C$2/100/12)^(-N272))&lt;F271,O272*$C$2/100/12/(1-(1+$C$2/100/12)^(-N272)),F271+E272)</f>
        <v>0</v>
      </c>
      <c r="D272" s="63" t="n">
        <f aca="false">C272-E272</f>
        <v>0</v>
      </c>
      <c r="E272" s="63" t="n">
        <f aca="false">F271*$C$2/12/100</f>
        <v>0</v>
      </c>
      <c r="F272" s="64" t="n">
        <f aca="false">F271-D272-K272-L272</f>
        <v>0</v>
      </c>
      <c r="G272" s="65" t="n">
        <f aca="false">H272+I272</f>
        <v>0</v>
      </c>
      <c r="H272" s="63" t="n">
        <f aca="false">IF($C$1/$C$3&lt;J271,$C$1/$C$3,J271)</f>
        <v>0</v>
      </c>
      <c r="I272" s="63" t="n">
        <f aca="false">J271*$C$2/12/100</f>
        <v>0</v>
      </c>
      <c r="J272" s="66" t="n">
        <f aca="false">J271-H272-K272-L272</f>
        <v>0</v>
      </c>
      <c r="K272" s="67"/>
      <c r="L272" s="68"/>
      <c r="M272" s="69" t="n">
        <f aca="false">IF(ISBLANK(K271),VALUE(M271),ROW(K271))</f>
        <v>11</v>
      </c>
      <c r="N272" s="9" t="n">
        <f aca="false">N271+M271-M272</f>
        <v>180</v>
      </c>
      <c r="O272" s="10" t="n">
        <f aca="false">INDEX(F:F,M272,1)</f>
        <v>160000</v>
      </c>
      <c r="P272" s="11"/>
    </row>
    <row r="273" s="19" customFormat="true" ht="12.75" hidden="false" customHeight="false" outlineLevel="0" collapsed="false">
      <c r="A273" s="79" t="n">
        <v>262</v>
      </c>
      <c r="B273" s="61" t="str">
        <f aca="false">CONCATENATE(INT((A273-1)/12)+1,"-й год ",A273-1-INT((A273-1)/12)*12+1,"-й месяц")</f>
        <v>22-й год 10-й месяц</v>
      </c>
      <c r="C273" s="62" t="n">
        <f aca="false">IF(O273*$C$2/100/12/(1-(1+$C$2/100/12)^(-N273))&lt;F272,O273*$C$2/100/12/(1-(1+$C$2/100/12)^(-N273)),F272+E273)</f>
        <v>0</v>
      </c>
      <c r="D273" s="63" t="n">
        <f aca="false">C273-E273</f>
        <v>0</v>
      </c>
      <c r="E273" s="63" t="n">
        <f aca="false">F272*$C$2/12/100</f>
        <v>0</v>
      </c>
      <c r="F273" s="64" t="n">
        <f aca="false">F272-D273-K273-L273</f>
        <v>0</v>
      </c>
      <c r="G273" s="65" t="n">
        <f aca="false">H273+I273</f>
        <v>0</v>
      </c>
      <c r="H273" s="63" t="n">
        <f aca="false">IF($C$1/$C$3&lt;J272,$C$1/$C$3,J272)</f>
        <v>0</v>
      </c>
      <c r="I273" s="63" t="n">
        <f aca="false">J272*$C$2/12/100</f>
        <v>0</v>
      </c>
      <c r="J273" s="66" t="n">
        <f aca="false">J272-H273-K273-L273</f>
        <v>0</v>
      </c>
      <c r="K273" s="67"/>
      <c r="L273" s="68"/>
      <c r="M273" s="69" t="n">
        <f aca="false">IF(ISBLANK(K272),VALUE(M272),ROW(K272))</f>
        <v>11</v>
      </c>
      <c r="N273" s="9" t="n">
        <f aca="false">N272+M272-M273</f>
        <v>180</v>
      </c>
      <c r="O273" s="10" t="n">
        <f aca="false">INDEX(F:F,M273,1)</f>
        <v>160000</v>
      </c>
      <c r="P273" s="11"/>
    </row>
    <row r="274" s="19" customFormat="true" ht="12.75" hidden="false" customHeight="false" outlineLevel="0" collapsed="false">
      <c r="A274" s="79" t="n">
        <v>263</v>
      </c>
      <c r="B274" s="61" t="str">
        <f aca="false">CONCATENATE(INT((A274-1)/12)+1,"-й год ",A274-1-INT((A274-1)/12)*12+1,"-й месяц")</f>
        <v>22-й год 11-й месяц</v>
      </c>
      <c r="C274" s="62" t="n">
        <f aca="false">IF(O274*$C$2/100/12/(1-(1+$C$2/100/12)^(-N274))&lt;F273,O274*$C$2/100/12/(1-(1+$C$2/100/12)^(-N274)),F273+E274)</f>
        <v>0</v>
      </c>
      <c r="D274" s="63" t="n">
        <f aca="false">C274-E274</f>
        <v>0</v>
      </c>
      <c r="E274" s="63" t="n">
        <f aca="false">F273*$C$2/12/100</f>
        <v>0</v>
      </c>
      <c r="F274" s="64" t="n">
        <f aca="false">F273-D274-K274-L274</f>
        <v>0</v>
      </c>
      <c r="G274" s="65" t="n">
        <f aca="false">H274+I274</f>
        <v>0</v>
      </c>
      <c r="H274" s="63" t="n">
        <f aca="false">IF($C$1/$C$3&lt;J273,$C$1/$C$3,J273)</f>
        <v>0</v>
      </c>
      <c r="I274" s="63" t="n">
        <f aca="false">J273*$C$2/12/100</f>
        <v>0</v>
      </c>
      <c r="J274" s="66" t="n">
        <f aca="false">J273-H274-K274-L274</f>
        <v>0</v>
      </c>
      <c r="K274" s="67"/>
      <c r="L274" s="68"/>
      <c r="M274" s="69" t="n">
        <f aca="false">IF(ISBLANK(K273),VALUE(M273),ROW(K273))</f>
        <v>11</v>
      </c>
      <c r="N274" s="9" t="n">
        <f aca="false">N273+M273-M274</f>
        <v>180</v>
      </c>
      <c r="O274" s="10" t="n">
        <f aca="false">INDEX(F:F,M274,1)</f>
        <v>160000</v>
      </c>
      <c r="P274" s="11"/>
    </row>
    <row r="275" s="19" customFormat="true" ht="12.75" hidden="false" customHeight="false" outlineLevel="0" collapsed="false">
      <c r="A275" s="80" t="n">
        <v>264</v>
      </c>
      <c r="B275" s="81" t="str">
        <f aca="false">CONCATENATE(INT((A275-1)/12)+1,"-й год ",A275-1-INT((A275-1)/12)*12+1,"-й месяц")</f>
        <v>22-й год 12-й месяц</v>
      </c>
      <c r="C275" s="82" t="n">
        <f aca="false">IF(O275*$C$2/100/12/(1-(1+$C$2/100/12)^(-N275))&lt;F274,O275*$C$2/100/12/(1-(1+$C$2/100/12)^(-N275)),F274+E275)</f>
        <v>0</v>
      </c>
      <c r="D275" s="83" t="n">
        <f aca="false">C275-E275</f>
        <v>0</v>
      </c>
      <c r="E275" s="83" t="n">
        <f aca="false">F274*$C$2/12/100</f>
        <v>0</v>
      </c>
      <c r="F275" s="84" t="n">
        <f aca="false">F274-D275-K275-L275</f>
        <v>0</v>
      </c>
      <c r="G275" s="85" t="n">
        <f aca="false">H275+I275</f>
        <v>0</v>
      </c>
      <c r="H275" s="83" t="n">
        <f aca="false">IF($C$1/$C$3&lt;J274,$C$1/$C$3,J274)</f>
        <v>0</v>
      </c>
      <c r="I275" s="83" t="n">
        <f aca="false">J274*$C$2/12/100</f>
        <v>0</v>
      </c>
      <c r="J275" s="86" t="n">
        <f aca="false">J274-H275-K275-L275</f>
        <v>0</v>
      </c>
      <c r="K275" s="87"/>
      <c r="L275" s="88"/>
      <c r="M275" s="69" t="n">
        <f aca="false">IF(ISBLANK(K274),VALUE(M274),ROW(K274))</f>
        <v>11</v>
      </c>
      <c r="N275" s="9" t="n">
        <f aca="false">N274+M274-M275</f>
        <v>180</v>
      </c>
      <c r="O275" s="10" t="n">
        <f aca="false">INDEX(F:F,M275,1)</f>
        <v>160000</v>
      </c>
      <c r="P275" s="11"/>
    </row>
    <row r="276" s="19" customFormat="true" ht="12.75" hidden="false" customHeight="false" outlineLevel="0" collapsed="false">
      <c r="A276" s="60" t="n">
        <v>265</v>
      </c>
      <c r="B276" s="61" t="str">
        <f aca="false">CONCATENATE(INT((A276-1)/12)+1,"-й год ",A276-1-INT((A276-1)/12)*12+1,"-й месяц")</f>
        <v>23-й год 1-й месяц</v>
      </c>
      <c r="C276" s="62" t="n">
        <f aca="false">IF(O276*$C$2/100/12/(1-(1+$C$2/100/12)^(-N276))&lt;F275,O276*$C$2/100/12/(1-(1+$C$2/100/12)^(-N276)),F275+E276)</f>
        <v>0</v>
      </c>
      <c r="D276" s="63" t="n">
        <f aca="false">C276-E276</f>
        <v>0</v>
      </c>
      <c r="E276" s="63" t="n">
        <f aca="false">F275*$C$2/12/100</f>
        <v>0</v>
      </c>
      <c r="F276" s="64" t="n">
        <f aca="false">F275-D276-K276-L276</f>
        <v>0</v>
      </c>
      <c r="G276" s="65" t="n">
        <f aca="false">H276+I276</f>
        <v>0</v>
      </c>
      <c r="H276" s="63" t="n">
        <f aca="false">IF($C$1/$C$3&lt;J275,$C$1/$C$3,J275)</f>
        <v>0</v>
      </c>
      <c r="I276" s="63" t="n">
        <f aca="false">J275*$C$2/12/100</f>
        <v>0</v>
      </c>
      <c r="J276" s="66" t="n">
        <f aca="false">J275-H276-K276-L276</f>
        <v>0</v>
      </c>
      <c r="K276" s="67"/>
      <c r="L276" s="68"/>
      <c r="M276" s="69" t="n">
        <f aca="false">IF(ISBLANK(K275),VALUE(M275),ROW(K275))</f>
        <v>11</v>
      </c>
      <c r="N276" s="9" t="n">
        <f aca="false">N275+M275-M276</f>
        <v>180</v>
      </c>
      <c r="O276" s="10" t="n">
        <f aca="false">INDEX(F:F,M276,1)</f>
        <v>160000</v>
      </c>
      <c r="P276" s="11"/>
    </row>
    <row r="277" s="19" customFormat="true" ht="12.75" hidden="false" customHeight="false" outlineLevel="0" collapsed="false">
      <c r="A277" s="60" t="n">
        <v>266</v>
      </c>
      <c r="B277" s="61" t="str">
        <f aca="false">CONCATENATE(INT((A277-1)/12)+1,"-й год ",A277-1-INT((A277-1)/12)*12+1,"-й месяц")</f>
        <v>23-й год 2-й месяц</v>
      </c>
      <c r="C277" s="62" t="n">
        <f aca="false">IF(O277*$C$2/100/12/(1-(1+$C$2/100/12)^(-N277))&lt;F276,O277*$C$2/100/12/(1-(1+$C$2/100/12)^(-N277)),F276+E277)</f>
        <v>0</v>
      </c>
      <c r="D277" s="63" t="n">
        <f aca="false">C277-E277</f>
        <v>0</v>
      </c>
      <c r="E277" s="63" t="n">
        <f aca="false">F276*$C$2/12/100</f>
        <v>0</v>
      </c>
      <c r="F277" s="64" t="n">
        <f aca="false">F276-D277-K277-L277</f>
        <v>0</v>
      </c>
      <c r="G277" s="65" t="n">
        <f aca="false">H277+I277</f>
        <v>0</v>
      </c>
      <c r="H277" s="63" t="n">
        <f aca="false">IF($C$1/$C$3&lt;J276,$C$1/$C$3,J276)</f>
        <v>0</v>
      </c>
      <c r="I277" s="63" t="n">
        <f aca="false">J276*$C$2/12/100</f>
        <v>0</v>
      </c>
      <c r="J277" s="66" t="n">
        <f aca="false">J276-H277-K277-L277</f>
        <v>0</v>
      </c>
      <c r="K277" s="67"/>
      <c r="L277" s="68"/>
      <c r="M277" s="69" t="n">
        <f aca="false">IF(ISBLANK(K276),VALUE(M276),ROW(K276))</f>
        <v>11</v>
      </c>
      <c r="N277" s="9" t="n">
        <f aca="false">N276+M276-M277</f>
        <v>180</v>
      </c>
      <c r="O277" s="10" t="n">
        <f aca="false">INDEX(F:F,M277,1)</f>
        <v>160000</v>
      </c>
      <c r="P277" s="11"/>
    </row>
    <row r="278" s="19" customFormat="true" ht="12.75" hidden="false" customHeight="false" outlineLevel="0" collapsed="false">
      <c r="A278" s="60" t="n">
        <v>267</v>
      </c>
      <c r="B278" s="61" t="str">
        <f aca="false">CONCATENATE(INT((A278-1)/12)+1,"-й год ",A278-1-INT((A278-1)/12)*12+1,"-й месяц")</f>
        <v>23-й год 3-й месяц</v>
      </c>
      <c r="C278" s="62" t="n">
        <f aca="false">IF(O278*$C$2/100/12/(1-(1+$C$2/100/12)^(-N278))&lt;F277,O278*$C$2/100/12/(1-(1+$C$2/100/12)^(-N278)),F277+E278)</f>
        <v>0</v>
      </c>
      <c r="D278" s="63" t="n">
        <f aca="false">C278-E278</f>
        <v>0</v>
      </c>
      <c r="E278" s="63" t="n">
        <f aca="false">F277*$C$2/12/100</f>
        <v>0</v>
      </c>
      <c r="F278" s="64" t="n">
        <f aca="false">F277-D278-K278-L278</f>
        <v>0</v>
      </c>
      <c r="G278" s="65" t="n">
        <f aca="false">H278+I278</f>
        <v>0</v>
      </c>
      <c r="H278" s="63" t="n">
        <f aca="false">IF($C$1/$C$3&lt;J277,$C$1/$C$3,J277)</f>
        <v>0</v>
      </c>
      <c r="I278" s="63" t="n">
        <f aca="false">J277*$C$2/12/100</f>
        <v>0</v>
      </c>
      <c r="J278" s="66" t="n">
        <f aca="false">J277-H278-K278-L278</f>
        <v>0</v>
      </c>
      <c r="K278" s="67"/>
      <c r="L278" s="68"/>
      <c r="M278" s="69" t="n">
        <f aca="false">IF(ISBLANK(K277),VALUE(M277),ROW(K277))</f>
        <v>11</v>
      </c>
      <c r="N278" s="9" t="n">
        <f aca="false">N277+M277-M278</f>
        <v>180</v>
      </c>
      <c r="O278" s="10" t="n">
        <f aca="false">INDEX(F:F,M278,1)</f>
        <v>160000</v>
      </c>
      <c r="P278" s="11"/>
    </row>
    <row r="279" s="19" customFormat="true" ht="12.75" hidden="false" customHeight="false" outlineLevel="0" collapsed="false">
      <c r="A279" s="60" t="n">
        <v>268</v>
      </c>
      <c r="B279" s="61" t="str">
        <f aca="false">CONCATENATE(INT((A279-1)/12)+1,"-й год ",A279-1-INT((A279-1)/12)*12+1,"-й месяц")</f>
        <v>23-й год 4-й месяц</v>
      </c>
      <c r="C279" s="62" t="n">
        <f aca="false">IF(O279*$C$2/100/12/(1-(1+$C$2/100/12)^(-N279))&lt;F278,O279*$C$2/100/12/(1-(1+$C$2/100/12)^(-N279)),F278+E279)</f>
        <v>0</v>
      </c>
      <c r="D279" s="63" t="n">
        <f aca="false">C279-E279</f>
        <v>0</v>
      </c>
      <c r="E279" s="63" t="n">
        <f aca="false">F278*$C$2/12/100</f>
        <v>0</v>
      </c>
      <c r="F279" s="64" t="n">
        <f aca="false">F278-D279-K279-L279</f>
        <v>0</v>
      </c>
      <c r="G279" s="65" t="n">
        <f aca="false">H279+I279</f>
        <v>0</v>
      </c>
      <c r="H279" s="63" t="n">
        <f aca="false">IF($C$1/$C$3&lt;J278,$C$1/$C$3,J278)</f>
        <v>0</v>
      </c>
      <c r="I279" s="63" t="n">
        <f aca="false">J278*$C$2/12/100</f>
        <v>0</v>
      </c>
      <c r="J279" s="66" t="n">
        <f aca="false">J278-H279-K279-L279</f>
        <v>0</v>
      </c>
      <c r="K279" s="67"/>
      <c r="L279" s="68"/>
      <c r="M279" s="69" t="n">
        <f aca="false">IF(ISBLANK(K278),VALUE(M278),ROW(K278))</f>
        <v>11</v>
      </c>
      <c r="N279" s="9" t="n">
        <f aca="false">N278+M278-M279</f>
        <v>180</v>
      </c>
      <c r="O279" s="10" t="n">
        <f aca="false">INDEX(F:F,M279,1)</f>
        <v>160000</v>
      </c>
      <c r="P279" s="11"/>
    </row>
    <row r="280" s="19" customFormat="true" ht="12.75" hidden="false" customHeight="false" outlineLevel="0" collapsed="false">
      <c r="A280" s="60" t="n">
        <v>269</v>
      </c>
      <c r="B280" s="61" t="str">
        <f aca="false">CONCATENATE(INT((A280-1)/12)+1,"-й год ",A280-1-INT((A280-1)/12)*12+1,"-й месяц")</f>
        <v>23-й год 5-й месяц</v>
      </c>
      <c r="C280" s="62" t="n">
        <f aca="false">IF(O280*$C$2/100/12/(1-(1+$C$2/100/12)^(-N280))&lt;F279,O280*$C$2/100/12/(1-(1+$C$2/100/12)^(-N280)),F279+E280)</f>
        <v>0</v>
      </c>
      <c r="D280" s="63" t="n">
        <f aca="false">C280-E280</f>
        <v>0</v>
      </c>
      <c r="E280" s="63" t="n">
        <f aca="false">F279*$C$2/12/100</f>
        <v>0</v>
      </c>
      <c r="F280" s="64" t="n">
        <f aca="false">F279-D280-K280-L280</f>
        <v>0</v>
      </c>
      <c r="G280" s="65" t="n">
        <f aca="false">H280+I280</f>
        <v>0</v>
      </c>
      <c r="H280" s="63" t="n">
        <f aca="false">IF($C$1/$C$3&lt;J279,$C$1/$C$3,J279)</f>
        <v>0</v>
      </c>
      <c r="I280" s="63" t="n">
        <f aca="false">J279*$C$2/12/100</f>
        <v>0</v>
      </c>
      <c r="J280" s="66" t="n">
        <f aca="false">J279-H280-K280-L280</f>
        <v>0</v>
      </c>
      <c r="K280" s="67"/>
      <c r="L280" s="68"/>
      <c r="M280" s="69" t="n">
        <f aca="false">IF(ISBLANK(K279),VALUE(M279),ROW(K279))</f>
        <v>11</v>
      </c>
      <c r="N280" s="9" t="n">
        <f aca="false">N279+M279-M280</f>
        <v>180</v>
      </c>
      <c r="O280" s="10" t="n">
        <f aca="false">INDEX(F:F,M280,1)</f>
        <v>160000</v>
      </c>
      <c r="P280" s="11"/>
    </row>
    <row r="281" s="19" customFormat="true" ht="12.75" hidden="false" customHeight="false" outlineLevel="0" collapsed="false">
      <c r="A281" s="60" t="n">
        <v>270</v>
      </c>
      <c r="B281" s="61" t="str">
        <f aca="false">CONCATENATE(INT((A281-1)/12)+1,"-й год ",A281-1-INT((A281-1)/12)*12+1,"-й месяц")</f>
        <v>23-й год 6-й месяц</v>
      </c>
      <c r="C281" s="62" t="n">
        <f aca="false">IF(O281*$C$2/100/12/(1-(1+$C$2/100/12)^(-N281))&lt;F280,O281*$C$2/100/12/(1-(1+$C$2/100/12)^(-N281)),F280+E281)</f>
        <v>0</v>
      </c>
      <c r="D281" s="63" t="n">
        <f aca="false">C281-E281</f>
        <v>0</v>
      </c>
      <c r="E281" s="63" t="n">
        <f aca="false">F280*$C$2/12/100</f>
        <v>0</v>
      </c>
      <c r="F281" s="64" t="n">
        <f aca="false">F280-D281-K281-L281</f>
        <v>0</v>
      </c>
      <c r="G281" s="65" t="n">
        <f aca="false">H281+I281</f>
        <v>0</v>
      </c>
      <c r="H281" s="63" t="n">
        <f aca="false">IF($C$1/$C$3&lt;J280,$C$1/$C$3,J280)</f>
        <v>0</v>
      </c>
      <c r="I281" s="63" t="n">
        <f aca="false">J280*$C$2/12/100</f>
        <v>0</v>
      </c>
      <c r="J281" s="66" t="n">
        <f aca="false">J280-H281-K281-L281</f>
        <v>0</v>
      </c>
      <c r="K281" s="67"/>
      <c r="L281" s="68"/>
      <c r="M281" s="69" t="n">
        <f aca="false">IF(ISBLANK(K280),VALUE(M280),ROW(K280))</f>
        <v>11</v>
      </c>
      <c r="N281" s="9" t="n">
        <f aca="false">N280+M280-M281</f>
        <v>180</v>
      </c>
      <c r="O281" s="10" t="n">
        <f aca="false">INDEX(F:F,M281,1)</f>
        <v>160000</v>
      </c>
      <c r="P281" s="11"/>
    </row>
    <row r="282" s="19" customFormat="true" ht="12.75" hidden="false" customHeight="false" outlineLevel="0" collapsed="false">
      <c r="A282" s="60" t="n">
        <v>271</v>
      </c>
      <c r="B282" s="61" t="str">
        <f aca="false">CONCATENATE(INT((A282-1)/12)+1,"-й год ",A282-1-INT((A282-1)/12)*12+1,"-й месяц")</f>
        <v>23-й год 7-й месяц</v>
      </c>
      <c r="C282" s="62" t="n">
        <f aca="false">IF(O282*$C$2/100/12/(1-(1+$C$2/100/12)^(-N282))&lt;F281,O282*$C$2/100/12/(1-(1+$C$2/100/12)^(-N282)),F281+E282)</f>
        <v>0</v>
      </c>
      <c r="D282" s="63" t="n">
        <f aca="false">C282-E282</f>
        <v>0</v>
      </c>
      <c r="E282" s="63" t="n">
        <f aca="false">F281*$C$2/12/100</f>
        <v>0</v>
      </c>
      <c r="F282" s="64" t="n">
        <f aca="false">F281-D282-K282-L282</f>
        <v>0</v>
      </c>
      <c r="G282" s="65" t="n">
        <f aca="false">H282+I282</f>
        <v>0</v>
      </c>
      <c r="H282" s="63" t="n">
        <f aca="false">IF($C$1/$C$3&lt;J281,$C$1/$C$3,J281)</f>
        <v>0</v>
      </c>
      <c r="I282" s="63" t="n">
        <f aca="false">J281*$C$2/12/100</f>
        <v>0</v>
      </c>
      <c r="J282" s="66" t="n">
        <f aca="false">J281-H282-K282-L282</f>
        <v>0</v>
      </c>
      <c r="K282" s="67"/>
      <c r="L282" s="68"/>
      <c r="M282" s="69" t="n">
        <f aca="false">IF(ISBLANK(K281),VALUE(M281),ROW(K281))</f>
        <v>11</v>
      </c>
      <c r="N282" s="9" t="n">
        <f aca="false">N281+M281-M282</f>
        <v>180</v>
      </c>
      <c r="O282" s="10" t="n">
        <f aca="false">INDEX(F:F,M282,1)</f>
        <v>160000</v>
      </c>
      <c r="P282" s="11"/>
    </row>
    <row r="283" s="19" customFormat="true" ht="12.75" hidden="false" customHeight="false" outlineLevel="0" collapsed="false">
      <c r="A283" s="60" t="n">
        <v>272</v>
      </c>
      <c r="B283" s="61" t="str">
        <f aca="false">CONCATENATE(INT((A283-1)/12)+1,"-й год ",A283-1-INT((A283-1)/12)*12+1,"-й месяц")</f>
        <v>23-й год 8-й месяц</v>
      </c>
      <c r="C283" s="62" t="n">
        <f aca="false">IF(O283*$C$2/100/12/(1-(1+$C$2/100/12)^(-N283))&lt;F282,O283*$C$2/100/12/(1-(1+$C$2/100/12)^(-N283)),F282+E283)</f>
        <v>0</v>
      </c>
      <c r="D283" s="63" t="n">
        <f aca="false">C283-E283</f>
        <v>0</v>
      </c>
      <c r="E283" s="63" t="n">
        <f aca="false">F282*$C$2/12/100</f>
        <v>0</v>
      </c>
      <c r="F283" s="64" t="n">
        <f aca="false">F282-D283-K283-L283</f>
        <v>0</v>
      </c>
      <c r="G283" s="65" t="n">
        <f aca="false">H283+I283</f>
        <v>0</v>
      </c>
      <c r="H283" s="63" t="n">
        <f aca="false">IF($C$1/$C$3&lt;J282,$C$1/$C$3,J282)</f>
        <v>0</v>
      </c>
      <c r="I283" s="63" t="n">
        <f aca="false">J282*$C$2/12/100</f>
        <v>0</v>
      </c>
      <c r="J283" s="66" t="n">
        <f aca="false">J282-H283-K283-L283</f>
        <v>0</v>
      </c>
      <c r="K283" s="67"/>
      <c r="L283" s="68"/>
      <c r="M283" s="69" t="n">
        <f aca="false">IF(ISBLANK(K282),VALUE(M282),ROW(K282))</f>
        <v>11</v>
      </c>
      <c r="N283" s="9" t="n">
        <f aca="false">N282+M282-M283</f>
        <v>180</v>
      </c>
      <c r="O283" s="10" t="n">
        <f aca="false">INDEX(F:F,M283,1)</f>
        <v>160000</v>
      </c>
      <c r="P283" s="11"/>
    </row>
    <row r="284" s="19" customFormat="true" ht="12.75" hidden="false" customHeight="false" outlineLevel="0" collapsed="false">
      <c r="A284" s="60" t="n">
        <v>273</v>
      </c>
      <c r="B284" s="61" t="str">
        <f aca="false">CONCATENATE(INT((A284-1)/12)+1,"-й год ",A284-1-INT((A284-1)/12)*12+1,"-й месяц")</f>
        <v>23-й год 9-й месяц</v>
      </c>
      <c r="C284" s="62" t="n">
        <f aca="false">IF(O284*$C$2/100/12/(1-(1+$C$2/100/12)^(-N284))&lt;F283,O284*$C$2/100/12/(1-(1+$C$2/100/12)^(-N284)),F283+E284)</f>
        <v>0</v>
      </c>
      <c r="D284" s="63" t="n">
        <f aca="false">C284-E284</f>
        <v>0</v>
      </c>
      <c r="E284" s="63" t="n">
        <f aca="false">F283*$C$2/12/100</f>
        <v>0</v>
      </c>
      <c r="F284" s="64" t="n">
        <f aca="false">F283-D284-K284-L284</f>
        <v>0</v>
      </c>
      <c r="G284" s="65" t="n">
        <f aca="false">H284+I284</f>
        <v>0</v>
      </c>
      <c r="H284" s="63" t="n">
        <f aca="false">IF($C$1/$C$3&lt;J283,$C$1/$C$3,J283)</f>
        <v>0</v>
      </c>
      <c r="I284" s="63" t="n">
        <f aca="false">J283*$C$2/12/100</f>
        <v>0</v>
      </c>
      <c r="J284" s="66" t="n">
        <f aca="false">J283-H284-K284-L284</f>
        <v>0</v>
      </c>
      <c r="K284" s="67"/>
      <c r="L284" s="68"/>
      <c r="M284" s="69" t="n">
        <f aca="false">IF(ISBLANK(K283),VALUE(M283),ROW(K283))</f>
        <v>11</v>
      </c>
      <c r="N284" s="9" t="n">
        <f aca="false">N283+M283-M284</f>
        <v>180</v>
      </c>
      <c r="O284" s="10" t="n">
        <f aca="false">INDEX(F:F,M284,1)</f>
        <v>160000</v>
      </c>
      <c r="P284" s="11"/>
    </row>
    <row r="285" s="19" customFormat="true" ht="12.75" hidden="false" customHeight="false" outlineLevel="0" collapsed="false">
      <c r="A285" s="60" t="n">
        <v>274</v>
      </c>
      <c r="B285" s="61" t="str">
        <f aca="false">CONCATENATE(INT((A285-1)/12)+1,"-й год ",A285-1-INT((A285-1)/12)*12+1,"-й месяц")</f>
        <v>23-й год 10-й месяц</v>
      </c>
      <c r="C285" s="62" t="n">
        <f aca="false">IF(O285*$C$2/100/12/(1-(1+$C$2/100/12)^(-N285))&lt;F284,O285*$C$2/100/12/(1-(1+$C$2/100/12)^(-N285)),F284+E285)</f>
        <v>0</v>
      </c>
      <c r="D285" s="63" t="n">
        <f aca="false">C285-E285</f>
        <v>0</v>
      </c>
      <c r="E285" s="63" t="n">
        <f aca="false">F284*$C$2/12/100</f>
        <v>0</v>
      </c>
      <c r="F285" s="64" t="n">
        <f aca="false">F284-D285-K285-L285</f>
        <v>0</v>
      </c>
      <c r="G285" s="65" t="n">
        <f aca="false">H285+I285</f>
        <v>0</v>
      </c>
      <c r="H285" s="63" t="n">
        <f aca="false">IF($C$1/$C$3&lt;J284,$C$1/$C$3,J284)</f>
        <v>0</v>
      </c>
      <c r="I285" s="63" t="n">
        <f aca="false">J284*$C$2/12/100</f>
        <v>0</v>
      </c>
      <c r="J285" s="66" t="n">
        <f aca="false">J284-H285-K285-L285</f>
        <v>0</v>
      </c>
      <c r="K285" s="67"/>
      <c r="L285" s="68"/>
      <c r="M285" s="69" t="n">
        <f aca="false">IF(ISBLANK(K284),VALUE(M284),ROW(K284))</f>
        <v>11</v>
      </c>
      <c r="N285" s="9" t="n">
        <f aca="false">N284+M284-M285</f>
        <v>180</v>
      </c>
      <c r="O285" s="10" t="n">
        <f aca="false">INDEX(F:F,M285,1)</f>
        <v>160000</v>
      </c>
      <c r="P285" s="11"/>
    </row>
    <row r="286" s="19" customFormat="true" ht="12.75" hidden="false" customHeight="false" outlineLevel="0" collapsed="false">
      <c r="A286" s="60" t="n">
        <v>275</v>
      </c>
      <c r="B286" s="61" t="str">
        <f aca="false">CONCATENATE(INT((A286-1)/12)+1,"-й год ",A286-1-INT((A286-1)/12)*12+1,"-й месяц")</f>
        <v>23-й год 11-й месяц</v>
      </c>
      <c r="C286" s="62" t="n">
        <f aca="false">IF(O286*$C$2/100/12/(1-(1+$C$2/100/12)^(-N286))&lt;F285,O286*$C$2/100/12/(1-(1+$C$2/100/12)^(-N286)),F285+E286)</f>
        <v>0</v>
      </c>
      <c r="D286" s="63" t="n">
        <f aca="false">C286-E286</f>
        <v>0</v>
      </c>
      <c r="E286" s="63" t="n">
        <f aca="false">F285*$C$2/12/100</f>
        <v>0</v>
      </c>
      <c r="F286" s="64" t="n">
        <f aca="false">F285-D286-K286-L286</f>
        <v>0</v>
      </c>
      <c r="G286" s="65" t="n">
        <f aca="false">H286+I286</f>
        <v>0</v>
      </c>
      <c r="H286" s="63" t="n">
        <f aca="false">IF($C$1/$C$3&lt;J285,$C$1/$C$3,J285)</f>
        <v>0</v>
      </c>
      <c r="I286" s="63" t="n">
        <f aca="false">J285*$C$2/12/100</f>
        <v>0</v>
      </c>
      <c r="J286" s="66" t="n">
        <f aca="false">J285-H286-K286-L286</f>
        <v>0</v>
      </c>
      <c r="K286" s="67"/>
      <c r="L286" s="68"/>
      <c r="M286" s="69" t="n">
        <f aca="false">IF(ISBLANK(K285),VALUE(M285),ROW(K285))</f>
        <v>11</v>
      </c>
      <c r="N286" s="9" t="n">
        <f aca="false">N285+M285-M286</f>
        <v>180</v>
      </c>
      <c r="O286" s="10" t="n">
        <f aca="false">INDEX(F:F,M286,1)</f>
        <v>160000</v>
      </c>
      <c r="P286" s="11"/>
    </row>
    <row r="287" s="19" customFormat="true" ht="12.75" hidden="false" customHeight="false" outlineLevel="0" collapsed="false">
      <c r="A287" s="60" t="n">
        <v>276</v>
      </c>
      <c r="B287" s="61" t="str">
        <f aca="false">CONCATENATE(INT((A287-1)/12)+1,"-й год ",A287-1-INT((A287-1)/12)*12+1,"-й месяц")</f>
        <v>23-й год 12-й месяц</v>
      </c>
      <c r="C287" s="62" t="n">
        <f aca="false">IF(O287*$C$2/100/12/(1-(1+$C$2/100/12)^(-N287))&lt;F286,O287*$C$2/100/12/(1-(1+$C$2/100/12)^(-N287)),F286+E287)</f>
        <v>0</v>
      </c>
      <c r="D287" s="63" t="n">
        <f aca="false">C287-E287</f>
        <v>0</v>
      </c>
      <c r="E287" s="63" t="n">
        <f aca="false">F286*$C$2/12/100</f>
        <v>0</v>
      </c>
      <c r="F287" s="64" t="n">
        <f aca="false">F286-D287-K287-L287</f>
        <v>0</v>
      </c>
      <c r="G287" s="65" t="n">
        <f aca="false">H287+I287</f>
        <v>0</v>
      </c>
      <c r="H287" s="63" t="n">
        <f aca="false">IF($C$1/$C$3&lt;J286,$C$1/$C$3,J286)</f>
        <v>0</v>
      </c>
      <c r="I287" s="63" t="n">
        <f aca="false">J286*$C$2/12/100</f>
        <v>0</v>
      </c>
      <c r="J287" s="66" t="n">
        <f aca="false">J286-H287-K287-L287</f>
        <v>0</v>
      </c>
      <c r="K287" s="67"/>
      <c r="L287" s="68"/>
      <c r="M287" s="69" t="n">
        <f aca="false">IF(ISBLANK(K286),VALUE(M286),ROW(K286))</f>
        <v>11</v>
      </c>
      <c r="N287" s="9" t="n">
        <f aca="false">N286+M286-M287</f>
        <v>180</v>
      </c>
      <c r="O287" s="10" t="n">
        <f aca="false">INDEX(F:F,M287,1)</f>
        <v>160000</v>
      </c>
      <c r="P287" s="11"/>
    </row>
    <row r="288" s="19" customFormat="true" ht="12.75" hidden="false" customHeight="false" outlineLevel="0" collapsed="false">
      <c r="A288" s="70" t="n">
        <v>277</v>
      </c>
      <c r="B288" s="71" t="str">
        <f aca="false">CONCATENATE(INT((A288-1)/12)+1,"-й год ",A288-1-INT((A288-1)/12)*12+1,"-й месяц")</f>
        <v>24-й год 1-й месяц</v>
      </c>
      <c r="C288" s="72" t="n">
        <f aca="false">IF(O288*$C$2/100/12/(1-(1+$C$2/100/12)^(-N288))&lt;F287,O288*$C$2/100/12/(1-(1+$C$2/100/12)^(-N288)),F287+E288)</f>
        <v>0</v>
      </c>
      <c r="D288" s="73" t="n">
        <f aca="false">C288-E288</f>
        <v>0</v>
      </c>
      <c r="E288" s="73" t="n">
        <f aca="false">F287*$C$2/12/100</f>
        <v>0</v>
      </c>
      <c r="F288" s="74" t="n">
        <f aca="false">F287-D288-K288-L288</f>
        <v>0</v>
      </c>
      <c r="G288" s="75" t="n">
        <f aca="false">H288+I288</f>
        <v>0</v>
      </c>
      <c r="H288" s="73" t="n">
        <f aca="false">IF($C$1/$C$3&lt;J287,$C$1/$C$3,J287)</f>
        <v>0</v>
      </c>
      <c r="I288" s="73" t="n">
        <f aca="false">J287*$C$2/12/100</f>
        <v>0</v>
      </c>
      <c r="J288" s="76" t="n">
        <f aca="false">J287-H288-K288-L288</f>
        <v>0</v>
      </c>
      <c r="K288" s="77"/>
      <c r="L288" s="78"/>
      <c r="M288" s="69" t="n">
        <f aca="false">IF(ISBLANK(K287),VALUE(M287),ROW(K287))</f>
        <v>11</v>
      </c>
      <c r="N288" s="9" t="n">
        <f aca="false">N287+M287-M288</f>
        <v>180</v>
      </c>
      <c r="O288" s="10" t="n">
        <f aca="false">INDEX(F:F,M288,1)</f>
        <v>160000</v>
      </c>
      <c r="P288" s="11"/>
    </row>
    <row r="289" s="19" customFormat="true" ht="12.75" hidden="false" customHeight="false" outlineLevel="0" collapsed="false">
      <c r="A289" s="79" t="n">
        <v>278</v>
      </c>
      <c r="B289" s="61" t="str">
        <f aca="false">CONCATENATE(INT((A289-1)/12)+1,"-й год ",A289-1-INT((A289-1)/12)*12+1,"-й месяц")</f>
        <v>24-й год 2-й месяц</v>
      </c>
      <c r="C289" s="62" t="n">
        <f aca="false">IF(O289*$C$2/100/12/(1-(1+$C$2/100/12)^(-N289))&lt;F288,O289*$C$2/100/12/(1-(1+$C$2/100/12)^(-N289)),F288+E289)</f>
        <v>0</v>
      </c>
      <c r="D289" s="63" t="n">
        <f aca="false">C289-E289</f>
        <v>0</v>
      </c>
      <c r="E289" s="63" t="n">
        <f aca="false">F288*$C$2/12/100</f>
        <v>0</v>
      </c>
      <c r="F289" s="64" t="n">
        <f aca="false">F288-D289-K289-L289</f>
        <v>0</v>
      </c>
      <c r="G289" s="65" t="n">
        <f aca="false">H289+I289</f>
        <v>0</v>
      </c>
      <c r="H289" s="63" t="n">
        <f aca="false">IF($C$1/$C$3&lt;J288,$C$1/$C$3,J288)</f>
        <v>0</v>
      </c>
      <c r="I289" s="63" t="n">
        <f aca="false">J288*$C$2/12/100</f>
        <v>0</v>
      </c>
      <c r="J289" s="66" t="n">
        <f aca="false">J288-H289-K289-L289</f>
        <v>0</v>
      </c>
      <c r="K289" s="67"/>
      <c r="L289" s="68"/>
      <c r="M289" s="69" t="n">
        <f aca="false">IF(ISBLANK(K288),VALUE(M288),ROW(K288))</f>
        <v>11</v>
      </c>
      <c r="N289" s="9" t="n">
        <f aca="false">N288+M288-M289</f>
        <v>180</v>
      </c>
      <c r="O289" s="10" t="n">
        <f aca="false">INDEX(F:F,M289,1)</f>
        <v>160000</v>
      </c>
      <c r="P289" s="11"/>
    </row>
    <row r="290" s="19" customFormat="true" ht="12.75" hidden="false" customHeight="false" outlineLevel="0" collapsed="false">
      <c r="A290" s="79" t="n">
        <v>279</v>
      </c>
      <c r="B290" s="61" t="str">
        <f aca="false">CONCATENATE(INT((A290-1)/12)+1,"-й год ",A290-1-INT((A290-1)/12)*12+1,"-й месяц")</f>
        <v>24-й год 3-й месяц</v>
      </c>
      <c r="C290" s="62" t="n">
        <f aca="false">IF(O290*$C$2/100/12/(1-(1+$C$2/100/12)^(-N290))&lt;F289,O290*$C$2/100/12/(1-(1+$C$2/100/12)^(-N290)),F289+E290)</f>
        <v>0</v>
      </c>
      <c r="D290" s="63" t="n">
        <f aca="false">C290-E290</f>
        <v>0</v>
      </c>
      <c r="E290" s="63" t="n">
        <f aca="false">F289*$C$2/12/100</f>
        <v>0</v>
      </c>
      <c r="F290" s="64" t="n">
        <f aca="false">F289-D290-K290-L290</f>
        <v>0</v>
      </c>
      <c r="G290" s="65" t="n">
        <f aca="false">H290+I290</f>
        <v>0</v>
      </c>
      <c r="H290" s="63" t="n">
        <f aca="false">IF($C$1/$C$3&lt;J289,$C$1/$C$3,J289)</f>
        <v>0</v>
      </c>
      <c r="I290" s="63" t="n">
        <f aca="false">J289*$C$2/12/100</f>
        <v>0</v>
      </c>
      <c r="J290" s="66" t="n">
        <f aca="false">J289-H290-K290-L290</f>
        <v>0</v>
      </c>
      <c r="K290" s="67"/>
      <c r="L290" s="68"/>
      <c r="M290" s="69" t="n">
        <f aca="false">IF(ISBLANK(K289),VALUE(M289),ROW(K289))</f>
        <v>11</v>
      </c>
      <c r="N290" s="9" t="n">
        <f aca="false">N289+M289-M290</f>
        <v>180</v>
      </c>
      <c r="O290" s="10" t="n">
        <f aca="false">INDEX(F:F,M290,1)</f>
        <v>160000</v>
      </c>
      <c r="P290" s="11"/>
    </row>
    <row r="291" s="19" customFormat="true" ht="12.75" hidden="false" customHeight="false" outlineLevel="0" collapsed="false">
      <c r="A291" s="79" t="n">
        <v>280</v>
      </c>
      <c r="B291" s="61" t="str">
        <f aca="false">CONCATENATE(INT((A291-1)/12)+1,"-й год ",A291-1-INT((A291-1)/12)*12+1,"-й месяц")</f>
        <v>24-й год 4-й месяц</v>
      </c>
      <c r="C291" s="62" t="n">
        <f aca="false">IF(O291*$C$2/100/12/(1-(1+$C$2/100/12)^(-N291))&lt;F290,O291*$C$2/100/12/(1-(1+$C$2/100/12)^(-N291)),F290+E291)</f>
        <v>0</v>
      </c>
      <c r="D291" s="63" t="n">
        <f aca="false">C291-E291</f>
        <v>0</v>
      </c>
      <c r="E291" s="63" t="n">
        <f aca="false">F290*$C$2/12/100</f>
        <v>0</v>
      </c>
      <c r="F291" s="64" t="n">
        <f aca="false">F290-D291-K291-L291</f>
        <v>0</v>
      </c>
      <c r="G291" s="65" t="n">
        <f aca="false">H291+I291</f>
        <v>0</v>
      </c>
      <c r="H291" s="63" t="n">
        <f aca="false">IF($C$1/$C$3&lt;J290,$C$1/$C$3,J290)</f>
        <v>0</v>
      </c>
      <c r="I291" s="63" t="n">
        <f aca="false">J290*$C$2/12/100</f>
        <v>0</v>
      </c>
      <c r="J291" s="66" t="n">
        <f aca="false">J290-H291-K291-L291</f>
        <v>0</v>
      </c>
      <c r="K291" s="67"/>
      <c r="L291" s="68"/>
      <c r="M291" s="69" t="n">
        <f aca="false">IF(ISBLANK(K290),VALUE(M290),ROW(K290))</f>
        <v>11</v>
      </c>
      <c r="N291" s="9" t="n">
        <f aca="false">N290+M290-M291</f>
        <v>180</v>
      </c>
      <c r="O291" s="10" t="n">
        <f aca="false">INDEX(F:F,M291,1)</f>
        <v>160000</v>
      </c>
      <c r="P291" s="11"/>
    </row>
    <row r="292" s="19" customFormat="true" ht="12.75" hidden="false" customHeight="false" outlineLevel="0" collapsed="false">
      <c r="A292" s="79" t="n">
        <v>281</v>
      </c>
      <c r="B292" s="61" t="str">
        <f aca="false">CONCATENATE(INT((A292-1)/12)+1,"-й год ",A292-1-INT((A292-1)/12)*12+1,"-й месяц")</f>
        <v>24-й год 5-й месяц</v>
      </c>
      <c r="C292" s="62" t="n">
        <f aca="false">IF(O292*$C$2/100/12/(1-(1+$C$2/100/12)^(-N292))&lt;F291,O292*$C$2/100/12/(1-(1+$C$2/100/12)^(-N292)),F291+E292)</f>
        <v>0</v>
      </c>
      <c r="D292" s="63" t="n">
        <f aca="false">C292-E292</f>
        <v>0</v>
      </c>
      <c r="E292" s="63" t="n">
        <f aca="false">F291*$C$2/12/100</f>
        <v>0</v>
      </c>
      <c r="F292" s="64" t="n">
        <f aca="false">F291-D292-K292-L292</f>
        <v>0</v>
      </c>
      <c r="G292" s="65" t="n">
        <f aca="false">H292+I292</f>
        <v>0</v>
      </c>
      <c r="H292" s="63" t="n">
        <f aca="false">IF($C$1/$C$3&lt;J291,$C$1/$C$3,J291)</f>
        <v>0</v>
      </c>
      <c r="I292" s="63" t="n">
        <f aca="false">J291*$C$2/12/100</f>
        <v>0</v>
      </c>
      <c r="J292" s="66" t="n">
        <f aca="false">J291-H292-K292-L292</f>
        <v>0</v>
      </c>
      <c r="K292" s="67"/>
      <c r="L292" s="68"/>
      <c r="M292" s="69" t="n">
        <f aca="false">IF(ISBLANK(K291),VALUE(M291),ROW(K291))</f>
        <v>11</v>
      </c>
      <c r="N292" s="9" t="n">
        <f aca="false">N291+M291-M292</f>
        <v>180</v>
      </c>
      <c r="O292" s="10" t="n">
        <f aca="false">INDEX(F:F,M292,1)</f>
        <v>160000</v>
      </c>
      <c r="P292" s="11"/>
    </row>
    <row r="293" s="19" customFormat="true" ht="12.75" hidden="false" customHeight="false" outlineLevel="0" collapsed="false">
      <c r="A293" s="79" t="n">
        <v>282</v>
      </c>
      <c r="B293" s="61" t="str">
        <f aca="false">CONCATENATE(INT((A293-1)/12)+1,"-й год ",A293-1-INT((A293-1)/12)*12+1,"-й месяц")</f>
        <v>24-й год 6-й месяц</v>
      </c>
      <c r="C293" s="62" t="n">
        <f aca="false">IF(O293*$C$2/100/12/(1-(1+$C$2/100/12)^(-N293))&lt;F292,O293*$C$2/100/12/(1-(1+$C$2/100/12)^(-N293)),F292+E293)</f>
        <v>0</v>
      </c>
      <c r="D293" s="63" t="n">
        <f aca="false">C293-E293</f>
        <v>0</v>
      </c>
      <c r="E293" s="63" t="n">
        <f aca="false">F292*$C$2/12/100</f>
        <v>0</v>
      </c>
      <c r="F293" s="64" t="n">
        <f aca="false">F292-D293-K293-L293</f>
        <v>0</v>
      </c>
      <c r="G293" s="65" t="n">
        <f aca="false">H293+I293</f>
        <v>0</v>
      </c>
      <c r="H293" s="63" t="n">
        <f aca="false">IF($C$1/$C$3&lt;J292,$C$1/$C$3,J292)</f>
        <v>0</v>
      </c>
      <c r="I293" s="63" t="n">
        <f aca="false">J292*$C$2/12/100</f>
        <v>0</v>
      </c>
      <c r="J293" s="66" t="n">
        <f aca="false">J292-H293-K293-L293</f>
        <v>0</v>
      </c>
      <c r="K293" s="67"/>
      <c r="L293" s="68"/>
      <c r="M293" s="69" t="n">
        <f aca="false">IF(ISBLANK(K292),VALUE(M292),ROW(K292))</f>
        <v>11</v>
      </c>
      <c r="N293" s="9" t="n">
        <f aca="false">N292+M292-M293</f>
        <v>180</v>
      </c>
      <c r="O293" s="10" t="n">
        <f aca="false">INDEX(F:F,M293,1)</f>
        <v>160000</v>
      </c>
      <c r="P293" s="11"/>
    </row>
    <row r="294" s="19" customFormat="true" ht="12.75" hidden="false" customHeight="false" outlineLevel="0" collapsed="false">
      <c r="A294" s="79" t="n">
        <v>283</v>
      </c>
      <c r="B294" s="61" t="str">
        <f aca="false">CONCATENATE(INT((A294-1)/12)+1,"-й год ",A294-1-INT((A294-1)/12)*12+1,"-й месяц")</f>
        <v>24-й год 7-й месяц</v>
      </c>
      <c r="C294" s="62" t="n">
        <f aca="false">IF(O294*$C$2/100/12/(1-(1+$C$2/100/12)^(-N294))&lt;F293,O294*$C$2/100/12/(1-(1+$C$2/100/12)^(-N294)),F293+E294)</f>
        <v>0</v>
      </c>
      <c r="D294" s="63" t="n">
        <f aca="false">C294-E294</f>
        <v>0</v>
      </c>
      <c r="E294" s="63" t="n">
        <f aca="false">F293*$C$2/12/100</f>
        <v>0</v>
      </c>
      <c r="F294" s="64" t="n">
        <f aca="false">F293-D294-K294-L294</f>
        <v>0</v>
      </c>
      <c r="G294" s="65" t="n">
        <f aca="false">H294+I294</f>
        <v>0</v>
      </c>
      <c r="H294" s="63" t="n">
        <f aca="false">IF($C$1/$C$3&lt;J293,$C$1/$C$3,J293)</f>
        <v>0</v>
      </c>
      <c r="I294" s="63" t="n">
        <f aca="false">J293*$C$2/12/100</f>
        <v>0</v>
      </c>
      <c r="J294" s="66" t="n">
        <f aca="false">J293-H294-K294-L294</f>
        <v>0</v>
      </c>
      <c r="K294" s="67"/>
      <c r="L294" s="68"/>
      <c r="M294" s="69" t="n">
        <f aca="false">IF(ISBLANK(K293),VALUE(M293),ROW(K293))</f>
        <v>11</v>
      </c>
      <c r="N294" s="9" t="n">
        <f aca="false">N293+M293-M294</f>
        <v>180</v>
      </c>
      <c r="O294" s="10" t="n">
        <f aca="false">INDEX(F:F,M294,1)</f>
        <v>160000</v>
      </c>
      <c r="P294" s="11"/>
    </row>
    <row r="295" s="19" customFormat="true" ht="12.75" hidden="false" customHeight="false" outlineLevel="0" collapsed="false">
      <c r="A295" s="79" t="n">
        <v>284</v>
      </c>
      <c r="B295" s="61" t="str">
        <f aca="false">CONCATENATE(INT((A295-1)/12)+1,"-й год ",A295-1-INT((A295-1)/12)*12+1,"-й месяц")</f>
        <v>24-й год 8-й месяц</v>
      </c>
      <c r="C295" s="62" t="n">
        <f aca="false">IF(O295*$C$2/100/12/(1-(1+$C$2/100/12)^(-N295))&lt;F294,O295*$C$2/100/12/(1-(1+$C$2/100/12)^(-N295)),F294+E295)</f>
        <v>0</v>
      </c>
      <c r="D295" s="63" t="n">
        <f aca="false">C295-E295</f>
        <v>0</v>
      </c>
      <c r="E295" s="63" t="n">
        <f aca="false">F294*$C$2/12/100</f>
        <v>0</v>
      </c>
      <c r="F295" s="64" t="n">
        <f aca="false">F294-D295-K295-L295</f>
        <v>0</v>
      </c>
      <c r="G295" s="65" t="n">
        <f aca="false">H295+I295</f>
        <v>0</v>
      </c>
      <c r="H295" s="63" t="n">
        <f aca="false">IF($C$1/$C$3&lt;J294,$C$1/$C$3,J294)</f>
        <v>0</v>
      </c>
      <c r="I295" s="63" t="n">
        <f aca="false">J294*$C$2/12/100</f>
        <v>0</v>
      </c>
      <c r="J295" s="66" t="n">
        <f aca="false">J294-H295-K295-L295</f>
        <v>0</v>
      </c>
      <c r="K295" s="67"/>
      <c r="L295" s="68"/>
      <c r="M295" s="69" t="n">
        <f aca="false">IF(ISBLANK(K294),VALUE(M294),ROW(K294))</f>
        <v>11</v>
      </c>
      <c r="N295" s="9" t="n">
        <f aca="false">N294+M294-M295</f>
        <v>180</v>
      </c>
      <c r="O295" s="10" t="n">
        <f aca="false">INDEX(F:F,M295,1)</f>
        <v>160000</v>
      </c>
      <c r="P295" s="11"/>
    </row>
    <row r="296" s="19" customFormat="true" ht="12.75" hidden="false" customHeight="false" outlineLevel="0" collapsed="false">
      <c r="A296" s="79" t="n">
        <v>285</v>
      </c>
      <c r="B296" s="61" t="str">
        <f aca="false">CONCATENATE(INT((A296-1)/12)+1,"-й год ",A296-1-INT((A296-1)/12)*12+1,"-й месяц")</f>
        <v>24-й год 9-й месяц</v>
      </c>
      <c r="C296" s="62" t="n">
        <f aca="false">IF(O296*$C$2/100/12/(1-(1+$C$2/100/12)^(-N296))&lt;F295,O296*$C$2/100/12/(1-(1+$C$2/100/12)^(-N296)),F295+E296)</f>
        <v>0</v>
      </c>
      <c r="D296" s="63" t="n">
        <f aca="false">C296-E296</f>
        <v>0</v>
      </c>
      <c r="E296" s="63" t="n">
        <f aca="false">F295*$C$2/12/100</f>
        <v>0</v>
      </c>
      <c r="F296" s="64" t="n">
        <f aca="false">F295-D296-K296-L296</f>
        <v>0</v>
      </c>
      <c r="G296" s="65" t="n">
        <f aca="false">H296+I296</f>
        <v>0</v>
      </c>
      <c r="H296" s="63" t="n">
        <f aca="false">IF($C$1/$C$3&lt;J295,$C$1/$C$3,J295)</f>
        <v>0</v>
      </c>
      <c r="I296" s="63" t="n">
        <f aca="false">J295*$C$2/12/100</f>
        <v>0</v>
      </c>
      <c r="J296" s="66" t="n">
        <f aca="false">J295-H296-K296-L296</f>
        <v>0</v>
      </c>
      <c r="K296" s="67"/>
      <c r="L296" s="68"/>
      <c r="M296" s="69" t="n">
        <f aca="false">IF(ISBLANK(K295),VALUE(M295),ROW(K295))</f>
        <v>11</v>
      </c>
      <c r="N296" s="9" t="n">
        <f aca="false">N295+M295-M296</f>
        <v>180</v>
      </c>
      <c r="O296" s="10" t="n">
        <f aca="false">INDEX(F:F,M296,1)</f>
        <v>160000</v>
      </c>
      <c r="P296" s="11"/>
    </row>
    <row r="297" s="19" customFormat="true" ht="12.75" hidden="false" customHeight="false" outlineLevel="0" collapsed="false">
      <c r="A297" s="79" t="n">
        <v>286</v>
      </c>
      <c r="B297" s="61" t="str">
        <f aca="false">CONCATENATE(INT((A297-1)/12)+1,"-й год ",A297-1-INT((A297-1)/12)*12+1,"-й месяц")</f>
        <v>24-й год 10-й месяц</v>
      </c>
      <c r="C297" s="62" t="n">
        <f aca="false">IF(O297*$C$2/100/12/(1-(1+$C$2/100/12)^(-N297))&lt;F296,O297*$C$2/100/12/(1-(1+$C$2/100/12)^(-N297)),F296+E297)</f>
        <v>0</v>
      </c>
      <c r="D297" s="63" t="n">
        <f aca="false">C297-E297</f>
        <v>0</v>
      </c>
      <c r="E297" s="63" t="n">
        <f aca="false">F296*$C$2/12/100</f>
        <v>0</v>
      </c>
      <c r="F297" s="64" t="n">
        <f aca="false">F296-D297-K297-L297</f>
        <v>0</v>
      </c>
      <c r="G297" s="65" t="n">
        <f aca="false">H297+I297</f>
        <v>0</v>
      </c>
      <c r="H297" s="63" t="n">
        <f aca="false">IF($C$1/$C$3&lt;J296,$C$1/$C$3,J296)</f>
        <v>0</v>
      </c>
      <c r="I297" s="63" t="n">
        <f aca="false">J296*$C$2/12/100</f>
        <v>0</v>
      </c>
      <c r="J297" s="66" t="n">
        <f aca="false">J296-H297-K297-L297</f>
        <v>0</v>
      </c>
      <c r="K297" s="67"/>
      <c r="L297" s="68"/>
      <c r="M297" s="69" t="n">
        <f aca="false">IF(ISBLANK(K296),VALUE(M296),ROW(K296))</f>
        <v>11</v>
      </c>
      <c r="N297" s="9" t="n">
        <f aca="false">N296+M296-M297</f>
        <v>180</v>
      </c>
      <c r="O297" s="10" t="n">
        <f aca="false">INDEX(F:F,M297,1)</f>
        <v>160000</v>
      </c>
      <c r="P297" s="11"/>
    </row>
    <row r="298" s="19" customFormat="true" ht="12.75" hidden="false" customHeight="false" outlineLevel="0" collapsed="false">
      <c r="A298" s="79" t="n">
        <v>287</v>
      </c>
      <c r="B298" s="61" t="str">
        <f aca="false">CONCATENATE(INT((A298-1)/12)+1,"-й год ",A298-1-INT((A298-1)/12)*12+1,"-й месяц")</f>
        <v>24-й год 11-й месяц</v>
      </c>
      <c r="C298" s="62" t="n">
        <f aca="false">IF(O298*$C$2/100/12/(1-(1+$C$2/100/12)^(-N298))&lt;F297,O298*$C$2/100/12/(1-(1+$C$2/100/12)^(-N298)),F297+E298)</f>
        <v>0</v>
      </c>
      <c r="D298" s="63" t="n">
        <f aca="false">C298-E298</f>
        <v>0</v>
      </c>
      <c r="E298" s="63" t="n">
        <f aca="false">F297*$C$2/12/100</f>
        <v>0</v>
      </c>
      <c r="F298" s="64" t="n">
        <f aca="false">F297-D298-K298-L298</f>
        <v>0</v>
      </c>
      <c r="G298" s="65" t="n">
        <f aca="false">H298+I298</f>
        <v>0</v>
      </c>
      <c r="H298" s="63" t="n">
        <f aca="false">IF($C$1/$C$3&lt;J297,$C$1/$C$3,J297)</f>
        <v>0</v>
      </c>
      <c r="I298" s="63" t="n">
        <f aca="false">J297*$C$2/12/100</f>
        <v>0</v>
      </c>
      <c r="J298" s="66" t="n">
        <f aca="false">J297-H298-K298-L298</f>
        <v>0</v>
      </c>
      <c r="K298" s="67"/>
      <c r="L298" s="68"/>
      <c r="M298" s="69" t="n">
        <f aca="false">IF(ISBLANK(K297),VALUE(M297),ROW(K297))</f>
        <v>11</v>
      </c>
      <c r="N298" s="9" t="n">
        <f aca="false">N297+M297-M298</f>
        <v>180</v>
      </c>
      <c r="O298" s="10" t="n">
        <f aca="false">INDEX(F:F,M298,1)</f>
        <v>160000</v>
      </c>
      <c r="P298" s="11"/>
    </row>
    <row r="299" s="19" customFormat="true" ht="12.75" hidden="false" customHeight="false" outlineLevel="0" collapsed="false">
      <c r="A299" s="80" t="n">
        <v>288</v>
      </c>
      <c r="B299" s="81" t="str">
        <f aca="false">CONCATENATE(INT((A299-1)/12)+1,"-й год ",A299-1-INT((A299-1)/12)*12+1,"-й месяц")</f>
        <v>24-й год 12-й месяц</v>
      </c>
      <c r="C299" s="82" t="n">
        <f aca="false">IF(O299*$C$2/100/12/(1-(1+$C$2/100/12)^(-N299))&lt;F298,O299*$C$2/100/12/(1-(1+$C$2/100/12)^(-N299)),F298+E299)</f>
        <v>0</v>
      </c>
      <c r="D299" s="83" t="n">
        <f aca="false">C299-E299</f>
        <v>0</v>
      </c>
      <c r="E299" s="83" t="n">
        <f aca="false">F298*$C$2/12/100</f>
        <v>0</v>
      </c>
      <c r="F299" s="84" t="n">
        <f aca="false">F298-D299-K299-L299</f>
        <v>0</v>
      </c>
      <c r="G299" s="85" t="n">
        <f aca="false">H299+I299</f>
        <v>0</v>
      </c>
      <c r="H299" s="83" t="n">
        <f aca="false">IF($C$1/$C$3&lt;J298,$C$1/$C$3,J298)</f>
        <v>0</v>
      </c>
      <c r="I299" s="83" t="n">
        <f aca="false">J298*$C$2/12/100</f>
        <v>0</v>
      </c>
      <c r="J299" s="86" t="n">
        <f aca="false">J298-H299-K299-L299</f>
        <v>0</v>
      </c>
      <c r="K299" s="87"/>
      <c r="L299" s="88"/>
      <c r="M299" s="69" t="n">
        <f aca="false">IF(ISBLANK(K298),VALUE(M298),ROW(K298))</f>
        <v>11</v>
      </c>
      <c r="N299" s="9" t="n">
        <f aca="false">N298+M298-M299</f>
        <v>180</v>
      </c>
      <c r="O299" s="10" t="n">
        <f aca="false">INDEX(F:F,M299,1)</f>
        <v>160000</v>
      </c>
      <c r="P299" s="11"/>
    </row>
    <row r="300" s="19" customFormat="true" ht="12.75" hidden="false" customHeight="false" outlineLevel="0" collapsed="false">
      <c r="A300" s="60" t="n">
        <v>289</v>
      </c>
      <c r="B300" s="61" t="str">
        <f aca="false">CONCATENATE(INT((A300-1)/12)+1,"-й год ",A300-1-INT((A300-1)/12)*12+1,"-й месяц")</f>
        <v>25-й год 1-й месяц</v>
      </c>
      <c r="C300" s="62" t="n">
        <f aca="false">IF(O300*$C$2/100/12/(1-(1+$C$2/100/12)^(-N300))&lt;F299,O300*$C$2/100/12/(1-(1+$C$2/100/12)^(-N300)),F299+E300)</f>
        <v>0</v>
      </c>
      <c r="D300" s="63" t="n">
        <f aca="false">C300-E300</f>
        <v>0</v>
      </c>
      <c r="E300" s="63" t="n">
        <f aca="false">F299*$C$2/12/100</f>
        <v>0</v>
      </c>
      <c r="F300" s="64" t="n">
        <f aca="false">F299-D300-K300-L300</f>
        <v>0</v>
      </c>
      <c r="G300" s="65" t="n">
        <f aca="false">H300+I300</f>
        <v>0</v>
      </c>
      <c r="H300" s="63" t="n">
        <f aca="false">IF($C$1/$C$3&lt;J299,$C$1/$C$3,J299)</f>
        <v>0</v>
      </c>
      <c r="I300" s="63" t="n">
        <f aca="false">J299*$C$2/12/100</f>
        <v>0</v>
      </c>
      <c r="J300" s="66" t="n">
        <f aca="false">J299-H300-K300-L300</f>
        <v>0</v>
      </c>
      <c r="K300" s="67"/>
      <c r="L300" s="68"/>
      <c r="M300" s="69" t="n">
        <f aca="false">IF(ISBLANK(K299),VALUE(M299),ROW(K299))</f>
        <v>11</v>
      </c>
      <c r="N300" s="9" t="n">
        <f aca="false">N299+M299-M300</f>
        <v>180</v>
      </c>
      <c r="O300" s="10" t="n">
        <f aca="false">INDEX(F:F,M300,1)</f>
        <v>160000</v>
      </c>
      <c r="P300" s="11"/>
    </row>
    <row r="301" s="19" customFormat="true" ht="12.75" hidden="false" customHeight="false" outlineLevel="0" collapsed="false">
      <c r="A301" s="60" t="n">
        <v>290</v>
      </c>
      <c r="B301" s="61" t="str">
        <f aca="false">CONCATENATE(INT((A301-1)/12)+1,"-й год ",A301-1-INT((A301-1)/12)*12+1,"-й месяц")</f>
        <v>25-й год 2-й месяц</v>
      </c>
      <c r="C301" s="62" t="n">
        <f aca="false">IF(O301*$C$2/100/12/(1-(1+$C$2/100/12)^(-N301))&lt;F300,O301*$C$2/100/12/(1-(1+$C$2/100/12)^(-N301)),F300+E301)</f>
        <v>0</v>
      </c>
      <c r="D301" s="63" t="n">
        <f aca="false">C301-E301</f>
        <v>0</v>
      </c>
      <c r="E301" s="63" t="n">
        <f aca="false">F300*$C$2/12/100</f>
        <v>0</v>
      </c>
      <c r="F301" s="64" t="n">
        <f aca="false">F300-D301-K301-L301</f>
        <v>0</v>
      </c>
      <c r="G301" s="65" t="n">
        <f aca="false">H301+I301</f>
        <v>0</v>
      </c>
      <c r="H301" s="63" t="n">
        <f aca="false">IF($C$1/$C$3&lt;J300,$C$1/$C$3,J300)</f>
        <v>0</v>
      </c>
      <c r="I301" s="63" t="n">
        <f aca="false">J300*$C$2/12/100</f>
        <v>0</v>
      </c>
      <c r="J301" s="66" t="n">
        <f aca="false">J300-H301-K301-L301</f>
        <v>0</v>
      </c>
      <c r="K301" s="67"/>
      <c r="L301" s="68"/>
      <c r="M301" s="69" t="n">
        <f aca="false">IF(ISBLANK(K300),VALUE(M300),ROW(K300))</f>
        <v>11</v>
      </c>
      <c r="N301" s="9" t="n">
        <f aca="false">N300+M300-M301</f>
        <v>180</v>
      </c>
      <c r="O301" s="10" t="n">
        <f aca="false">INDEX(F:F,M301,1)</f>
        <v>160000</v>
      </c>
      <c r="P301" s="11"/>
    </row>
    <row r="302" s="19" customFormat="true" ht="12.75" hidden="false" customHeight="false" outlineLevel="0" collapsed="false">
      <c r="A302" s="60" t="n">
        <v>291</v>
      </c>
      <c r="B302" s="61" t="str">
        <f aca="false">CONCATENATE(INT((A302-1)/12)+1,"-й год ",A302-1-INT((A302-1)/12)*12+1,"-й месяц")</f>
        <v>25-й год 3-й месяц</v>
      </c>
      <c r="C302" s="62" t="n">
        <f aca="false">IF(O302*$C$2/100/12/(1-(1+$C$2/100/12)^(-N302))&lt;F301,O302*$C$2/100/12/(1-(1+$C$2/100/12)^(-N302)),F301+E302)</f>
        <v>0</v>
      </c>
      <c r="D302" s="63" t="n">
        <f aca="false">C302-E302</f>
        <v>0</v>
      </c>
      <c r="E302" s="63" t="n">
        <f aca="false">F301*$C$2/12/100</f>
        <v>0</v>
      </c>
      <c r="F302" s="64" t="n">
        <f aca="false">F301-D302-K302-L302</f>
        <v>0</v>
      </c>
      <c r="G302" s="65" t="n">
        <f aca="false">H302+I302</f>
        <v>0</v>
      </c>
      <c r="H302" s="63" t="n">
        <f aca="false">IF($C$1/$C$3&lt;J301,$C$1/$C$3,J301)</f>
        <v>0</v>
      </c>
      <c r="I302" s="63" t="n">
        <f aca="false">J301*$C$2/12/100</f>
        <v>0</v>
      </c>
      <c r="J302" s="66" t="n">
        <f aca="false">J301-H302-K302-L302</f>
        <v>0</v>
      </c>
      <c r="K302" s="67"/>
      <c r="L302" s="68"/>
      <c r="M302" s="69" t="n">
        <f aca="false">IF(ISBLANK(K301),VALUE(M301),ROW(K301))</f>
        <v>11</v>
      </c>
      <c r="N302" s="9" t="n">
        <f aca="false">N301+M301-M302</f>
        <v>180</v>
      </c>
      <c r="O302" s="10" t="n">
        <f aca="false">INDEX(F:F,M302,1)</f>
        <v>160000</v>
      </c>
      <c r="P302" s="11"/>
    </row>
    <row r="303" s="19" customFormat="true" ht="12.75" hidden="false" customHeight="false" outlineLevel="0" collapsed="false">
      <c r="A303" s="60" t="n">
        <v>292</v>
      </c>
      <c r="B303" s="61" t="str">
        <f aca="false">CONCATENATE(INT((A303-1)/12)+1,"-й год ",A303-1-INT((A303-1)/12)*12+1,"-й месяц")</f>
        <v>25-й год 4-й месяц</v>
      </c>
      <c r="C303" s="62" t="n">
        <f aca="false">IF(O303*$C$2/100/12/(1-(1+$C$2/100/12)^(-N303))&lt;F302,O303*$C$2/100/12/(1-(1+$C$2/100/12)^(-N303)),F302+E303)</f>
        <v>0</v>
      </c>
      <c r="D303" s="63" t="n">
        <f aca="false">C303-E303</f>
        <v>0</v>
      </c>
      <c r="E303" s="63" t="n">
        <f aca="false">F302*$C$2/12/100</f>
        <v>0</v>
      </c>
      <c r="F303" s="64" t="n">
        <f aca="false">F302-D303-K303-L303</f>
        <v>0</v>
      </c>
      <c r="G303" s="65" t="n">
        <f aca="false">H303+I303</f>
        <v>0</v>
      </c>
      <c r="H303" s="63" t="n">
        <f aca="false">IF($C$1/$C$3&lt;J302,$C$1/$C$3,J302)</f>
        <v>0</v>
      </c>
      <c r="I303" s="63" t="n">
        <f aca="false">J302*$C$2/12/100</f>
        <v>0</v>
      </c>
      <c r="J303" s="66" t="n">
        <f aca="false">J302-H303-K303-L303</f>
        <v>0</v>
      </c>
      <c r="K303" s="67"/>
      <c r="L303" s="68"/>
      <c r="M303" s="69" t="n">
        <f aca="false">IF(ISBLANK(K302),VALUE(M302),ROW(K302))</f>
        <v>11</v>
      </c>
      <c r="N303" s="9" t="n">
        <f aca="false">N302+M302-M303</f>
        <v>180</v>
      </c>
      <c r="O303" s="10" t="n">
        <f aca="false">INDEX(F:F,M303,1)</f>
        <v>160000</v>
      </c>
      <c r="P303" s="11"/>
    </row>
    <row r="304" s="19" customFormat="true" ht="12.75" hidden="false" customHeight="false" outlineLevel="0" collapsed="false">
      <c r="A304" s="60" t="n">
        <v>293</v>
      </c>
      <c r="B304" s="61" t="str">
        <f aca="false">CONCATENATE(INT((A304-1)/12)+1,"-й год ",A304-1-INT((A304-1)/12)*12+1,"-й месяц")</f>
        <v>25-й год 5-й месяц</v>
      </c>
      <c r="C304" s="62" t="n">
        <f aca="false">IF(O304*$C$2/100/12/(1-(1+$C$2/100/12)^(-N304))&lt;F303,O304*$C$2/100/12/(1-(1+$C$2/100/12)^(-N304)),F303+E304)</f>
        <v>0</v>
      </c>
      <c r="D304" s="63" t="n">
        <f aca="false">C304-E304</f>
        <v>0</v>
      </c>
      <c r="E304" s="63" t="n">
        <f aca="false">F303*$C$2/12/100</f>
        <v>0</v>
      </c>
      <c r="F304" s="64" t="n">
        <f aca="false">F303-D304-K304-L304</f>
        <v>0</v>
      </c>
      <c r="G304" s="65" t="n">
        <f aca="false">H304+I304</f>
        <v>0</v>
      </c>
      <c r="H304" s="63" t="n">
        <f aca="false">IF($C$1/$C$3&lt;J303,$C$1/$C$3,J303)</f>
        <v>0</v>
      </c>
      <c r="I304" s="63" t="n">
        <f aca="false">J303*$C$2/12/100</f>
        <v>0</v>
      </c>
      <c r="J304" s="66" t="n">
        <f aca="false">J303-H304-K304-L304</f>
        <v>0</v>
      </c>
      <c r="K304" s="67"/>
      <c r="L304" s="68"/>
      <c r="M304" s="69" t="n">
        <f aca="false">IF(ISBLANK(K303),VALUE(M303),ROW(K303))</f>
        <v>11</v>
      </c>
      <c r="N304" s="9" t="n">
        <f aca="false">N303+M303-M304</f>
        <v>180</v>
      </c>
      <c r="O304" s="10" t="n">
        <f aca="false">INDEX(F:F,M304,1)</f>
        <v>160000</v>
      </c>
      <c r="P304" s="11"/>
    </row>
    <row r="305" s="19" customFormat="true" ht="12.75" hidden="false" customHeight="false" outlineLevel="0" collapsed="false">
      <c r="A305" s="60" t="n">
        <v>294</v>
      </c>
      <c r="B305" s="61" t="str">
        <f aca="false">CONCATENATE(INT((A305-1)/12)+1,"-й год ",A305-1-INT((A305-1)/12)*12+1,"-й месяц")</f>
        <v>25-й год 6-й месяц</v>
      </c>
      <c r="C305" s="62" t="n">
        <f aca="false">IF(O305*$C$2/100/12/(1-(1+$C$2/100/12)^(-N305))&lt;F304,O305*$C$2/100/12/(1-(1+$C$2/100/12)^(-N305)),F304+E305)</f>
        <v>0</v>
      </c>
      <c r="D305" s="63" t="n">
        <f aca="false">C305-E305</f>
        <v>0</v>
      </c>
      <c r="E305" s="63" t="n">
        <f aca="false">F304*$C$2/12/100</f>
        <v>0</v>
      </c>
      <c r="F305" s="64" t="n">
        <f aca="false">F304-D305-K305-L305</f>
        <v>0</v>
      </c>
      <c r="G305" s="65" t="n">
        <f aca="false">H305+I305</f>
        <v>0</v>
      </c>
      <c r="H305" s="63" t="n">
        <f aca="false">IF($C$1/$C$3&lt;J304,$C$1/$C$3,J304)</f>
        <v>0</v>
      </c>
      <c r="I305" s="63" t="n">
        <f aca="false">J304*$C$2/12/100</f>
        <v>0</v>
      </c>
      <c r="J305" s="66" t="n">
        <f aca="false">J304-H305-K305-L305</f>
        <v>0</v>
      </c>
      <c r="K305" s="67"/>
      <c r="L305" s="68"/>
      <c r="M305" s="69" t="n">
        <f aca="false">IF(ISBLANK(K304),VALUE(M304),ROW(K304))</f>
        <v>11</v>
      </c>
      <c r="N305" s="9" t="n">
        <f aca="false">N304+M304-M305</f>
        <v>180</v>
      </c>
      <c r="O305" s="10" t="n">
        <f aca="false">INDEX(F:F,M305,1)</f>
        <v>160000</v>
      </c>
      <c r="P305" s="11"/>
    </row>
    <row r="306" s="19" customFormat="true" ht="12.75" hidden="false" customHeight="false" outlineLevel="0" collapsed="false">
      <c r="A306" s="60" t="n">
        <v>295</v>
      </c>
      <c r="B306" s="61" t="str">
        <f aca="false">CONCATENATE(INT((A306-1)/12)+1,"-й год ",A306-1-INT((A306-1)/12)*12+1,"-й месяц")</f>
        <v>25-й год 7-й месяц</v>
      </c>
      <c r="C306" s="62" t="n">
        <f aca="false">IF(O306*$C$2/100/12/(1-(1+$C$2/100/12)^(-N306))&lt;F305,O306*$C$2/100/12/(1-(1+$C$2/100/12)^(-N306)),F305+E306)</f>
        <v>0</v>
      </c>
      <c r="D306" s="63" t="n">
        <f aca="false">C306-E306</f>
        <v>0</v>
      </c>
      <c r="E306" s="63" t="n">
        <f aca="false">F305*$C$2/12/100</f>
        <v>0</v>
      </c>
      <c r="F306" s="64" t="n">
        <f aca="false">F305-D306-K306-L306</f>
        <v>0</v>
      </c>
      <c r="G306" s="65" t="n">
        <f aca="false">H306+I306</f>
        <v>0</v>
      </c>
      <c r="H306" s="63" t="n">
        <f aca="false">IF($C$1/$C$3&lt;J305,$C$1/$C$3,J305)</f>
        <v>0</v>
      </c>
      <c r="I306" s="63" t="n">
        <f aca="false">J305*$C$2/12/100</f>
        <v>0</v>
      </c>
      <c r="J306" s="66" t="n">
        <f aca="false">J305-H306-K306-L306</f>
        <v>0</v>
      </c>
      <c r="K306" s="67"/>
      <c r="L306" s="68"/>
      <c r="M306" s="69" t="n">
        <f aca="false">IF(ISBLANK(K305),VALUE(M305),ROW(K305))</f>
        <v>11</v>
      </c>
      <c r="N306" s="9" t="n">
        <f aca="false">N305+M305-M306</f>
        <v>180</v>
      </c>
      <c r="O306" s="10" t="n">
        <f aca="false">INDEX(F:F,M306,1)</f>
        <v>160000</v>
      </c>
      <c r="P306" s="11"/>
    </row>
    <row r="307" s="19" customFormat="true" ht="12.75" hidden="false" customHeight="false" outlineLevel="0" collapsed="false">
      <c r="A307" s="60" t="n">
        <v>296</v>
      </c>
      <c r="B307" s="61" t="str">
        <f aca="false">CONCATENATE(INT((A307-1)/12)+1,"-й год ",A307-1-INT((A307-1)/12)*12+1,"-й месяц")</f>
        <v>25-й год 8-й месяц</v>
      </c>
      <c r="C307" s="62" t="n">
        <f aca="false">IF(O307*$C$2/100/12/(1-(1+$C$2/100/12)^(-N307))&lt;F306,O307*$C$2/100/12/(1-(1+$C$2/100/12)^(-N307)),F306+E307)</f>
        <v>0</v>
      </c>
      <c r="D307" s="63" t="n">
        <f aca="false">C307-E307</f>
        <v>0</v>
      </c>
      <c r="E307" s="63" t="n">
        <f aca="false">F306*$C$2/12/100</f>
        <v>0</v>
      </c>
      <c r="F307" s="64" t="n">
        <f aca="false">F306-D307-K307-L307</f>
        <v>0</v>
      </c>
      <c r="G307" s="65" t="n">
        <f aca="false">H307+I307</f>
        <v>0</v>
      </c>
      <c r="H307" s="63" t="n">
        <f aca="false">IF($C$1/$C$3&lt;J306,$C$1/$C$3,J306)</f>
        <v>0</v>
      </c>
      <c r="I307" s="63" t="n">
        <f aca="false">J306*$C$2/12/100</f>
        <v>0</v>
      </c>
      <c r="J307" s="66" t="n">
        <f aca="false">J306-H307-K307-L307</f>
        <v>0</v>
      </c>
      <c r="K307" s="67"/>
      <c r="L307" s="68"/>
      <c r="M307" s="69" t="n">
        <f aca="false">IF(ISBLANK(K306),VALUE(M306),ROW(K306))</f>
        <v>11</v>
      </c>
      <c r="N307" s="9" t="n">
        <f aca="false">N306+M306-M307</f>
        <v>180</v>
      </c>
      <c r="O307" s="10" t="n">
        <f aca="false">INDEX(F:F,M307,1)</f>
        <v>160000</v>
      </c>
      <c r="P307" s="11"/>
    </row>
    <row r="308" s="19" customFormat="true" ht="12.75" hidden="false" customHeight="false" outlineLevel="0" collapsed="false">
      <c r="A308" s="60" t="n">
        <v>297</v>
      </c>
      <c r="B308" s="61" t="str">
        <f aca="false">CONCATENATE(INT((A308-1)/12)+1,"-й год ",A308-1-INT((A308-1)/12)*12+1,"-й месяц")</f>
        <v>25-й год 9-й месяц</v>
      </c>
      <c r="C308" s="62" t="n">
        <f aca="false">IF(O308*$C$2/100/12/(1-(1+$C$2/100/12)^(-N308))&lt;F307,O308*$C$2/100/12/(1-(1+$C$2/100/12)^(-N308)),F307+E308)</f>
        <v>0</v>
      </c>
      <c r="D308" s="63" t="n">
        <f aca="false">C308-E308</f>
        <v>0</v>
      </c>
      <c r="E308" s="63" t="n">
        <f aca="false">F307*$C$2/12/100</f>
        <v>0</v>
      </c>
      <c r="F308" s="64" t="n">
        <f aca="false">F307-D308-K308-L308</f>
        <v>0</v>
      </c>
      <c r="G308" s="65" t="n">
        <f aca="false">H308+I308</f>
        <v>0</v>
      </c>
      <c r="H308" s="63" t="n">
        <f aca="false">IF($C$1/$C$3&lt;J307,$C$1/$C$3,J307)</f>
        <v>0</v>
      </c>
      <c r="I308" s="63" t="n">
        <f aca="false">J307*$C$2/12/100</f>
        <v>0</v>
      </c>
      <c r="J308" s="66" t="n">
        <f aca="false">J307-H308-K308-L308</f>
        <v>0</v>
      </c>
      <c r="K308" s="67"/>
      <c r="L308" s="68"/>
      <c r="M308" s="69" t="n">
        <f aca="false">IF(ISBLANK(K307),VALUE(M307),ROW(K307))</f>
        <v>11</v>
      </c>
      <c r="N308" s="9" t="n">
        <f aca="false">N307+M307-M308</f>
        <v>180</v>
      </c>
      <c r="O308" s="10" t="n">
        <f aca="false">INDEX(F:F,M308,1)</f>
        <v>160000</v>
      </c>
      <c r="P308" s="11"/>
    </row>
    <row r="309" s="19" customFormat="true" ht="12.75" hidden="false" customHeight="false" outlineLevel="0" collapsed="false">
      <c r="A309" s="60" t="n">
        <v>298</v>
      </c>
      <c r="B309" s="61" t="str">
        <f aca="false">CONCATENATE(INT((A309-1)/12)+1,"-й год ",A309-1-INT((A309-1)/12)*12+1,"-й месяц")</f>
        <v>25-й год 10-й месяц</v>
      </c>
      <c r="C309" s="62" t="n">
        <f aca="false">IF(O309*$C$2/100/12/(1-(1+$C$2/100/12)^(-N309))&lt;F308,O309*$C$2/100/12/(1-(1+$C$2/100/12)^(-N309)),F308+E309)</f>
        <v>0</v>
      </c>
      <c r="D309" s="63" t="n">
        <f aca="false">C309-E309</f>
        <v>0</v>
      </c>
      <c r="E309" s="63" t="n">
        <f aca="false">F308*$C$2/12/100</f>
        <v>0</v>
      </c>
      <c r="F309" s="64" t="n">
        <f aca="false">F308-D309-K309-L309</f>
        <v>0</v>
      </c>
      <c r="G309" s="65" t="n">
        <f aca="false">H309+I309</f>
        <v>0</v>
      </c>
      <c r="H309" s="63" t="n">
        <f aca="false">IF($C$1/$C$3&lt;J308,$C$1/$C$3,J308)</f>
        <v>0</v>
      </c>
      <c r="I309" s="63" t="n">
        <f aca="false">J308*$C$2/12/100</f>
        <v>0</v>
      </c>
      <c r="J309" s="66" t="n">
        <f aca="false">J308-H309-K309-L309</f>
        <v>0</v>
      </c>
      <c r="K309" s="67"/>
      <c r="L309" s="68"/>
      <c r="M309" s="69" t="n">
        <f aca="false">IF(ISBLANK(K308),VALUE(M308),ROW(K308))</f>
        <v>11</v>
      </c>
      <c r="N309" s="9" t="n">
        <f aca="false">N308+M308-M309</f>
        <v>180</v>
      </c>
      <c r="O309" s="10" t="n">
        <f aca="false">INDEX(F:F,M309,1)</f>
        <v>160000</v>
      </c>
      <c r="P309" s="11"/>
    </row>
    <row r="310" s="19" customFormat="true" ht="12.75" hidden="false" customHeight="false" outlineLevel="0" collapsed="false">
      <c r="A310" s="60" t="n">
        <v>299</v>
      </c>
      <c r="B310" s="61" t="str">
        <f aca="false">CONCATENATE(INT((A310-1)/12)+1,"-й год ",A310-1-INT((A310-1)/12)*12+1,"-й месяц")</f>
        <v>25-й год 11-й месяц</v>
      </c>
      <c r="C310" s="62" t="n">
        <f aca="false">IF(O310*$C$2/100/12/(1-(1+$C$2/100/12)^(-N310))&lt;F309,O310*$C$2/100/12/(1-(1+$C$2/100/12)^(-N310)),F309+E310)</f>
        <v>0</v>
      </c>
      <c r="D310" s="63" t="n">
        <f aca="false">C310-E310</f>
        <v>0</v>
      </c>
      <c r="E310" s="63" t="n">
        <f aca="false">F309*$C$2/12/100</f>
        <v>0</v>
      </c>
      <c r="F310" s="64" t="n">
        <f aca="false">F309-D310-K310-L310</f>
        <v>0</v>
      </c>
      <c r="G310" s="65" t="n">
        <f aca="false">H310+I310</f>
        <v>0</v>
      </c>
      <c r="H310" s="63" t="n">
        <f aca="false">IF($C$1/$C$3&lt;J309,$C$1/$C$3,J309)</f>
        <v>0</v>
      </c>
      <c r="I310" s="63" t="n">
        <f aca="false">J309*$C$2/12/100</f>
        <v>0</v>
      </c>
      <c r="J310" s="66" t="n">
        <f aca="false">J309-H310-K310-L310</f>
        <v>0</v>
      </c>
      <c r="K310" s="67"/>
      <c r="L310" s="68"/>
      <c r="M310" s="69" t="n">
        <f aca="false">IF(ISBLANK(K309),VALUE(M309),ROW(K309))</f>
        <v>11</v>
      </c>
      <c r="N310" s="9" t="n">
        <f aca="false">N309+M309-M310</f>
        <v>180</v>
      </c>
      <c r="O310" s="10" t="n">
        <f aca="false">INDEX(F:F,M310,1)</f>
        <v>160000</v>
      </c>
      <c r="P310" s="11"/>
    </row>
    <row r="311" s="19" customFormat="true" ht="12.75" hidden="false" customHeight="false" outlineLevel="0" collapsed="false">
      <c r="A311" s="60" t="n">
        <v>300</v>
      </c>
      <c r="B311" s="61" t="str">
        <f aca="false">CONCATENATE(INT((A311-1)/12)+1,"-й год ",A311-1-INT((A311-1)/12)*12+1,"-й месяц")</f>
        <v>25-й год 12-й месяц</v>
      </c>
      <c r="C311" s="62" t="n">
        <f aca="false">IF(O311*$C$2/100/12/(1-(1+$C$2/100/12)^(-N311))&lt;F310,O311*$C$2/100/12/(1-(1+$C$2/100/12)^(-N311)),F310+E311)</f>
        <v>0</v>
      </c>
      <c r="D311" s="63" t="n">
        <f aca="false">C311-E311</f>
        <v>0</v>
      </c>
      <c r="E311" s="63" t="n">
        <f aca="false">F310*$C$2/12/100</f>
        <v>0</v>
      </c>
      <c r="F311" s="64" t="n">
        <f aca="false">F310-D311-K311-L311</f>
        <v>0</v>
      </c>
      <c r="G311" s="65" t="n">
        <f aca="false">H311+I311</f>
        <v>0</v>
      </c>
      <c r="H311" s="63" t="n">
        <f aca="false">IF($C$1/$C$3&lt;J310,$C$1/$C$3,J310)</f>
        <v>0</v>
      </c>
      <c r="I311" s="63" t="n">
        <f aca="false">J310*$C$2/12/100</f>
        <v>0</v>
      </c>
      <c r="J311" s="66" t="n">
        <f aca="false">J310-H311-K311-L311</f>
        <v>0</v>
      </c>
      <c r="K311" s="67"/>
      <c r="L311" s="68"/>
      <c r="M311" s="69" t="n">
        <f aca="false">IF(ISBLANK(K310),VALUE(M310),ROW(K310))</f>
        <v>11</v>
      </c>
      <c r="N311" s="9" t="n">
        <f aca="false">N310+M310-M311</f>
        <v>180</v>
      </c>
      <c r="O311" s="10" t="n">
        <f aca="false">INDEX(F:F,M311,1)</f>
        <v>160000</v>
      </c>
      <c r="P311" s="11"/>
    </row>
    <row r="312" s="19" customFormat="true" ht="12.75" hidden="false" customHeight="false" outlineLevel="0" collapsed="false">
      <c r="A312" s="70" t="n">
        <v>301</v>
      </c>
      <c r="B312" s="71" t="str">
        <f aca="false">CONCATENATE(INT((A312-1)/12)+1,"-й год ",A312-1-INT((A312-1)/12)*12+1,"-й месяц")</f>
        <v>26-й год 1-й месяц</v>
      </c>
      <c r="C312" s="72" t="n">
        <f aca="false">IF(O312*$C$2/100/12/(1-(1+$C$2/100/12)^(-N312))&lt;F311,O312*$C$2/100/12/(1-(1+$C$2/100/12)^(-N312)),F311+E312)</f>
        <v>0</v>
      </c>
      <c r="D312" s="73" t="n">
        <f aca="false">C312-E312</f>
        <v>0</v>
      </c>
      <c r="E312" s="73" t="n">
        <f aca="false">F311*$C$2/12/100</f>
        <v>0</v>
      </c>
      <c r="F312" s="74" t="n">
        <f aca="false">F311-D312-K312-L312</f>
        <v>0</v>
      </c>
      <c r="G312" s="75" t="n">
        <f aca="false">H312+I312</f>
        <v>0</v>
      </c>
      <c r="H312" s="73" t="n">
        <f aca="false">IF($C$1/$C$3&lt;J311,$C$1/$C$3,J311)</f>
        <v>0</v>
      </c>
      <c r="I312" s="73" t="n">
        <f aca="false">J311*$C$2/12/100</f>
        <v>0</v>
      </c>
      <c r="J312" s="76" t="n">
        <f aca="false">J311-H312-K312-L312</f>
        <v>0</v>
      </c>
      <c r="K312" s="77"/>
      <c r="L312" s="78"/>
      <c r="M312" s="69" t="n">
        <f aca="false">IF(ISBLANK(K311),VALUE(M311),ROW(K311))</f>
        <v>11</v>
      </c>
      <c r="N312" s="9" t="n">
        <f aca="false">N311+M311-M312</f>
        <v>180</v>
      </c>
      <c r="O312" s="10" t="n">
        <f aca="false">INDEX(F:F,M312,1)</f>
        <v>160000</v>
      </c>
      <c r="P312" s="11"/>
    </row>
    <row r="313" s="19" customFormat="true" ht="12.75" hidden="false" customHeight="false" outlineLevel="0" collapsed="false">
      <c r="A313" s="79" t="n">
        <v>302</v>
      </c>
      <c r="B313" s="61" t="str">
        <f aca="false">CONCATENATE(INT((A313-1)/12)+1,"-й год ",A313-1-INT((A313-1)/12)*12+1,"-й месяц")</f>
        <v>26-й год 2-й месяц</v>
      </c>
      <c r="C313" s="62" t="n">
        <f aca="false">IF(O313*$C$2/100/12/(1-(1+$C$2/100/12)^(-N313))&lt;F312,O313*$C$2/100/12/(1-(1+$C$2/100/12)^(-N313)),F312+E313)</f>
        <v>0</v>
      </c>
      <c r="D313" s="63" t="n">
        <f aca="false">C313-E313</f>
        <v>0</v>
      </c>
      <c r="E313" s="63" t="n">
        <f aca="false">F312*$C$2/12/100</f>
        <v>0</v>
      </c>
      <c r="F313" s="64" t="n">
        <f aca="false">F312-D313-K313-L313</f>
        <v>0</v>
      </c>
      <c r="G313" s="65" t="n">
        <f aca="false">H313+I313</f>
        <v>0</v>
      </c>
      <c r="H313" s="63" t="n">
        <f aca="false">IF($C$1/$C$3&lt;J312,$C$1/$C$3,J312)</f>
        <v>0</v>
      </c>
      <c r="I313" s="63" t="n">
        <f aca="false">J312*$C$2/12/100</f>
        <v>0</v>
      </c>
      <c r="J313" s="66" t="n">
        <f aca="false">J312-H313-K313-L313</f>
        <v>0</v>
      </c>
      <c r="K313" s="67"/>
      <c r="L313" s="68"/>
      <c r="M313" s="69" t="n">
        <f aca="false">IF(ISBLANK(K312),VALUE(M312),ROW(K312))</f>
        <v>11</v>
      </c>
      <c r="N313" s="9" t="n">
        <f aca="false">N312+M312-M313</f>
        <v>180</v>
      </c>
      <c r="O313" s="10" t="n">
        <f aca="false">INDEX(F:F,M313,1)</f>
        <v>160000</v>
      </c>
      <c r="P313" s="11"/>
    </row>
    <row r="314" s="19" customFormat="true" ht="12.75" hidden="false" customHeight="false" outlineLevel="0" collapsed="false">
      <c r="A314" s="79" t="n">
        <v>303</v>
      </c>
      <c r="B314" s="61" t="str">
        <f aca="false">CONCATENATE(INT((A314-1)/12)+1,"-й год ",A314-1-INT((A314-1)/12)*12+1,"-й месяц")</f>
        <v>26-й год 3-й месяц</v>
      </c>
      <c r="C314" s="62" t="n">
        <f aca="false">IF(O314*$C$2/100/12/(1-(1+$C$2/100/12)^(-N314))&lt;F313,O314*$C$2/100/12/(1-(1+$C$2/100/12)^(-N314)),F313+E314)</f>
        <v>0</v>
      </c>
      <c r="D314" s="63" t="n">
        <f aca="false">C314-E314</f>
        <v>0</v>
      </c>
      <c r="E314" s="63" t="n">
        <f aca="false">F313*$C$2/12/100</f>
        <v>0</v>
      </c>
      <c r="F314" s="64" t="n">
        <f aca="false">F313-D314-K314-L314</f>
        <v>0</v>
      </c>
      <c r="G314" s="65" t="n">
        <f aca="false">H314+I314</f>
        <v>0</v>
      </c>
      <c r="H314" s="63" t="n">
        <f aca="false">IF($C$1/$C$3&lt;J313,$C$1/$C$3,J313)</f>
        <v>0</v>
      </c>
      <c r="I314" s="63" t="n">
        <f aca="false">J313*$C$2/12/100</f>
        <v>0</v>
      </c>
      <c r="J314" s="66" t="n">
        <f aca="false">J313-H314-K314-L314</f>
        <v>0</v>
      </c>
      <c r="K314" s="67"/>
      <c r="L314" s="68"/>
      <c r="M314" s="69" t="n">
        <f aca="false">IF(ISBLANK(K313),VALUE(M313),ROW(K313))</f>
        <v>11</v>
      </c>
      <c r="N314" s="9" t="n">
        <f aca="false">N313+M313-M314</f>
        <v>180</v>
      </c>
      <c r="O314" s="10" t="n">
        <f aca="false">INDEX(F:F,M314,1)</f>
        <v>160000</v>
      </c>
      <c r="P314" s="11"/>
    </row>
    <row r="315" s="19" customFormat="true" ht="12.75" hidden="false" customHeight="false" outlineLevel="0" collapsed="false">
      <c r="A315" s="79" t="n">
        <v>304</v>
      </c>
      <c r="B315" s="61" t="str">
        <f aca="false">CONCATENATE(INT((A315-1)/12)+1,"-й год ",A315-1-INT((A315-1)/12)*12+1,"-й месяц")</f>
        <v>26-й год 4-й месяц</v>
      </c>
      <c r="C315" s="62" t="n">
        <f aca="false">IF(O315*$C$2/100/12/(1-(1+$C$2/100/12)^(-N315))&lt;F314,O315*$C$2/100/12/(1-(1+$C$2/100/12)^(-N315)),F314+E315)</f>
        <v>0</v>
      </c>
      <c r="D315" s="63" t="n">
        <f aca="false">C315-E315</f>
        <v>0</v>
      </c>
      <c r="E315" s="63" t="n">
        <f aca="false">F314*$C$2/12/100</f>
        <v>0</v>
      </c>
      <c r="F315" s="64" t="n">
        <f aca="false">F314-D315-K315-L315</f>
        <v>0</v>
      </c>
      <c r="G315" s="65" t="n">
        <f aca="false">H315+I315</f>
        <v>0</v>
      </c>
      <c r="H315" s="63" t="n">
        <f aca="false">IF($C$1/$C$3&lt;J314,$C$1/$C$3,J314)</f>
        <v>0</v>
      </c>
      <c r="I315" s="63" t="n">
        <f aca="false">J314*$C$2/12/100</f>
        <v>0</v>
      </c>
      <c r="J315" s="66" t="n">
        <f aca="false">J314-H315-K315-L315</f>
        <v>0</v>
      </c>
      <c r="K315" s="67"/>
      <c r="L315" s="68"/>
      <c r="M315" s="69" t="n">
        <f aca="false">IF(ISBLANK(K314),VALUE(M314),ROW(K314))</f>
        <v>11</v>
      </c>
      <c r="N315" s="9" t="n">
        <f aca="false">N314+M314-M315</f>
        <v>180</v>
      </c>
      <c r="O315" s="10" t="n">
        <f aca="false">INDEX(F:F,M315,1)</f>
        <v>160000</v>
      </c>
      <c r="P315" s="11"/>
    </row>
    <row r="316" s="19" customFormat="true" ht="12.75" hidden="false" customHeight="false" outlineLevel="0" collapsed="false">
      <c r="A316" s="79" t="n">
        <v>305</v>
      </c>
      <c r="B316" s="61" t="str">
        <f aca="false">CONCATENATE(INT((A316-1)/12)+1,"-й год ",A316-1-INT((A316-1)/12)*12+1,"-й месяц")</f>
        <v>26-й год 5-й месяц</v>
      </c>
      <c r="C316" s="62" t="n">
        <f aca="false">IF(O316*$C$2/100/12/(1-(1+$C$2/100/12)^(-N316))&lt;F315,O316*$C$2/100/12/(1-(1+$C$2/100/12)^(-N316)),F315+E316)</f>
        <v>0</v>
      </c>
      <c r="D316" s="63" t="n">
        <f aca="false">C316-E316</f>
        <v>0</v>
      </c>
      <c r="E316" s="63" t="n">
        <f aca="false">F315*$C$2/12/100</f>
        <v>0</v>
      </c>
      <c r="F316" s="64" t="n">
        <f aca="false">F315-D316-K316-L316</f>
        <v>0</v>
      </c>
      <c r="G316" s="65" t="n">
        <f aca="false">H316+I316</f>
        <v>0</v>
      </c>
      <c r="H316" s="63" t="n">
        <f aca="false">IF($C$1/$C$3&lt;J315,$C$1/$C$3,J315)</f>
        <v>0</v>
      </c>
      <c r="I316" s="63" t="n">
        <f aca="false">J315*$C$2/12/100</f>
        <v>0</v>
      </c>
      <c r="J316" s="66" t="n">
        <f aca="false">J315-H316-K316-L316</f>
        <v>0</v>
      </c>
      <c r="K316" s="67"/>
      <c r="L316" s="68"/>
      <c r="M316" s="69" t="n">
        <f aca="false">IF(ISBLANK(K315),VALUE(M315),ROW(K315))</f>
        <v>11</v>
      </c>
      <c r="N316" s="9" t="n">
        <f aca="false">N315+M315-M316</f>
        <v>180</v>
      </c>
      <c r="O316" s="10" t="n">
        <f aca="false">INDEX(F:F,M316,1)</f>
        <v>160000</v>
      </c>
      <c r="P316" s="11"/>
    </row>
    <row r="317" s="19" customFormat="true" ht="12.75" hidden="false" customHeight="false" outlineLevel="0" collapsed="false">
      <c r="A317" s="79" t="n">
        <v>306</v>
      </c>
      <c r="B317" s="61" t="str">
        <f aca="false">CONCATENATE(INT((A317-1)/12)+1,"-й год ",A317-1-INT((A317-1)/12)*12+1,"-й месяц")</f>
        <v>26-й год 6-й месяц</v>
      </c>
      <c r="C317" s="62" t="n">
        <f aca="false">IF(O317*$C$2/100/12/(1-(1+$C$2/100/12)^(-N317))&lt;F316,O317*$C$2/100/12/(1-(1+$C$2/100/12)^(-N317)),F316+E317)</f>
        <v>0</v>
      </c>
      <c r="D317" s="63" t="n">
        <f aca="false">C317-E317</f>
        <v>0</v>
      </c>
      <c r="E317" s="63" t="n">
        <f aca="false">F316*$C$2/12/100</f>
        <v>0</v>
      </c>
      <c r="F317" s="64" t="n">
        <f aca="false">F316-D317-K317-L317</f>
        <v>0</v>
      </c>
      <c r="G317" s="65" t="n">
        <f aca="false">H317+I317</f>
        <v>0</v>
      </c>
      <c r="H317" s="63" t="n">
        <f aca="false">IF($C$1/$C$3&lt;J316,$C$1/$C$3,J316)</f>
        <v>0</v>
      </c>
      <c r="I317" s="63" t="n">
        <f aca="false">J316*$C$2/12/100</f>
        <v>0</v>
      </c>
      <c r="J317" s="66" t="n">
        <f aca="false">J316-H317-K317-L317</f>
        <v>0</v>
      </c>
      <c r="K317" s="67"/>
      <c r="L317" s="68"/>
      <c r="M317" s="69" t="n">
        <f aca="false">IF(ISBLANK(K316),VALUE(M316),ROW(K316))</f>
        <v>11</v>
      </c>
      <c r="N317" s="9" t="n">
        <f aca="false">N316+M316-M317</f>
        <v>180</v>
      </c>
      <c r="O317" s="10" t="n">
        <f aca="false">INDEX(F:F,M317,1)</f>
        <v>160000</v>
      </c>
      <c r="P317" s="11"/>
    </row>
    <row r="318" s="19" customFormat="true" ht="12.75" hidden="false" customHeight="false" outlineLevel="0" collapsed="false">
      <c r="A318" s="79" t="n">
        <v>307</v>
      </c>
      <c r="B318" s="61" t="str">
        <f aca="false">CONCATENATE(INT((A318-1)/12)+1,"-й год ",A318-1-INT((A318-1)/12)*12+1,"-й месяц")</f>
        <v>26-й год 7-й месяц</v>
      </c>
      <c r="C318" s="62" t="n">
        <f aca="false">IF(O318*$C$2/100/12/(1-(1+$C$2/100/12)^(-N318))&lt;F317,O318*$C$2/100/12/(1-(1+$C$2/100/12)^(-N318)),F317+E318)</f>
        <v>0</v>
      </c>
      <c r="D318" s="63" t="n">
        <f aca="false">C318-E318</f>
        <v>0</v>
      </c>
      <c r="E318" s="63" t="n">
        <f aca="false">F317*$C$2/12/100</f>
        <v>0</v>
      </c>
      <c r="F318" s="64" t="n">
        <f aca="false">F317-D318-K318-L318</f>
        <v>0</v>
      </c>
      <c r="G318" s="65" t="n">
        <f aca="false">H318+I318</f>
        <v>0</v>
      </c>
      <c r="H318" s="63" t="n">
        <f aca="false">IF($C$1/$C$3&lt;J317,$C$1/$C$3,J317)</f>
        <v>0</v>
      </c>
      <c r="I318" s="63" t="n">
        <f aca="false">J317*$C$2/12/100</f>
        <v>0</v>
      </c>
      <c r="J318" s="66" t="n">
        <f aca="false">J317-H318-K318-L318</f>
        <v>0</v>
      </c>
      <c r="K318" s="67"/>
      <c r="L318" s="68"/>
      <c r="M318" s="69" t="n">
        <f aca="false">IF(ISBLANK(K317),VALUE(M317),ROW(K317))</f>
        <v>11</v>
      </c>
      <c r="N318" s="9" t="n">
        <f aca="false">N317+M317-M318</f>
        <v>180</v>
      </c>
      <c r="O318" s="10" t="n">
        <f aca="false">INDEX(F:F,M318,1)</f>
        <v>160000</v>
      </c>
      <c r="P318" s="11"/>
    </row>
    <row r="319" s="19" customFormat="true" ht="12.75" hidden="false" customHeight="false" outlineLevel="0" collapsed="false">
      <c r="A319" s="79" t="n">
        <v>308</v>
      </c>
      <c r="B319" s="61" t="str">
        <f aca="false">CONCATENATE(INT((A319-1)/12)+1,"-й год ",A319-1-INT((A319-1)/12)*12+1,"-й месяц")</f>
        <v>26-й год 8-й месяц</v>
      </c>
      <c r="C319" s="62" t="n">
        <f aca="false">IF(O319*$C$2/100/12/(1-(1+$C$2/100/12)^(-N319))&lt;F318,O319*$C$2/100/12/(1-(1+$C$2/100/12)^(-N319)),F318+E319)</f>
        <v>0</v>
      </c>
      <c r="D319" s="63" t="n">
        <f aca="false">C319-E319</f>
        <v>0</v>
      </c>
      <c r="E319" s="63" t="n">
        <f aca="false">F318*$C$2/12/100</f>
        <v>0</v>
      </c>
      <c r="F319" s="64" t="n">
        <f aca="false">F318-D319-K319-L319</f>
        <v>0</v>
      </c>
      <c r="G319" s="65" t="n">
        <f aca="false">H319+I319</f>
        <v>0</v>
      </c>
      <c r="H319" s="63" t="n">
        <f aca="false">IF($C$1/$C$3&lt;J318,$C$1/$C$3,J318)</f>
        <v>0</v>
      </c>
      <c r="I319" s="63" t="n">
        <f aca="false">J318*$C$2/12/100</f>
        <v>0</v>
      </c>
      <c r="J319" s="66" t="n">
        <f aca="false">J318-H319-K319-L319</f>
        <v>0</v>
      </c>
      <c r="K319" s="67"/>
      <c r="L319" s="68"/>
      <c r="M319" s="69" t="n">
        <f aca="false">IF(ISBLANK(K318),VALUE(M318),ROW(K318))</f>
        <v>11</v>
      </c>
      <c r="N319" s="9" t="n">
        <f aca="false">N318+M318-M319</f>
        <v>180</v>
      </c>
      <c r="O319" s="10" t="n">
        <f aca="false">INDEX(F:F,M319,1)</f>
        <v>160000</v>
      </c>
      <c r="P319" s="11"/>
    </row>
    <row r="320" s="19" customFormat="true" ht="12.75" hidden="false" customHeight="false" outlineLevel="0" collapsed="false">
      <c r="A320" s="79" t="n">
        <v>309</v>
      </c>
      <c r="B320" s="61" t="str">
        <f aca="false">CONCATENATE(INT((A320-1)/12)+1,"-й год ",A320-1-INT((A320-1)/12)*12+1,"-й месяц")</f>
        <v>26-й год 9-й месяц</v>
      </c>
      <c r="C320" s="62" t="n">
        <f aca="false">IF(O320*$C$2/100/12/(1-(1+$C$2/100/12)^(-N320))&lt;F319,O320*$C$2/100/12/(1-(1+$C$2/100/12)^(-N320)),F319+E320)</f>
        <v>0</v>
      </c>
      <c r="D320" s="63" t="n">
        <f aca="false">C320-E320</f>
        <v>0</v>
      </c>
      <c r="E320" s="63" t="n">
        <f aca="false">F319*$C$2/12/100</f>
        <v>0</v>
      </c>
      <c r="F320" s="64" t="n">
        <f aca="false">F319-D320-K320-L320</f>
        <v>0</v>
      </c>
      <c r="G320" s="65" t="n">
        <f aca="false">H320+I320</f>
        <v>0</v>
      </c>
      <c r="H320" s="63" t="n">
        <f aca="false">IF($C$1/$C$3&lt;J319,$C$1/$C$3,J319)</f>
        <v>0</v>
      </c>
      <c r="I320" s="63" t="n">
        <f aca="false">J319*$C$2/12/100</f>
        <v>0</v>
      </c>
      <c r="J320" s="66" t="n">
        <f aca="false">J319-H320-K320-L320</f>
        <v>0</v>
      </c>
      <c r="K320" s="67"/>
      <c r="L320" s="68"/>
      <c r="M320" s="69" t="n">
        <f aca="false">IF(ISBLANK(K319),VALUE(M319),ROW(K319))</f>
        <v>11</v>
      </c>
      <c r="N320" s="9" t="n">
        <f aca="false">N319+M319-M320</f>
        <v>180</v>
      </c>
      <c r="O320" s="10" t="n">
        <f aca="false">INDEX(F:F,M320,1)</f>
        <v>160000</v>
      </c>
      <c r="P320" s="11"/>
    </row>
    <row r="321" s="19" customFormat="true" ht="12.75" hidden="false" customHeight="false" outlineLevel="0" collapsed="false">
      <c r="A321" s="79" t="n">
        <v>310</v>
      </c>
      <c r="B321" s="61" t="str">
        <f aca="false">CONCATENATE(INT((A321-1)/12)+1,"-й год ",A321-1-INT((A321-1)/12)*12+1,"-й месяц")</f>
        <v>26-й год 10-й месяц</v>
      </c>
      <c r="C321" s="62" t="n">
        <f aca="false">IF(O321*$C$2/100/12/(1-(1+$C$2/100/12)^(-N321))&lt;F320,O321*$C$2/100/12/(1-(1+$C$2/100/12)^(-N321)),F320+E321)</f>
        <v>0</v>
      </c>
      <c r="D321" s="63" t="n">
        <f aca="false">C321-E321</f>
        <v>0</v>
      </c>
      <c r="E321" s="63" t="n">
        <f aca="false">F320*$C$2/12/100</f>
        <v>0</v>
      </c>
      <c r="F321" s="64" t="n">
        <f aca="false">F320-D321-K321-L321</f>
        <v>0</v>
      </c>
      <c r="G321" s="65" t="n">
        <f aca="false">H321+I321</f>
        <v>0</v>
      </c>
      <c r="H321" s="63" t="n">
        <f aca="false">IF($C$1/$C$3&lt;J320,$C$1/$C$3,J320)</f>
        <v>0</v>
      </c>
      <c r="I321" s="63" t="n">
        <f aca="false">J320*$C$2/12/100</f>
        <v>0</v>
      </c>
      <c r="J321" s="66" t="n">
        <f aca="false">J320-H321-K321-L321</f>
        <v>0</v>
      </c>
      <c r="K321" s="67"/>
      <c r="L321" s="68"/>
      <c r="M321" s="69" t="n">
        <f aca="false">IF(ISBLANK(K320),VALUE(M320),ROW(K320))</f>
        <v>11</v>
      </c>
      <c r="N321" s="9" t="n">
        <f aca="false">N320+M320-M321</f>
        <v>180</v>
      </c>
      <c r="O321" s="10" t="n">
        <f aca="false">INDEX(F:F,M321,1)</f>
        <v>160000</v>
      </c>
      <c r="P321" s="11"/>
    </row>
    <row r="322" s="19" customFormat="true" ht="12.75" hidden="false" customHeight="false" outlineLevel="0" collapsed="false">
      <c r="A322" s="79" t="n">
        <v>311</v>
      </c>
      <c r="B322" s="61" t="str">
        <f aca="false">CONCATENATE(INT((A322-1)/12)+1,"-й год ",A322-1-INT((A322-1)/12)*12+1,"-й месяц")</f>
        <v>26-й год 11-й месяц</v>
      </c>
      <c r="C322" s="62" t="n">
        <f aca="false">IF(O322*$C$2/100/12/(1-(1+$C$2/100/12)^(-N322))&lt;F321,O322*$C$2/100/12/(1-(1+$C$2/100/12)^(-N322)),F321+E322)</f>
        <v>0</v>
      </c>
      <c r="D322" s="63" t="n">
        <f aca="false">C322-E322</f>
        <v>0</v>
      </c>
      <c r="E322" s="63" t="n">
        <f aca="false">F321*$C$2/12/100</f>
        <v>0</v>
      </c>
      <c r="F322" s="64" t="n">
        <f aca="false">F321-D322-K322-L322</f>
        <v>0</v>
      </c>
      <c r="G322" s="65" t="n">
        <f aca="false">H322+I322</f>
        <v>0</v>
      </c>
      <c r="H322" s="63" t="n">
        <f aca="false">IF($C$1/$C$3&lt;J321,$C$1/$C$3,J321)</f>
        <v>0</v>
      </c>
      <c r="I322" s="63" t="n">
        <f aca="false">J321*$C$2/12/100</f>
        <v>0</v>
      </c>
      <c r="J322" s="66" t="n">
        <f aca="false">J321-H322-K322-L322</f>
        <v>0</v>
      </c>
      <c r="K322" s="67"/>
      <c r="L322" s="68"/>
      <c r="M322" s="69" t="n">
        <f aca="false">IF(ISBLANK(K321),VALUE(M321),ROW(K321))</f>
        <v>11</v>
      </c>
      <c r="N322" s="9" t="n">
        <f aca="false">N321+M321-M322</f>
        <v>180</v>
      </c>
      <c r="O322" s="10" t="n">
        <f aca="false">INDEX(F:F,M322,1)</f>
        <v>160000</v>
      </c>
      <c r="P322" s="11"/>
    </row>
    <row r="323" s="19" customFormat="true" ht="12.75" hidden="false" customHeight="false" outlineLevel="0" collapsed="false">
      <c r="A323" s="80" t="n">
        <v>312</v>
      </c>
      <c r="B323" s="81" t="str">
        <f aca="false">CONCATENATE(INT((A323-1)/12)+1,"-й год ",A323-1-INT((A323-1)/12)*12+1,"-й месяц")</f>
        <v>26-й год 12-й месяц</v>
      </c>
      <c r="C323" s="82" t="n">
        <f aca="false">IF(O323*$C$2/100/12/(1-(1+$C$2/100/12)^(-N323))&lt;F322,O323*$C$2/100/12/(1-(1+$C$2/100/12)^(-N323)),F322+E323)</f>
        <v>0</v>
      </c>
      <c r="D323" s="83" t="n">
        <f aca="false">C323-E323</f>
        <v>0</v>
      </c>
      <c r="E323" s="83" t="n">
        <f aca="false">F322*$C$2/12/100</f>
        <v>0</v>
      </c>
      <c r="F323" s="84" t="n">
        <f aca="false">F322-D323-K323-L323</f>
        <v>0</v>
      </c>
      <c r="G323" s="85" t="n">
        <f aca="false">H323+I323</f>
        <v>0</v>
      </c>
      <c r="H323" s="83" t="n">
        <f aca="false">IF($C$1/$C$3&lt;J322,$C$1/$C$3,J322)</f>
        <v>0</v>
      </c>
      <c r="I323" s="83" t="n">
        <f aca="false">J322*$C$2/12/100</f>
        <v>0</v>
      </c>
      <c r="J323" s="86" t="n">
        <f aca="false">J322-H323-K323-L323</f>
        <v>0</v>
      </c>
      <c r="K323" s="87"/>
      <c r="L323" s="88"/>
      <c r="M323" s="69" t="n">
        <f aca="false">IF(ISBLANK(K322),VALUE(M322),ROW(K322))</f>
        <v>11</v>
      </c>
      <c r="N323" s="9" t="n">
        <f aca="false">N322+M322-M323</f>
        <v>180</v>
      </c>
      <c r="O323" s="10" t="n">
        <f aca="false">INDEX(F:F,M323,1)</f>
        <v>160000</v>
      </c>
      <c r="P323" s="11"/>
    </row>
    <row r="324" s="19" customFormat="true" ht="12.75" hidden="false" customHeight="false" outlineLevel="0" collapsed="false">
      <c r="A324" s="60" t="n">
        <v>313</v>
      </c>
      <c r="B324" s="61" t="str">
        <f aca="false">CONCATENATE(INT((A324-1)/12)+1,"-й год ",A324-1-INT((A324-1)/12)*12+1,"-й месяц")</f>
        <v>27-й год 1-й месяц</v>
      </c>
      <c r="C324" s="62" t="n">
        <f aca="false">IF(O324*$C$2/100/12/(1-(1+$C$2/100/12)^(-N324))&lt;F323,O324*$C$2/100/12/(1-(1+$C$2/100/12)^(-N324)),F323+E324)</f>
        <v>0</v>
      </c>
      <c r="D324" s="63" t="n">
        <f aca="false">C324-E324</f>
        <v>0</v>
      </c>
      <c r="E324" s="63" t="n">
        <f aca="false">F323*$C$2/12/100</f>
        <v>0</v>
      </c>
      <c r="F324" s="64" t="n">
        <f aca="false">F323-D324-K324-L324</f>
        <v>0</v>
      </c>
      <c r="G324" s="65" t="n">
        <f aca="false">H324+I324</f>
        <v>0</v>
      </c>
      <c r="H324" s="63" t="n">
        <f aca="false">IF($C$1/$C$3&lt;J323,$C$1/$C$3,J323)</f>
        <v>0</v>
      </c>
      <c r="I324" s="63" t="n">
        <f aca="false">J323*$C$2/12/100</f>
        <v>0</v>
      </c>
      <c r="J324" s="66" t="n">
        <f aca="false">J323-H324-K324-L324</f>
        <v>0</v>
      </c>
      <c r="K324" s="67"/>
      <c r="L324" s="68"/>
      <c r="M324" s="69" t="n">
        <f aca="false">IF(ISBLANK(K323),VALUE(M323),ROW(K323))</f>
        <v>11</v>
      </c>
      <c r="N324" s="9" t="n">
        <f aca="false">N323+M323-M324</f>
        <v>180</v>
      </c>
      <c r="O324" s="10" t="n">
        <f aca="false">INDEX(F:F,M324,1)</f>
        <v>160000</v>
      </c>
      <c r="P324" s="11"/>
    </row>
    <row r="325" s="19" customFormat="true" ht="12.75" hidden="false" customHeight="false" outlineLevel="0" collapsed="false">
      <c r="A325" s="60" t="n">
        <v>314</v>
      </c>
      <c r="B325" s="61" t="str">
        <f aca="false">CONCATENATE(INT((A325-1)/12)+1,"-й год ",A325-1-INT((A325-1)/12)*12+1,"-й месяц")</f>
        <v>27-й год 2-й месяц</v>
      </c>
      <c r="C325" s="62" t="n">
        <f aca="false">IF(O325*$C$2/100/12/(1-(1+$C$2/100/12)^(-N325))&lt;F324,O325*$C$2/100/12/(1-(1+$C$2/100/12)^(-N325)),F324+E325)</f>
        <v>0</v>
      </c>
      <c r="D325" s="63" t="n">
        <f aca="false">C325-E325</f>
        <v>0</v>
      </c>
      <c r="E325" s="63" t="n">
        <f aca="false">F324*$C$2/12/100</f>
        <v>0</v>
      </c>
      <c r="F325" s="64" t="n">
        <f aca="false">F324-D325-K325-L325</f>
        <v>0</v>
      </c>
      <c r="G325" s="65" t="n">
        <f aca="false">H325+I325</f>
        <v>0</v>
      </c>
      <c r="H325" s="63" t="n">
        <f aca="false">IF($C$1/$C$3&lt;J324,$C$1/$C$3,J324)</f>
        <v>0</v>
      </c>
      <c r="I325" s="63" t="n">
        <f aca="false">J324*$C$2/12/100</f>
        <v>0</v>
      </c>
      <c r="J325" s="66" t="n">
        <f aca="false">J324-H325-K325-L325</f>
        <v>0</v>
      </c>
      <c r="K325" s="67"/>
      <c r="L325" s="68"/>
      <c r="M325" s="69" t="n">
        <f aca="false">IF(ISBLANK(K324),VALUE(M324),ROW(K324))</f>
        <v>11</v>
      </c>
      <c r="N325" s="9" t="n">
        <f aca="false">N324+M324-M325</f>
        <v>180</v>
      </c>
      <c r="O325" s="10" t="n">
        <f aca="false">INDEX(F:F,M325,1)</f>
        <v>160000</v>
      </c>
      <c r="P325" s="11"/>
    </row>
    <row r="326" s="19" customFormat="true" ht="12.75" hidden="false" customHeight="false" outlineLevel="0" collapsed="false">
      <c r="A326" s="60" t="n">
        <v>315</v>
      </c>
      <c r="B326" s="61" t="str">
        <f aca="false">CONCATENATE(INT((A326-1)/12)+1,"-й год ",A326-1-INT((A326-1)/12)*12+1,"-й месяц")</f>
        <v>27-й год 3-й месяц</v>
      </c>
      <c r="C326" s="62" t="n">
        <f aca="false">IF(O326*$C$2/100/12/(1-(1+$C$2/100/12)^(-N326))&lt;F325,O326*$C$2/100/12/(1-(1+$C$2/100/12)^(-N326)),F325+E326)</f>
        <v>0</v>
      </c>
      <c r="D326" s="63" t="n">
        <f aca="false">C326-E326</f>
        <v>0</v>
      </c>
      <c r="E326" s="63" t="n">
        <f aca="false">F325*$C$2/12/100</f>
        <v>0</v>
      </c>
      <c r="F326" s="64" t="n">
        <f aca="false">F325-D326-K326-L326</f>
        <v>0</v>
      </c>
      <c r="G326" s="65" t="n">
        <f aca="false">H326+I326</f>
        <v>0</v>
      </c>
      <c r="H326" s="63" t="n">
        <f aca="false">IF($C$1/$C$3&lt;J325,$C$1/$C$3,J325)</f>
        <v>0</v>
      </c>
      <c r="I326" s="63" t="n">
        <f aca="false">J325*$C$2/12/100</f>
        <v>0</v>
      </c>
      <c r="J326" s="66" t="n">
        <f aca="false">J325-H326-K326-L326</f>
        <v>0</v>
      </c>
      <c r="K326" s="67"/>
      <c r="L326" s="68"/>
      <c r="M326" s="69" t="n">
        <f aca="false">IF(ISBLANK(K325),VALUE(M325),ROW(K325))</f>
        <v>11</v>
      </c>
      <c r="N326" s="9" t="n">
        <f aca="false">N325+M325-M326</f>
        <v>180</v>
      </c>
      <c r="O326" s="10" t="n">
        <f aca="false">INDEX(F:F,M326,1)</f>
        <v>160000</v>
      </c>
      <c r="P326" s="11"/>
    </row>
    <row r="327" s="19" customFormat="true" ht="12.75" hidden="false" customHeight="false" outlineLevel="0" collapsed="false">
      <c r="A327" s="60" t="n">
        <v>316</v>
      </c>
      <c r="B327" s="61" t="str">
        <f aca="false">CONCATENATE(INT((A327-1)/12)+1,"-й год ",A327-1-INT((A327-1)/12)*12+1,"-й месяц")</f>
        <v>27-й год 4-й месяц</v>
      </c>
      <c r="C327" s="62" t="n">
        <f aca="false">IF(O327*$C$2/100/12/(1-(1+$C$2/100/12)^(-N327))&lt;F326,O327*$C$2/100/12/(1-(1+$C$2/100/12)^(-N327)),F326+E327)</f>
        <v>0</v>
      </c>
      <c r="D327" s="63" t="n">
        <f aca="false">C327-E327</f>
        <v>0</v>
      </c>
      <c r="E327" s="63" t="n">
        <f aca="false">F326*$C$2/12/100</f>
        <v>0</v>
      </c>
      <c r="F327" s="64" t="n">
        <f aca="false">F326-D327-K327-L327</f>
        <v>0</v>
      </c>
      <c r="G327" s="65" t="n">
        <f aca="false">H327+I327</f>
        <v>0</v>
      </c>
      <c r="H327" s="63" t="n">
        <f aca="false">IF($C$1/$C$3&lt;J326,$C$1/$C$3,J326)</f>
        <v>0</v>
      </c>
      <c r="I327" s="63" t="n">
        <f aca="false">J326*$C$2/12/100</f>
        <v>0</v>
      </c>
      <c r="J327" s="66" t="n">
        <f aca="false">J326-H327-K327-L327</f>
        <v>0</v>
      </c>
      <c r="K327" s="67"/>
      <c r="L327" s="68"/>
      <c r="M327" s="69" t="n">
        <f aca="false">IF(ISBLANK(K326),VALUE(M326),ROW(K326))</f>
        <v>11</v>
      </c>
      <c r="N327" s="9" t="n">
        <f aca="false">N326+M326-M327</f>
        <v>180</v>
      </c>
      <c r="O327" s="10" t="n">
        <f aca="false">INDEX(F:F,M327,1)</f>
        <v>160000</v>
      </c>
      <c r="P327" s="11"/>
    </row>
    <row r="328" s="19" customFormat="true" ht="12.75" hidden="false" customHeight="false" outlineLevel="0" collapsed="false">
      <c r="A328" s="60" t="n">
        <v>317</v>
      </c>
      <c r="B328" s="61" t="str">
        <f aca="false">CONCATENATE(INT((A328-1)/12)+1,"-й год ",A328-1-INT((A328-1)/12)*12+1,"-й месяц")</f>
        <v>27-й год 5-й месяц</v>
      </c>
      <c r="C328" s="62" t="n">
        <f aca="false">IF(O328*$C$2/100/12/(1-(1+$C$2/100/12)^(-N328))&lt;F327,O328*$C$2/100/12/(1-(1+$C$2/100/12)^(-N328)),F327+E328)</f>
        <v>0</v>
      </c>
      <c r="D328" s="63" t="n">
        <f aca="false">C328-E328</f>
        <v>0</v>
      </c>
      <c r="E328" s="63" t="n">
        <f aca="false">F327*$C$2/12/100</f>
        <v>0</v>
      </c>
      <c r="F328" s="64" t="n">
        <f aca="false">F327-D328-K328-L328</f>
        <v>0</v>
      </c>
      <c r="G328" s="65" t="n">
        <f aca="false">H328+I328</f>
        <v>0</v>
      </c>
      <c r="H328" s="63" t="n">
        <f aca="false">IF($C$1/$C$3&lt;J327,$C$1/$C$3,J327)</f>
        <v>0</v>
      </c>
      <c r="I328" s="63" t="n">
        <f aca="false">J327*$C$2/12/100</f>
        <v>0</v>
      </c>
      <c r="J328" s="66" t="n">
        <f aca="false">J327-H328-K328-L328</f>
        <v>0</v>
      </c>
      <c r="K328" s="67"/>
      <c r="L328" s="68"/>
      <c r="M328" s="69" t="n">
        <f aca="false">IF(ISBLANK(K327),VALUE(M327),ROW(K327))</f>
        <v>11</v>
      </c>
      <c r="N328" s="9" t="n">
        <f aca="false">N327+M327-M328</f>
        <v>180</v>
      </c>
      <c r="O328" s="10" t="n">
        <f aca="false">INDEX(F:F,M328,1)</f>
        <v>160000</v>
      </c>
      <c r="P328" s="11"/>
    </row>
    <row r="329" s="19" customFormat="true" ht="12.75" hidden="false" customHeight="false" outlineLevel="0" collapsed="false">
      <c r="A329" s="60" t="n">
        <v>318</v>
      </c>
      <c r="B329" s="61" t="str">
        <f aca="false">CONCATENATE(INT((A329-1)/12)+1,"-й год ",A329-1-INT((A329-1)/12)*12+1,"-й месяц")</f>
        <v>27-й год 6-й месяц</v>
      </c>
      <c r="C329" s="62" t="n">
        <f aca="false">IF(O329*$C$2/100/12/(1-(1+$C$2/100/12)^(-N329))&lt;F328,O329*$C$2/100/12/(1-(1+$C$2/100/12)^(-N329)),F328+E329)</f>
        <v>0</v>
      </c>
      <c r="D329" s="63" t="n">
        <f aca="false">C329-E329</f>
        <v>0</v>
      </c>
      <c r="E329" s="63" t="n">
        <f aca="false">F328*$C$2/12/100</f>
        <v>0</v>
      </c>
      <c r="F329" s="64" t="n">
        <f aca="false">F328-D329-K329-L329</f>
        <v>0</v>
      </c>
      <c r="G329" s="65" t="n">
        <f aca="false">H329+I329</f>
        <v>0</v>
      </c>
      <c r="H329" s="63" t="n">
        <f aca="false">IF($C$1/$C$3&lt;J328,$C$1/$C$3,J328)</f>
        <v>0</v>
      </c>
      <c r="I329" s="63" t="n">
        <f aca="false">J328*$C$2/12/100</f>
        <v>0</v>
      </c>
      <c r="J329" s="66" t="n">
        <f aca="false">J328-H329-K329-L329</f>
        <v>0</v>
      </c>
      <c r="K329" s="67"/>
      <c r="L329" s="68"/>
      <c r="M329" s="69" t="n">
        <f aca="false">IF(ISBLANK(K328),VALUE(M328),ROW(K328))</f>
        <v>11</v>
      </c>
      <c r="N329" s="9" t="n">
        <f aca="false">N328+M328-M329</f>
        <v>180</v>
      </c>
      <c r="O329" s="10" t="n">
        <f aca="false">INDEX(F:F,M329,1)</f>
        <v>160000</v>
      </c>
      <c r="P329" s="11"/>
    </row>
    <row r="330" s="19" customFormat="true" ht="12.75" hidden="false" customHeight="false" outlineLevel="0" collapsed="false">
      <c r="A330" s="60" t="n">
        <v>319</v>
      </c>
      <c r="B330" s="61" t="str">
        <f aca="false">CONCATENATE(INT((A330-1)/12)+1,"-й год ",A330-1-INT((A330-1)/12)*12+1,"-й месяц")</f>
        <v>27-й год 7-й месяц</v>
      </c>
      <c r="C330" s="62" t="n">
        <f aca="false">IF(O330*$C$2/100/12/(1-(1+$C$2/100/12)^(-N330))&lt;F329,O330*$C$2/100/12/(1-(1+$C$2/100/12)^(-N330)),F329+E330)</f>
        <v>0</v>
      </c>
      <c r="D330" s="63" t="n">
        <f aca="false">C330-E330</f>
        <v>0</v>
      </c>
      <c r="E330" s="63" t="n">
        <f aca="false">F329*$C$2/12/100</f>
        <v>0</v>
      </c>
      <c r="F330" s="64" t="n">
        <f aca="false">F329-D330-K330-L330</f>
        <v>0</v>
      </c>
      <c r="G330" s="65" t="n">
        <f aca="false">H330+I330</f>
        <v>0</v>
      </c>
      <c r="H330" s="63" t="n">
        <f aca="false">IF($C$1/$C$3&lt;J329,$C$1/$C$3,J329)</f>
        <v>0</v>
      </c>
      <c r="I330" s="63" t="n">
        <f aca="false">J329*$C$2/12/100</f>
        <v>0</v>
      </c>
      <c r="J330" s="66" t="n">
        <f aca="false">J329-H330-K330-L330</f>
        <v>0</v>
      </c>
      <c r="K330" s="67"/>
      <c r="L330" s="68"/>
      <c r="M330" s="69" t="n">
        <f aca="false">IF(ISBLANK(K329),VALUE(M329),ROW(K329))</f>
        <v>11</v>
      </c>
      <c r="N330" s="9" t="n">
        <f aca="false">N329+M329-M330</f>
        <v>180</v>
      </c>
      <c r="O330" s="10" t="n">
        <f aca="false">INDEX(F:F,M330,1)</f>
        <v>160000</v>
      </c>
      <c r="P330" s="11"/>
    </row>
    <row r="331" s="19" customFormat="true" ht="12.75" hidden="false" customHeight="false" outlineLevel="0" collapsed="false">
      <c r="A331" s="60" t="n">
        <v>320</v>
      </c>
      <c r="B331" s="61" t="str">
        <f aca="false">CONCATENATE(INT((A331-1)/12)+1,"-й год ",A331-1-INT((A331-1)/12)*12+1,"-й месяц")</f>
        <v>27-й год 8-й месяц</v>
      </c>
      <c r="C331" s="62" t="n">
        <f aca="false">IF(O331*$C$2/100/12/(1-(1+$C$2/100/12)^(-N331))&lt;F330,O331*$C$2/100/12/(1-(1+$C$2/100/12)^(-N331)),F330+E331)</f>
        <v>0</v>
      </c>
      <c r="D331" s="63" t="n">
        <f aca="false">C331-E331</f>
        <v>0</v>
      </c>
      <c r="E331" s="63" t="n">
        <f aca="false">F330*$C$2/12/100</f>
        <v>0</v>
      </c>
      <c r="F331" s="64" t="n">
        <f aca="false">F330-D331-K331-L331</f>
        <v>0</v>
      </c>
      <c r="G331" s="65" t="n">
        <f aca="false">H331+I331</f>
        <v>0</v>
      </c>
      <c r="H331" s="63" t="n">
        <f aca="false">IF($C$1/$C$3&lt;J330,$C$1/$C$3,J330)</f>
        <v>0</v>
      </c>
      <c r="I331" s="63" t="n">
        <f aca="false">J330*$C$2/12/100</f>
        <v>0</v>
      </c>
      <c r="J331" s="66" t="n">
        <f aca="false">J330-H331-K331-L331</f>
        <v>0</v>
      </c>
      <c r="K331" s="67"/>
      <c r="L331" s="68"/>
      <c r="M331" s="69" t="n">
        <f aca="false">IF(ISBLANK(K330),VALUE(M330),ROW(K330))</f>
        <v>11</v>
      </c>
      <c r="N331" s="9" t="n">
        <f aca="false">N330+M330-M331</f>
        <v>180</v>
      </c>
      <c r="O331" s="10" t="n">
        <f aca="false">INDEX(F:F,M331,1)</f>
        <v>160000</v>
      </c>
      <c r="P331" s="11"/>
    </row>
    <row r="332" s="19" customFormat="true" ht="12.75" hidden="false" customHeight="false" outlineLevel="0" collapsed="false">
      <c r="A332" s="60" t="n">
        <v>321</v>
      </c>
      <c r="B332" s="61" t="str">
        <f aca="false">CONCATENATE(INT((A332-1)/12)+1,"-й год ",A332-1-INT((A332-1)/12)*12+1,"-й месяц")</f>
        <v>27-й год 9-й месяц</v>
      </c>
      <c r="C332" s="62" t="n">
        <f aca="false">IF(O332*$C$2/100/12/(1-(1+$C$2/100/12)^(-N332))&lt;F331,O332*$C$2/100/12/(1-(1+$C$2/100/12)^(-N332)),F331+E332)</f>
        <v>0</v>
      </c>
      <c r="D332" s="63" t="n">
        <f aca="false">C332-E332</f>
        <v>0</v>
      </c>
      <c r="E332" s="63" t="n">
        <f aca="false">F331*$C$2/12/100</f>
        <v>0</v>
      </c>
      <c r="F332" s="64" t="n">
        <f aca="false">F331-D332-K332-L332</f>
        <v>0</v>
      </c>
      <c r="G332" s="65" t="n">
        <f aca="false">H332+I332</f>
        <v>0</v>
      </c>
      <c r="H332" s="63" t="n">
        <f aca="false">IF($C$1/$C$3&lt;J331,$C$1/$C$3,J331)</f>
        <v>0</v>
      </c>
      <c r="I332" s="63" t="n">
        <f aca="false">J331*$C$2/12/100</f>
        <v>0</v>
      </c>
      <c r="J332" s="66" t="n">
        <f aca="false">J331-H332-K332-L332</f>
        <v>0</v>
      </c>
      <c r="K332" s="67"/>
      <c r="L332" s="68"/>
      <c r="M332" s="69" t="n">
        <f aca="false">IF(ISBLANK(K331),VALUE(M331),ROW(K331))</f>
        <v>11</v>
      </c>
      <c r="N332" s="9" t="n">
        <f aca="false">N331+M331-M332</f>
        <v>180</v>
      </c>
      <c r="O332" s="10" t="n">
        <f aca="false">INDEX(F:F,M332,1)</f>
        <v>160000</v>
      </c>
      <c r="P332" s="11"/>
    </row>
    <row r="333" s="19" customFormat="true" ht="12.75" hidden="false" customHeight="false" outlineLevel="0" collapsed="false">
      <c r="A333" s="60" t="n">
        <v>322</v>
      </c>
      <c r="B333" s="61" t="str">
        <f aca="false">CONCATENATE(INT((A333-1)/12)+1,"-й год ",A333-1-INT((A333-1)/12)*12+1,"-й месяц")</f>
        <v>27-й год 10-й месяц</v>
      </c>
      <c r="C333" s="62" t="n">
        <f aca="false">IF(O333*$C$2/100/12/(1-(1+$C$2/100/12)^(-N333))&lt;F332,O333*$C$2/100/12/(1-(1+$C$2/100/12)^(-N333)),F332+E333)</f>
        <v>0</v>
      </c>
      <c r="D333" s="63" t="n">
        <f aca="false">C333-E333</f>
        <v>0</v>
      </c>
      <c r="E333" s="63" t="n">
        <f aca="false">F332*$C$2/12/100</f>
        <v>0</v>
      </c>
      <c r="F333" s="64" t="n">
        <f aca="false">F332-D333-K333-L333</f>
        <v>0</v>
      </c>
      <c r="G333" s="65" t="n">
        <f aca="false">H333+I333</f>
        <v>0</v>
      </c>
      <c r="H333" s="63" t="n">
        <f aca="false">IF($C$1/$C$3&lt;J332,$C$1/$C$3,J332)</f>
        <v>0</v>
      </c>
      <c r="I333" s="63" t="n">
        <f aca="false">J332*$C$2/12/100</f>
        <v>0</v>
      </c>
      <c r="J333" s="66" t="n">
        <f aca="false">J332-H333-K333-L333</f>
        <v>0</v>
      </c>
      <c r="K333" s="67"/>
      <c r="L333" s="68"/>
      <c r="M333" s="69" t="n">
        <f aca="false">IF(ISBLANK(K332),VALUE(M332),ROW(K332))</f>
        <v>11</v>
      </c>
      <c r="N333" s="9" t="n">
        <f aca="false">N332+M332-M333</f>
        <v>180</v>
      </c>
      <c r="O333" s="10" t="n">
        <f aca="false">INDEX(F:F,M333,1)</f>
        <v>160000</v>
      </c>
      <c r="P333" s="11"/>
    </row>
    <row r="334" s="19" customFormat="true" ht="12.75" hidden="false" customHeight="false" outlineLevel="0" collapsed="false">
      <c r="A334" s="60" t="n">
        <v>323</v>
      </c>
      <c r="B334" s="61" t="str">
        <f aca="false">CONCATENATE(INT((A334-1)/12)+1,"-й год ",A334-1-INT((A334-1)/12)*12+1,"-й месяц")</f>
        <v>27-й год 11-й месяц</v>
      </c>
      <c r="C334" s="62" t="n">
        <f aca="false">IF(O334*$C$2/100/12/(1-(1+$C$2/100/12)^(-N334))&lt;F333,O334*$C$2/100/12/(1-(1+$C$2/100/12)^(-N334)),F333+E334)</f>
        <v>0</v>
      </c>
      <c r="D334" s="63" t="n">
        <f aca="false">C334-E334</f>
        <v>0</v>
      </c>
      <c r="E334" s="63" t="n">
        <f aca="false">F333*$C$2/12/100</f>
        <v>0</v>
      </c>
      <c r="F334" s="64" t="n">
        <f aca="false">F333-D334-K334-L334</f>
        <v>0</v>
      </c>
      <c r="G334" s="65" t="n">
        <f aca="false">H334+I334</f>
        <v>0</v>
      </c>
      <c r="H334" s="63" t="n">
        <f aca="false">IF($C$1/$C$3&lt;J333,$C$1/$C$3,J333)</f>
        <v>0</v>
      </c>
      <c r="I334" s="63" t="n">
        <f aca="false">J333*$C$2/12/100</f>
        <v>0</v>
      </c>
      <c r="J334" s="66" t="n">
        <f aca="false">J333-H334-K334-L334</f>
        <v>0</v>
      </c>
      <c r="K334" s="67"/>
      <c r="L334" s="68"/>
      <c r="M334" s="69" t="n">
        <f aca="false">IF(ISBLANK(K333),VALUE(M333),ROW(K333))</f>
        <v>11</v>
      </c>
      <c r="N334" s="9" t="n">
        <f aca="false">N333+M333-M334</f>
        <v>180</v>
      </c>
      <c r="O334" s="10" t="n">
        <f aca="false">INDEX(F:F,M334,1)</f>
        <v>160000</v>
      </c>
      <c r="P334" s="11"/>
    </row>
    <row r="335" s="19" customFormat="true" ht="12.75" hidden="false" customHeight="false" outlineLevel="0" collapsed="false">
      <c r="A335" s="60" t="n">
        <v>324</v>
      </c>
      <c r="B335" s="61" t="str">
        <f aca="false">CONCATENATE(INT((A335-1)/12)+1,"-й год ",A335-1-INT((A335-1)/12)*12+1,"-й месяц")</f>
        <v>27-й год 12-й месяц</v>
      </c>
      <c r="C335" s="62" t="n">
        <f aca="false">IF(O335*$C$2/100/12/(1-(1+$C$2/100/12)^(-N335))&lt;F334,O335*$C$2/100/12/(1-(1+$C$2/100/12)^(-N335)),F334+E335)</f>
        <v>0</v>
      </c>
      <c r="D335" s="63" t="n">
        <f aca="false">C335-E335</f>
        <v>0</v>
      </c>
      <c r="E335" s="63" t="n">
        <f aca="false">F334*$C$2/12/100</f>
        <v>0</v>
      </c>
      <c r="F335" s="64" t="n">
        <f aca="false">F334-D335-K335-L335</f>
        <v>0</v>
      </c>
      <c r="G335" s="65" t="n">
        <f aca="false">H335+I335</f>
        <v>0</v>
      </c>
      <c r="H335" s="63" t="n">
        <f aca="false">IF($C$1/$C$3&lt;J334,$C$1/$C$3,J334)</f>
        <v>0</v>
      </c>
      <c r="I335" s="63" t="n">
        <f aca="false">J334*$C$2/12/100</f>
        <v>0</v>
      </c>
      <c r="J335" s="66" t="n">
        <f aca="false">J334-H335-K335-L335</f>
        <v>0</v>
      </c>
      <c r="K335" s="67"/>
      <c r="L335" s="68"/>
      <c r="M335" s="69" t="n">
        <f aca="false">IF(ISBLANK(K334),VALUE(M334),ROW(K334))</f>
        <v>11</v>
      </c>
      <c r="N335" s="9" t="n">
        <f aca="false">N334+M334-M335</f>
        <v>180</v>
      </c>
      <c r="O335" s="10" t="n">
        <f aca="false">INDEX(F:F,M335,1)</f>
        <v>160000</v>
      </c>
      <c r="P335" s="11"/>
    </row>
    <row r="336" s="19" customFormat="true" ht="12.75" hidden="false" customHeight="false" outlineLevel="0" collapsed="false">
      <c r="A336" s="70" t="n">
        <v>325</v>
      </c>
      <c r="B336" s="71" t="str">
        <f aca="false">CONCATENATE(INT((A336-1)/12)+1,"-й год ",A336-1-INT((A336-1)/12)*12+1,"-й месяц")</f>
        <v>28-й год 1-й месяц</v>
      </c>
      <c r="C336" s="72" t="n">
        <f aca="false">IF(O336*$C$2/100/12/(1-(1+$C$2/100/12)^(-N336))&lt;F335,O336*$C$2/100/12/(1-(1+$C$2/100/12)^(-N336)),F335+E336)</f>
        <v>0</v>
      </c>
      <c r="D336" s="73" t="n">
        <f aca="false">C336-E336</f>
        <v>0</v>
      </c>
      <c r="E336" s="73" t="n">
        <f aca="false">F335*$C$2/12/100</f>
        <v>0</v>
      </c>
      <c r="F336" s="74" t="n">
        <f aca="false">F335-D336-K336-L336</f>
        <v>0</v>
      </c>
      <c r="G336" s="75" t="n">
        <f aca="false">H336+I336</f>
        <v>0</v>
      </c>
      <c r="H336" s="73" t="n">
        <f aca="false">IF($C$1/$C$3&lt;J335,$C$1/$C$3,J335)</f>
        <v>0</v>
      </c>
      <c r="I336" s="73" t="n">
        <f aca="false">J335*$C$2/12/100</f>
        <v>0</v>
      </c>
      <c r="J336" s="76" t="n">
        <f aca="false">J335-H336-K336-L336</f>
        <v>0</v>
      </c>
      <c r="K336" s="77"/>
      <c r="L336" s="78"/>
      <c r="M336" s="69" t="n">
        <f aca="false">IF(ISBLANK(K335),VALUE(M335),ROW(K335))</f>
        <v>11</v>
      </c>
      <c r="N336" s="9" t="n">
        <f aca="false">N335+M335-M336</f>
        <v>180</v>
      </c>
      <c r="O336" s="10" t="n">
        <f aca="false">INDEX(F:F,M336,1)</f>
        <v>160000</v>
      </c>
      <c r="P336" s="11"/>
    </row>
    <row r="337" s="19" customFormat="true" ht="12.75" hidden="false" customHeight="false" outlineLevel="0" collapsed="false">
      <c r="A337" s="79" t="n">
        <v>326</v>
      </c>
      <c r="B337" s="61" t="str">
        <f aca="false">CONCATENATE(INT((A337-1)/12)+1,"-й год ",A337-1-INT((A337-1)/12)*12+1,"-й месяц")</f>
        <v>28-й год 2-й месяц</v>
      </c>
      <c r="C337" s="62" t="n">
        <f aca="false">IF(O337*$C$2/100/12/(1-(1+$C$2/100/12)^(-N337))&lt;F336,O337*$C$2/100/12/(1-(1+$C$2/100/12)^(-N337)),F336+E337)</f>
        <v>0</v>
      </c>
      <c r="D337" s="63" t="n">
        <f aca="false">C337-E337</f>
        <v>0</v>
      </c>
      <c r="E337" s="63" t="n">
        <f aca="false">F336*$C$2/12/100</f>
        <v>0</v>
      </c>
      <c r="F337" s="64" t="n">
        <f aca="false">F336-D337-K337-L337</f>
        <v>0</v>
      </c>
      <c r="G337" s="65" t="n">
        <f aca="false">H337+I337</f>
        <v>0</v>
      </c>
      <c r="H337" s="63" t="n">
        <f aca="false">IF($C$1/$C$3&lt;J336,$C$1/$C$3,J336)</f>
        <v>0</v>
      </c>
      <c r="I337" s="63" t="n">
        <f aca="false">J336*$C$2/12/100</f>
        <v>0</v>
      </c>
      <c r="J337" s="66" t="n">
        <f aca="false">J336-H337-K337-L337</f>
        <v>0</v>
      </c>
      <c r="K337" s="67"/>
      <c r="L337" s="68"/>
      <c r="M337" s="69" t="n">
        <f aca="false">IF(ISBLANK(K336),VALUE(M336),ROW(K336))</f>
        <v>11</v>
      </c>
      <c r="N337" s="9" t="n">
        <f aca="false">N336+M336-M337</f>
        <v>180</v>
      </c>
      <c r="O337" s="10" t="n">
        <f aca="false">INDEX(F:F,M337,1)</f>
        <v>160000</v>
      </c>
      <c r="P337" s="11"/>
    </row>
    <row r="338" s="19" customFormat="true" ht="12.75" hidden="false" customHeight="false" outlineLevel="0" collapsed="false">
      <c r="A338" s="79" t="n">
        <v>327</v>
      </c>
      <c r="B338" s="61" t="str">
        <f aca="false">CONCATENATE(INT((A338-1)/12)+1,"-й год ",A338-1-INT((A338-1)/12)*12+1,"-й месяц")</f>
        <v>28-й год 3-й месяц</v>
      </c>
      <c r="C338" s="62" t="n">
        <f aca="false">IF(O338*$C$2/100/12/(1-(1+$C$2/100/12)^(-N338))&lt;F337,O338*$C$2/100/12/(1-(1+$C$2/100/12)^(-N338)),F337+E338)</f>
        <v>0</v>
      </c>
      <c r="D338" s="63" t="n">
        <f aca="false">C338-E338</f>
        <v>0</v>
      </c>
      <c r="E338" s="63" t="n">
        <f aca="false">F337*$C$2/12/100</f>
        <v>0</v>
      </c>
      <c r="F338" s="64" t="n">
        <f aca="false">F337-D338-K338-L338</f>
        <v>0</v>
      </c>
      <c r="G338" s="65" t="n">
        <f aca="false">H338+I338</f>
        <v>0</v>
      </c>
      <c r="H338" s="63" t="n">
        <f aca="false">IF($C$1/$C$3&lt;J337,$C$1/$C$3,J337)</f>
        <v>0</v>
      </c>
      <c r="I338" s="63" t="n">
        <f aca="false">J337*$C$2/12/100</f>
        <v>0</v>
      </c>
      <c r="J338" s="66" t="n">
        <f aca="false">J337-H338-K338-L338</f>
        <v>0</v>
      </c>
      <c r="K338" s="67"/>
      <c r="L338" s="68"/>
      <c r="M338" s="69" t="n">
        <f aca="false">IF(ISBLANK(K337),VALUE(M337),ROW(K337))</f>
        <v>11</v>
      </c>
      <c r="N338" s="9" t="n">
        <f aca="false">N337+M337-M338</f>
        <v>180</v>
      </c>
      <c r="O338" s="10" t="n">
        <f aca="false">INDEX(F:F,M338,1)</f>
        <v>160000</v>
      </c>
      <c r="P338" s="11"/>
    </row>
    <row r="339" s="19" customFormat="true" ht="12.75" hidden="false" customHeight="false" outlineLevel="0" collapsed="false">
      <c r="A339" s="79" t="n">
        <v>328</v>
      </c>
      <c r="B339" s="61" t="str">
        <f aca="false">CONCATENATE(INT((A339-1)/12)+1,"-й год ",A339-1-INT((A339-1)/12)*12+1,"-й месяц")</f>
        <v>28-й год 4-й месяц</v>
      </c>
      <c r="C339" s="62" t="n">
        <f aca="false">IF(O339*$C$2/100/12/(1-(1+$C$2/100/12)^(-N339))&lt;F338,O339*$C$2/100/12/(1-(1+$C$2/100/12)^(-N339)),F338+E339)</f>
        <v>0</v>
      </c>
      <c r="D339" s="63" t="n">
        <f aca="false">C339-E339</f>
        <v>0</v>
      </c>
      <c r="E339" s="63" t="n">
        <f aca="false">F338*$C$2/12/100</f>
        <v>0</v>
      </c>
      <c r="F339" s="64" t="n">
        <f aca="false">F338-D339-K339-L339</f>
        <v>0</v>
      </c>
      <c r="G339" s="65" t="n">
        <f aca="false">H339+I339</f>
        <v>0</v>
      </c>
      <c r="H339" s="63" t="n">
        <f aca="false">IF($C$1/$C$3&lt;J338,$C$1/$C$3,J338)</f>
        <v>0</v>
      </c>
      <c r="I339" s="63" t="n">
        <f aca="false">J338*$C$2/12/100</f>
        <v>0</v>
      </c>
      <c r="J339" s="66" t="n">
        <f aca="false">J338-H339-K339-L339</f>
        <v>0</v>
      </c>
      <c r="K339" s="67"/>
      <c r="L339" s="68"/>
      <c r="M339" s="69" t="n">
        <f aca="false">IF(ISBLANK(K338),VALUE(M338),ROW(K338))</f>
        <v>11</v>
      </c>
      <c r="N339" s="9" t="n">
        <f aca="false">N338+M338-M339</f>
        <v>180</v>
      </c>
      <c r="O339" s="10" t="n">
        <f aca="false">INDEX(F:F,M339,1)</f>
        <v>160000</v>
      </c>
      <c r="P339" s="11"/>
    </row>
    <row r="340" s="19" customFormat="true" ht="12.75" hidden="false" customHeight="false" outlineLevel="0" collapsed="false">
      <c r="A340" s="79" t="n">
        <v>329</v>
      </c>
      <c r="B340" s="61" t="str">
        <f aca="false">CONCATENATE(INT((A340-1)/12)+1,"-й год ",A340-1-INT((A340-1)/12)*12+1,"-й месяц")</f>
        <v>28-й год 5-й месяц</v>
      </c>
      <c r="C340" s="62" t="n">
        <f aca="false">IF(O340*$C$2/100/12/(1-(1+$C$2/100/12)^(-N340))&lt;F339,O340*$C$2/100/12/(1-(1+$C$2/100/12)^(-N340)),F339+E340)</f>
        <v>0</v>
      </c>
      <c r="D340" s="63" t="n">
        <f aca="false">C340-E340</f>
        <v>0</v>
      </c>
      <c r="E340" s="63" t="n">
        <f aca="false">F339*$C$2/12/100</f>
        <v>0</v>
      </c>
      <c r="F340" s="64" t="n">
        <f aca="false">F339-D340-K340-L340</f>
        <v>0</v>
      </c>
      <c r="G340" s="65" t="n">
        <f aca="false">H340+I340</f>
        <v>0</v>
      </c>
      <c r="H340" s="63" t="n">
        <f aca="false">IF($C$1/$C$3&lt;J339,$C$1/$C$3,J339)</f>
        <v>0</v>
      </c>
      <c r="I340" s="63" t="n">
        <f aca="false">J339*$C$2/12/100</f>
        <v>0</v>
      </c>
      <c r="J340" s="66" t="n">
        <f aca="false">J339-H340-K340-L340</f>
        <v>0</v>
      </c>
      <c r="K340" s="67"/>
      <c r="L340" s="68"/>
      <c r="M340" s="69" t="n">
        <f aca="false">IF(ISBLANK(K339),VALUE(M339),ROW(K339))</f>
        <v>11</v>
      </c>
      <c r="N340" s="9" t="n">
        <f aca="false">N339+M339-M340</f>
        <v>180</v>
      </c>
      <c r="O340" s="10" t="n">
        <f aca="false">INDEX(F:F,M340,1)</f>
        <v>160000</v>
      </c>
      <c r="P340" s="11"/>
    </row>
    <row r="341" s="19" customFormat="true" ht="12.75" hidden="false" customHeight="false" outlineLevel="0" collapsed="false">
      <c r="A341" s="79" t="n">
        <v>330</v>
      </c>
      <c r="B341" s="61" t="str">
        <f aca="false">CONCATENATE(INT((A341-1)/12)+1,"-й год ",A341-1-INT((A341-1)/12)*12+1,"-й месяц")</f>
        <v>28-й год 6-й месяц</v>
      </c>
      <c r="C341" s="62" t="n">
        <f aca="false">IF(O341*$C$2/100/12/(1-(1+$C$2/100/12)^(-N341))&lt;F340,O341*$C$2/100/12/(1-(1+$C$2/100/12)^(-N341)),F340+E341)</f>
        <v>0</v>
      </c>
      <c r="D341" s="63" t="n">
        <f aca="false">C341-E341</f>
        <v>0</v>
      </c>
      <c r="E341" s="63" t="n">
        <f aca="false">F340*$C$2/12/100</f>
        <v>0</v>
      </c>
      <c r="F341" s="64" t="n">
        <f aca="false">F340-D341-K341-L341</f>
        <v>0</v>
      </c>
      <c r="G341" s="65" t="n">
        <f aca="false">H341+I341</f>
        <v>0</v>
      </c>
      <c r="H341" s="63" t="n">
        <f aca="false">IF($C$1/$C$3&lt;J340,$C$1/$C$3,J340)</f>
        <v>0</v>
      </c>
      <c r="I341" s="63" t="n">
        <f aca="false">J340*$C$2/12/100</f>
        <v>0</v>
      </c>
      <c r="J341" s="66" t="n">
        <f aca="false">J340-H341-K341-L341</f>
        <v>0</v>
      </c>
      <c r="K341" s="67"/>
      <c r="L341" s="68"/>
      <c r="M341" s="69" t="n">
        <f aca="false">IF(ISBLANK(K340),VALUE(M340),ROW(K340))</f>
        <v>11</v>
      </c>
      <c r="N341" s="9" t="n">
        <f aca="false">N340+M340-M341</f>
        <v>180</v>
      </c>
      <c r="O341" s="10" t="n">
        <f aca="false">INDEX(F:F,M341,1)</f>
        <v>160000</v>
      </c>
      <c r="P341" s="11"/>
    </row>
    <row r="342" s="19" customFormat="true" ht="12.75" hidden="false" customHeight="false" outlineLevel="0" collapsed="false">
      <c r="A342" s="79" t="n">
        <v>331</v>
      </c>
      <c r="B342" s="61" t="str">
        <f aca="false">CONCATENATE(INT((A342-1)/12)+1,"-й год ",A342-1-INT((A342-1)/12)*12+1,"-й месяц")</f>
        <v>28-й год 7-й месяц</v>
      </c>
      <c r="C342" s="62" t="n">
        <f aca="false">IF(O342*$C$2/100/12/(1-(1+$C$2/100/12)^(-N342))&lt;F341,O342*$C$2/100/12/(1-(1+$C$2/100/12)^(-N342)),F341+E342)</f>
        <v>0</v>
      </c>
      <c r="D342" s="63" t="n">
        <f aca="false">C342-E342</f>
        <v>0</v>
      </c>
      <c r="E342" s="63" t="n">
        <f aca="false">F341*$C$2/12/100</f>
        <v>0</v>
      </c>
      <c r="F342" s="64" t="n">
        <f aca="false">F341-D342-K342-L342</f>
        <v>0</v>
      </c>
      <c r="G342" s="65" t="n">
        <f aca="false">H342+I342</f>
        <v>0</v>
      </c>
      <c r="H342" s="63" t="n">
        <f aca="false">IF($C$1/$C$3&lt;J341,$C$1/$C$3,J341)</f>
        <v>0</v>
      </c>
      <c r="I342" s="63" t="n">
        <f aca="false">J341*$C$2/12/100</f>
        <v>0</v>
      </c>
      <c r="J342" s="66" t="n">
        <f aca="false">J341-H342-K342-L342</f>
        <v>0</v>
      </c>
      <c r="K342" s="67"/>
      <c r="L342" s="68"/>
      <c r="M342" s="69" t="n">
        <f aca="false">IF(ISBLANK(K341),VALUE(M341),ROW(K341))</f>
        <v>11</v>
      </c>
      <c r="N342" s="9" t="n">
        <f aca="false">N341+M341-M342</f>
        <v>180</v>
      </c>
      <c r="O342" s="10" t="n">
        <f aca="false">INDEX(F:F,M342,1)</f>
        <v>160000</v>
      </c>
      <c r="P342" s="11"/>
    </row>
    <row r="343" s="19" customFormat="true" ht="12.75" hidden="false" customHeight="false" outlineLevel="0" collapsed="false">
      <c r="A343" s="79" t="n">
        <v>332</v>
      </c>
      <c r="B343" s="61" t="str">
        <f aca="false">CONCATENATE(INT((A343-1)/12)+1,"-й год ",A343-1-INT((A343-1)/12)*12+1,"-й месяц")</f>
        <v>28-й год 8-й месяц</v>
      </c>
      <c r="C343" s="62" t="n">
        <f aca="false">IF(O343*$C$2/100/12/(1-(1+$C$2/100/12)^(-N343))&lt;F342,O343*$C$2/100/12/(1-(1+$C$2/100/12)^(-N343)),F342+E343)</f>
        <v>0</v>
      </c>
      <c r="D343" s="63" t="n">
        <f aca="false">C343-E343</f>
        <v>0</v>
      </c>
      <c r="E343" s="63" t="n">
        <f aca="false">F342*$C$2/12/100</f>
        <v>0</v>
      </c>
      <c r="F343" s="64" t="n">
        <f aca="false">F342-D343-K343-L343</f>
        <v>0</v>
      </c>
      <c r="G343" s="65" t="n">
        <f aca="false">H343+I343</f>
        <v>0</v>
      </c>
      <c r="H343" s="63" t="n">
        <f aca="false">IF($C$1/$C$3&lt;J342,$C$1/$C$3,J342)</f>
        <v>0</v>
      </c>
      <c r="I343" s="63" t="n">
        <f aca="false">J342*$C$2/12/100</f>
        <v>0</v>
      </c>
      <c r="J343" s="66" t="n">
        <f aca="false">J342-H343-K343-L343</f>
        <v>0</v>
      </c>
      <c r="K343" s="67"/>
      <c r="L343" s="68"/>
      <c r="M343" s="69" t="n">
        <f aca="false">IF(ISBLANK(K342),VALUE(M342),ROW(K342))</f>
        <v>11</v>
      </c>
      <c r="N343" s="9" t="n">
        <f aca="false">N342+M342-M343</f>
        <v>180</v>
      </c>
      <c r="O343" s="10" t="n">
        <f aca="false">INDEX(F:F,M343,1)</f>
        <v>160000</v>
      </c>
      <c r="P343" s="11"/>
    </row>
    <row r="344" s="19" customFormat="true" ht="12.75" hidden="false" customHeight="false" outlineLevel="0" collapsed="false">
      <c r="A344" s="79" t="n">
        <v>333</v>
      </c>
      <c r="B344" s="61" t="str">
        <f aca="false">CONCATENATE(INT((A344-1)/12)+1,"-й год ",A344-1-INT((A344-1)/12)*12+1,"-й месяц")</f>
        <v>28-й год 9-й месяц</v>
      </c>
      <c r="C344" s="62" t="n">
        <f aca="false">IF(O344*$C$2/100/12/(1-(1+$C$2/100/12)^(-N344))&lt;F343,O344*$C$2/100/12/(1-(1+$C$2/100/12)^(-N344)),F343+E344)</f>
        <v>0</v>
      </c>
      <c r="D344" s="63" t="n">
        <f aca="false">C344-E344</f>
        <v>0</v>
      </c>
      <c r="E344" s="63" t="n">
        <f aca="false">F343*$C$2/12/100</f>
        <v>0</v>
      </c>
      <c r="F344" s="64" t="n">
        <f aca="false">F343-D344-K344-L344</f>
        <v>0</v>
      </c>
      <c r="G344" s="65" t="n">
        <f aca="false">H344+I344</f>
        <v>0</v>
      </c>
      <c r="H344" s="63" t="n">
        <f aca="false">IF($C$1/$C$3&lt;J343,$C$1/$C$3,J343)</f>
        <v>0</v>
      </c>
      <c r="I344" s="63" t="n">
        <f aca="false">J343*$C$2/12/100</f>
        <v>0</v>
      </c>
      <c r="J344" s="66" t="n">
        <f aca="false">J343-H344-K344-L344</f>
        <v>0</v>
      </c>
      <c r="K344" s="67"/>
      <c r="L344" s="68"/>
      <c r="M344" s="69" t="n">
        <f aca="false">IF(ISBLANK(K343),VALUE(M343),ROW(K343))</f>
        <v>11</v>
      </c>
      <c r="N344" s="9" t="n">
        <f aca="false">N343+M343-M344</f>
        <v>180</v>
      </c>
      <c r="O344" s="10" t="n">
        <f aca="false">INDEX(F:F,M344,1)</f>
        <v>160000</v>
      </c>
      <c r="P344" s="11"/>
    </row>
    <row r="345" s="19" customFormat="true" ht="12.75" hidden="false" customHeight="false" outlineLevel="0" collapsed="false">
      <c r="A345" s="79" t="n">
        <v>334</v>
      </c>
      <c r="B345" s="61" t="str">
        <f aca="false">CONCATENATE(INT((A345-1)/12)+1,"-й год ",A345-1-INT((A345-1)/12)*12+1,"-й месяц")</f>
        <v>28-й год 10-й месяц</v>
      </c>
      <c r="C345" s="62" t="n">
        <f aca="false">IF(O345*$C$2/100/12/(1-(1+$C$2/100/12)^(-N345))&lt;F344,O345*$C$2/100/12/(1-(1+$C$2/100/12)^(-N345)),F344+E345)</f>
        <v>0</v>
      </c>
      <c r="D345" s="63" t="n">
        <f aca="false">C345-E345</f>
        <v>0</v>
      </c>
      <c r="E345" s="63" t="n">
        <f aca="false">F344*$C$2/12/100</f>
        <v>0</v>
      </c>
      <c r="F345" s="64" t="n">
        <f aca="false">F344-D345-K345-L345</f>
        <v>0</v>
      </c>
      <c r="G345" s="65" t="n">
        <f aca="false">H345+I345</f>
        <v>0</v>
      </c>
      <c r="H345" s="63" t="n">
        <f aca="false">IF($C$1/$C$3&lt;J344,$C$1/$C$3,J344)</f>
        <v>0</v>
      </c>
      <c r="I345" s="63" t="n">
        <f aca="false">J344*$C$2/12/100</f>
        <v>0</v>
      </c>
      <c r="J345" s="66" t="n">
        <f aca="false">J344-H345-K345-L345</f>
        <v>0</v>
      </c>
      <c r="K345" s="67"/>
      <c r="L345" s="68"/>
      <c r="M345" s="69" t="n">
        <f aca="false">IF(ISBLANK(K344),VALUE(M344),ROW(K344))</f>
        <v>11</v>
      </c>
      <c r="N345" s="9" t="n">
        <f aca="false">N344+M344-M345</f>
        <v>180</v>
      </c>
      <c r="O345" s="10" t="n">
        <f aca="false">INDEX(F:F,M345,1)</f>
        <v>160000</v>
      </c>
      <c r="P345" s="11"/>
    </row>
    <row r="346" s="19" customFormat="true" ht="12.75" hidden="false" customHeight="false" outlineLevel="0" collapsed="false">
      <c r="A346" s="79" t="n">
        <v>335</v>
      </c>
      <c r="B346" s="61" t="str">
        <f aca="false">CONCATENATE(INT((A346-1)/12)+1,"-й год ",A346-1-INT((A346-1)/12)*12+1,"-й месяц")</f>
        <v>28-й год 11-й месяц</v>
      </c>
      <c r="C346" s="62" t="n">
        <f aca="false">IF(O346*$C$2/100/12/(1-(1+$C$2/100/12)^(-N346))&lt;F345,O346*$C$2/100/12/(1-(1+$C$2/100/12)^(-N346)),F345+E346)</f>
        <v>0</v>
      </c>
      <c r="D346" s="63" t="n">
        <f aca="false">C346-E346</f>
        <v>0</v>
      </c>
      <c r="E346" s="63" t="n">
        <f aca="false">F345*$C$2/12/100</f>
        <v>0</v>
      </c>
      <c r="F346" s="64" t="n">
        <f aca="false">F345-D346-K346-L346</f>
        <v>0</v>
      </c>
      <c r="G346" s="65" t="n">
        <f aca="false">H346+I346</f>
        <v>0</v>
      </c>
      <c r="H346" s="63" t="n">
        <f aca="false">IF($C$1/$C$3&lt;J345,$C$1/$C$3,J345)</f>
        <v>0</v>
      </c>
      <c r="I346" s="63" t="n">
        <f aca="false">J345*$C$2/12/100</f>
        <v>0</v>
      </c>
      <c r="J346" s="66" t="n">
        <f aca="false">J345-H346-K346-L346</f>
        <v>0</v>
      </c>
      <c r="K346" s="67"/>
      <c r="L346" s="68"/>
      <c r="M346" s="69" t="n">
        <f aca="false">IF(ISBLANK(K345),VALUE(M345),ROW(K345))</f>
        <v>11</v>
      </c>
      <c r="N346" s="9" t="n">
        <f aca="false">N345+M345-M346</f>
        <v>180</v>
      </c>
      <c r="O346" s="10" t="n">
        <f aca="false">INDEX(F:F,M346,1)</f>
        <v>160000</v>
      </c>
      <c r="P346" s="11"/>
    </row>
    <row r="347" s="19" customFormat="true" ht="12.75" hidden="false" customHeight="false" outlineLevel="0" collapsed="false">
      <c r="A347" s="80" t="n">
        <v>336</v>
      </c>
      <c r="B347" s="81" t="str">
        <f aca="false">CONCATENATE(INT((A347-1)/12)+1,"-й год ",A347-1-INT((A347-1)/12)*12+1,"-й месяц")</f>
        <v>28-й год 12-й месяц</v>
      </c>
      <c r="C347" s="82" t="n">
        <f aca="false">IF(O347*$C$2/100/12/(1-(1+$C$2/100/12)^(-N347))&lt;F346,O347*$C$2/100/12/(1-(1+$C$2/100/12)^(-N347)),F346+E347)</f>
        <v>0</v>
      </c>
      <c r="D347" s="83" t="n">
        <f aca="false">C347-E347</f>
        <v>0</v>
      </c>
      <c r="E347" s="83" t="n">
        <f aca="false">F346*$C$2/12/100</f>
        <v>0</v>
      </c>
      <c r="F347" s="84" t="n">
        <f aca="false">F346-D347-K347-L347</f>
        <v>0</v>
      </c>
      <c r="G347" s="85" t="n">
        <f aca="false">H347+I347</f>
        <v>0</v>
      </c>
      <c r="H347" s="83" t="n">
        <f aca="false">IF($C$1/$C$3&lt;J346,$C$1/$C$3,J346)</f>
        <v>0</v>
      </c>
      <c r="I347" s="83" t="n">
        <f aca="false">J346*$C$2/12/100</f>
        <v>0</v>
      </c>
      <c r="J347" s="86" t="n">
        <f aca="false">J346-H347-K347-L347</f>
        <v>0</v>
      </c>
      <c r="K347" s="87"/>
      <c r="L347" s="88"/>
      <c r="M347" s="69" t="n">
        <f aca="false">IF(ISBLANK(K346),VALUE(M346),ROW(K346))</f>
        <v>11</v>
      </c>
      <c r="N347" s="9" t="n">
        <f aca="false">N346+M346-M347</f>
        <v>180</v>
      </c>
      <c r="O347" s="10" t="n">
        <f aca="false">INDEX(F:F,M347,1)</f>
        <v>160000</v>
      </c>
      <c r="P347" s="11"/>
    </row>
    <row r="348" s="19" customFormat="true" ht="12.75" hidden="false" customHeight="false" outlineLevel="0" collapsed="false">
      <c r="A348" s="60" t="n">
        <v>337</v>
      </c>
      <c r="B348" s="61" t="str">
        <f aca="false">CONCATENATE(INT((A348-1)/12)+1,"-й год ",A348-1-INT((A348-1)/12)*12+1,"-й месяц")</f>
        <v>29-й год 1-й месяц</v>
      </c>
      <c r="C348" s="62" t="n">
        <f aca="false">IF(O348*$C$2/100/12/(1-(1+$C$2/100/12)^(-N348))&lt;F347,O348*$C$2/100/12/(1-(1+$C$2/100/12)^(-N348)),F347+E348)</f>
        <v>0</v>
      </c>
      <c r="D348" s="63" t="n">
        <f aca="false">C348-E348</f>
        <v>0</v>
      </c>
      <c r="E348" s="63" t="n">
        <f aca="false">F347*$C$2/12/100</f>
        <v>0</v>
      </c>
      <c r="F348" s="64" t="n">
        <f aca="false">F347-D348-K348-L348</f>
        <v>0</v>
      </c>
      <c r="G348" s="65" t="n">
        <f aca="false">H348+I348</f>
        <v>0</v>
      </c>
      <c r="H348" s="63" t="n">
        <f aca="false">IF($C$1/$C$3&lt;J347,$C$1/$C$3,J347)</f>
        <v>0</v>
      </c>
      <c r="I348" s="63" t="n">
        <f aca="false">J347*$C$2/12/100</f>
        <v>0</v>
      </c>
      <c r="J348" s="66" t="n">
        <f aca="false">J347-H348-K348-L348</f>
        <v>0</v>
      </c>
      <c r="K348" s="67"/>
      <c r="L348" s="68"/>
      <c r="M348" s="69" t="n">
        <f aca="false">IF(ISBLANK(K347),VALUE(M347),ROW(K347))</f>
        <v>11</v>
      </c>
      <c r="N348" s="9" t="n">
        <f aca="false">N347+M347-M348</f>
        <v>180</v>
      </c>
      <c r="O348" s="10" t="n">
        <f aca="false">INDEX(F:F,M348,1)</f>
        <v>160000</v>
      </c>
      <c r="P348" s="11"/>
    </row>
    <row r="349" s="19" customFormat="true" ht="12.75" hidden="false" customHeight="false" outlineLevel="0" collapsed="false">
      <c r="A349" s="60" t="n">
        <v>338</v>
      </c>
      <c r="B349" s="61" t="str">
        <f aca="false">CONCATENATE(INT((A349-1)/12)+1,"-й год ",A349-1-INT((A349-1)/12)*12+1,"-й месяц")</f>
        <v>29-й год 2-й месяц</v>
      </c>
      <c r="C349" s="62" t="n">
        <f aca="false">IF(O349*$C$2/100/12/(1-(1+$C$2/100/12)^(-N349))&lt;F348,O349*$C$2/100/12/(1-(1+$C$2/100/12)^(-N349)),F348+E349)</f>
        <v>0</v>
      </c>
      <c r="D349" s="63" t="n">
        <f aca="false">C349-E349</f>
        <v>0</v>
      </c>
      <c r="E349" s="63" t="n">
        <f aca="false">F348*$C$2/12/100</f>
        <v>0</v>
      </c>
      <c r="F349" s="64" t="n">
        <f aca="false">F348-D349-K349-L349</f>
        <v>0</v>
      </c>
      <c r="G349" s="65" t="n">
        <f aca="false">H349+I349</f>
        <v>0</v>
      </c>
      <c r="H349" s="63" t="n">
        <f aca="false">IF($C$1/$C$3&lt;J348,$C$1/$C$3,J348)</f>
        <v>0</v>
      </c>
      <c r="I349" s="63" t="n">
        <f aca="false">J348*$C$2/12/100</f>
        <v>0</v>
      </c>
      <c r="J349" s="66" t="n">
        <f aca="false">J348-H349-K349-L349</f>
        <v>0</v>
      </c>
      <c r="K349" s="67"/>
      <c r="L349" s="68"/>
      <c r="M349" s="69" t="n">
        <f aca="false">IF(ISBLANK(K348),VALUE(M348),ROW(K348))</f>
        <v>11</v>
      </c>
      <c r="N349" s="9" t="n">
        <f aca="false">N348+M348-M349</f>
        <v>180</v>
      </c>
      <c r="O349" s="10" t="n">
        <f aca="false">INDEX(F:F,M349,1)</f>
        <v>160000</v>
      </c>
      <c r="P349" s="11"/>
    </row>
    <row r="350" s="19" customFormat="true" ht="12.75" hidden="false" customHeight="false" outlineLevel="0" collapsed="false">
      <c r="A350" s="60" t="n">
        <v>339</v>
      </c>
      <c r="B350" s="61" t="str">
        <f aca="false">CONCATENATE(INT((A350-1)/12)+1,"-й год ",A350-1-INT((A350-1)/12)*12+1,"-й месяц")</f>
        <v>29-й год 3-й месяц</v>
      </c>
      <c r="C350" s="62" t="n">
        <f aca="false">IF(O350*$C$2/100/12/(1-(1+$C$2/100/12)^(-N350))&lt;F349,O350*$C$2/100/12/(1-(1+$C$2/100/12)^(-N350)),F349+E350)</f>
        <v>0</v>
      </c>
      <c r="D350" s="63" t="n">
        <f aca="false">C350-E350</f>
        <v>0</v>
      </c>
      <c r="E350" s="63" t="n">
        <f aca="false">F349*$C$2/12/100</f>
        <v>0</v>
      </c>
      <c r="F350" s="64" t="n">
        <f aca="false">F349-D350-K350-L350</f>
        <v>0</v>
      </c>
      <c r="G350" s="65" t="n">
        <f aca="false">H350+I350</f>
        <v>0</v>
      </c>
      <c r="H350" s="63" t="n">
        <f aca="false">IF($C$1/$C$3&lt;J349,$C$1/$C$3,J349)</f>
        <v>0</v>
      </c>
      <c r="I350" s="63" t="n">
        <f aca="false">J349*$C$2/12/100</f>
        <v>0</v>
      </c>
      <c r="J350" s="66" t="n">
        <f aca="false">J349-H350-K350-L350</f>
        <v>0</v>
      </c>
      <c r="K350" s="67"/>
      <c r="L350" s="68"/>
      <c r="M350" s="69" t="n">
        <f aca="false">IF(ISBLANK(K349),VALUE(M349),ROW(K349))</f>
        <v>11</v>
      </c>
      <c r="N350" s="9" t="n">
        <f aca="false">N349+M349-M350</f>
        <v>180</v>
      </c>
      <c r="O350" s="10" t="n">
        <f aca="false">INDEX(F:F,M350,1)</f>
        <v>160000</v>
      </c>
      <c r="P350" s="11"/>
    </row>
    <row r="351" s="19" customFormat="true" ht="12.75" hidden="false" customHeight="false" outlineLevel="0" collapsed="false">
      <c r="A351" s="60" t="n">
        <v>340</v>
      </c>
      <c r="B351" s="61" t="str">
        <f aca="false">CONCATENATE(INT((A351-1)/12)+1,"-й год ",A351-1-INT((A351-1)/12)*12+1,"-й месяц")</f>
        <v>29-й год 4-й месяц</v>
      </c>
      <c r="C351" s="62" t="n">
        <f aca="false">IF(O351*$C$2/100/12/(1-(1+$C$2/100/12)^(-N351))&lt;F350,O351*$C$2/100/12/(1-(1+$C$2/100/12)^(-N351)),F350+E351)</f>
        <v>0</v>
      </c>
      <c r="D351" s="63" t="n">
        <f aca="false">C351-E351</f>
        <v>0</v>
      </c>
      <c r="E351" s="63" t="n">
        <f aca="false">F350*$C$2/12/100</f>
        <v>0</v>
      </c>
      <c r="F351" s="64" t="n">
        <f aca="false">F350-D351-K351-L351</f>
        <v>0</v>
      </c>
      <c r="G351" s="65" t="n">
        <f aca="false">H351+I351</f>
        <v>0</v>
      </c>
      <c r="H351" s="63" t="n">
        <f aca="false">IF($C$1/$C$3&lt;J350,$C$1/$C$3,J350)</f>
        <v>0</v>
      </c>
      <c r="I351" s="63" t="n">
        <f aca="false">J350*$C$2/12/100</f>
        <v>0</v>
      </c>
      <c r="J351" s="66" t="n">
        <f aca="false">J350-H351-K351-L351</f>
        <v>0</v>
      </c>
      <c r="K351" s="67"/>
      <c r="L351" s="68"/>
      <c r="M351" s="69" t="n">
        <f aca="false">IF(ISBLANK(K350),VALUE(M350),ROW(K350))</f>
        <v>11</v>
      </c>
      <c r="N351" s="9" t="n">
        <f aca="false">N350+M350-M351</f>
        <v>180</v>
      </c>
      <c r="O351" s="10" t="n">
        <f aca="false">INDEX(F:F,M351,1)</f>
        <v>160000</v>
      </c>
      <c r="P351" s="11"/>
    </row>
    <row r="352" s="19" customFormat="true" ht="12.75" hidden="false" customHeight="false" outlineLevel="0" collapsed="false">
      <c r="A352" s="60" t="n">
        <v>341</v>
      </c>
      <c r="B352" s="61" t="str">
        <f aca="false">CONCATENATE(INT((A352-1)/12)+1,"-й год ",A352-1-INT((A352-1)/12)*12+1,"-й месяц")</f>
        <v>29-й год 5-й месяц</v>
      </c>
      <c r="C352" s="62" t="n">
        <f aca="false">IF(O352*$C$2/100/12/(1-(1+$C$2/100/12)^(-N352))&lt;F351,O352*$C$2/100/12/(1-(1+$C$2/100/12)^(-N352)),F351+E352)</f>
        <v>0</v>
      </c>
      <c r="D352" s="63" t="n">
        <f aca="false">C352-E352</f>
        <v>0</v>
      </c>
      <c r="E352" s="63" t="n">
        <f aca="false">F351*$C$2/12/100</f>
        <v>0</v>
      </c>
      <c r="F352" s="64" t="n">
        <f aca="false">F351-D352-K352-L352</f>
        <v>0</v>
      </c>
      <c r="G352" s="65" t="n">
        <f aca="false">H352+I352</f>
        <v>0</v>
      </c>
      <c r="H352" s="63" t="n">
        <f aca="false">IF($C$1/$C$3&lt;J351,$C$1/$C$3,J351)</f>
        <v>0</v>
      </c>
      <c r="I352" s="63" t="n">
        <f aca="false">J351*$C$2/12/100</f>
        <v>0</v>
      </c>
      <c r="J352" s="66" t="n">
        <f aca="false">J351-H352-K352-L352</f>
        <v>0</v>
      </c>
      <c r="K352" s="67"/>
      <c r="L352" s="68"/>
      <c r="M352" s="69" t="n">
        <f aca="false">IF(ISBLANK(K351),VALUE(M351),ROW(K351))</f>
        <v>11</v>
      </c>
      <c r="N352" s="9" t="n">
        <f aca="false">N351+M351-M352</f>
        <v>180</v>
      </c>
      <c r="O352" s="10" t="n">
        <f aca="false">INDEX(F:F,M352,1)</f>
        <v>160000</v>
      </c>
      <c r="P352" s="11"/>
    </row>
    <row r="353" s="19" customFormat="true" ht="12.75" hidden="false" customHeight="false" outlineLevel="0" collapsed="false">
      <c r="A353" s="60" t="n">
        <v>342</v>
      </c>
      <c r="B353" s="61" t="str">
        <f aca="false">CONCATENATE(INT((A353-1)/12)+1,"-й год ",A353-1-INT((A353-1)/12)*12+1,"-й месяц")</f>
        <v>29-й год 6-й месяц</v>
      </c>
      <c r="C353" s="62" t="n">
        <f aca="false">IF(O353*$C$2/100/12/(1-(1+$C$2/100/12)^(-N353))&lt;F352,O353*$C$2/100/12/(1-(1+$C$2/100/12)^(-N353)),F352+E353)</f>
        <v>0</v>
      </c>
      <c r="D353" s="63" t="n">
        <f aca="false">C353-E353</f>
        <v>0</v>
      </c>
      <c r="E353" s="63" t="n">
        <f aca="false">F352*$C$2/12/100</f>
        <v>0</v>
      </c>
      <c r="F353" s="64" t="n">
        <f aca="false">F352-D353-K353-L353</f>
        <v>0</v>
      </c>
      <c r="G353" s="65" t="n">
        <f aca="false">H353+I353</f>
        <v>0</v>
      </c>
      <c r="H353" s="63" t="n">
        <f aca="false">IF($C$1/$C$3&lt;J352,$C$1/$C$3,J352)</f>
        <v>0</v>
      </c>
      <c r="I353" s="63" t="n">
        <f aca="false">J352*$C$2/12/100</f>
        <v>0</v>
      </c>
      <c r="J353" s="66" t="n">
        <f aca="false">J352-H353-K353-L353</f>
        <v>0</v>
      </c>
      <c r="K353" s="67"/>
      <c r="L353" s="68"/>
      <c r="M353" s="69" t="n">
        <f aca="false">IF(ISBLANK(K352),VALUE(M352),ROW(K352))</f>
        <v>11</v>
      </c>
      <c r="N353" s="9" t="n">
        <f aca="false">N352+M352-M353</f>
        <v>180</v>
      </c>
      <c r="O353" s="10" t="n">
        <f aca="false">INDEX(F:F,M353,1)</f>
        <v>160000</v>
      </c>
      <c r="P353" s="11"/>
    </row>
    <row r="354" s="19" customFormat="true" ht="12.75" hidden="false" customHeight="false" outlineLevel="0" collapsed="false">
      <c r="A354" s="60" t="n">
        <v>343</v>
      </c>
      <c r="B354" s="61" t="str">
        <f aca="false">CONCATENATE(INT((A354-1)/12)+1,"-й год ",A354-1-INT((A354-1)/12)*12+1,"-й месяц")</f>
        <v>29-й год 7-й месяц</v>
      </c>
      <c r="C354" s="62" t="n">
        <f aca="false">IF(O354*$C$2/100/12/(1-(1+$C$2/100/12)^(-N354))&lt;F353,O354*$C$2/100/12/(1-(1+$C$2/100/12)^(-N354)),F353+E354)</f>
        <v>0</v>
      </c>
      <c r="D354" s="63" t="n">
        <f aca="false">C354-E354</f>
        <v>0</v>
      </c>
      <c r="E354" s="63" t="n">
        <f aca="false">F353*$C$2/12/100</f>
        <v>0</v>
      </c>
      <c r="F354" s="64" t="n">
        <f aca="false">F353-D354-K354-L354</f>
        <v>0</v>
      </c>
      <c r="G354" s="65" t="n">
        <f aca="false">H354+I354</f>
        <v>0</v>
      </c>
      <c r="H354" s="63" t="n">
        <f aca="false">IF($C$1/$C$3&lt;J353,$C$1/$C$3,J353)</f>
        <v>0</v>
      </c>
      <c r="I354" s="63" t="n">
        <f aca="false">J353*$C$2/12/100</f>
        <v>0</v>
      </c>
      <c r="J354" s="66" t="n">
        <f aca="false">J353-H354-K354-L354</f>
        <v>0</v>
      </c>
      <c r="K354" s="67"/>
      <c r="L354" s="68"/>
      <c r="M354" s="69" t="n">
        <f aca="false">IF(ISBLANK(K353),VALUE(M353),ROW(K353))</f>
        <v>11</v>
      </c>
      <c r="N354" s="9" t="n">
        <f aca="false">N353+M353-M354</f>
        <v>180</v>
      </c>
      <c r="O354" s="10" t="n">
        <f aca="false">INDEX(F:F,M354,1)</f>
        <v>160000</v>
      </c>
      <c r="P354" s="11"/>
    </row>
    <row r="355" s="19" customFormat="true" ht="12.75" hidden="false" customHeight="false" outlineLevel="0" collapsed="false">
      <c r="A355" s="60" t="n">
        <v>344</v>
      </c>
      <c r="B355" s="61" t="str">
        <f aca="false">CONCATENATE(INT((A355-1)/12)+1,"-й год ",A355-1-INT((A355-1)/12)*12+1,"-й месяц")</f>
        <v>29-й год 8-й месяц</v>
      </c>
      <c r="C355" s="62" t="n">
        <f aca="false">IF(O355*$C$2/100/12/(1-(1+$C$2/100/12)^(-N355))&lt;F354,O355*$C$2/100/12/(1-(1+$C$2/100/12)^(-N355)),F354+E355)</f>
        <v>0</v>
      </c>
      <c r="D355" s="63" t="n">
        <f aca="false">C355-E355</f>
        <v>0</v>
      </c>
      <c r="E355" s="63" t="n">
        <f aca="false">F354*$C$2/12/100</f>
        <v>0</v>
      </c>
      <c r="F355" s="64" t="n">
        <f aca="false">F354-D355-K355-L355</f>
        <v>0</v>
      </c>
      <c r="G355" s="65" t="n">
        <f aca="false">H355+I355</f>
        <v>0</v>
      </c>
      <c r="H355" s="63" t="n">
        <f aca="false">IF($C$1/$C$3&lt;J354,$C$1/$C$3,J354)</f>
        <v>0</v>
      </c>
      <c r="I355" s="63" t="n">
        <f aca="false">J354*$C$2/12/100</f>
        <v>0</v>
      </c>
      <c r="J355" s="66" t="n">
        <f aca="false">J354-H355-K355-L355</f>
        <v>0</v>
      </c>
      <c r="K355" s="67"/>
      <c r="L355" s="68"/>
      <c r="M355" s="69" t="n">
        <f aca="false">IF(ISBLANK(K354),VALUE(M354),ROW(K354))</f>
        <v>11</v>
      </c>
      <c r="N355" s="9" t="n">
        <f aca="false">N354+M354-M355</f>
        <v>180</v>
      </c>
      <c r="O355" s="10" t="n">
        <f aca="false">INDEX(F:F,M355,1)</f>
        <v>160000</v>
      </c>
      <c r="P355" s="11"/>
    </row>
    <row r="356" s="19" customFormat="true" ht="12.75" hidden="false" customHeight="false" outlineLevel="0" collapsed="false">
      <c r="A356" s="60" t="n">
        <v>345</v>
      </c>
      <c r="B356" s="61" t="str">
        <f aca="false">CONCATENATE(INT((A356-1)/12)+1,"-й год ",A356-1-INT((A356-1)/12)*12+1,"-й месяц")</f>
        <v>29-й год 9-й месяц</v>
      </c>
      <c r="C356" s="62" t="n">
        <f aca="false">IF(O356*$C$2/100/12/(1-(1+$C$2/100/12)^(-N356))&lt;F355,O356*$C$2/100/12/(1-(1+$C$2/100/12)^(-N356)),F355+E356)</f>
        <v>0</v>
      </c>
      <c r="D356" s="63" t="n">
        <f aca="false">C356-E356</f>
        <v>0</v>
      </c>
      <c r="E356" s="63" t="n">
        <f aca="false">F355*$C$2/12/100</f>
        <v>0</v>
      </c>
      <c r="F356" s="64" t="n">
        <f aca="false">F355-D356-K356-L356</f>
        <v>0</v>
      </c>
      <c r="G356" s="65" t="n">
        <f aca="false">H356+I356</f>
        <v>0</v>
      </c>
      <c r="H356" s="63" t="n">
        <f aca="false">IF($C$1/$C$3&lt;J355,$C$1/$C$3,J355)</f>
        <v>0</v>
      </c>
      <c r="I356" s="63" t="n">
        <f aca="false">J355*$C$2/12/100</f>
        <v>0</v>
      </c>
      <c r="J356" s="66" t="n">
        <f aca="false">J355-H356-K356-L356</f>
        <v>0</v>
      </c>
      <c r="K356" s="67"/>
      <c r="L356" s="68"/>
      <c r="M356" s="69" t="n">
        <f aca="false">IF(ISBLANK(K355),VALUE(M355),ROW(K355))</f>
        <v>11</v>
      </c>
      <c r="N356" s="9" t="n">
        <f aca="false">N355+M355-M356</f>
        <v>180</v>
      </c>
      <c r="O356" s="10" t="n">
        <f aca="false">INDEX(F:F,M356,1)</f>
        <v>160000</v>
      </c>
      <c r="P356" s="11"/>
    </row>
    <row r="357" s="19" customFormat="true" ht="12.75" hidden="false" customHeight="false" outlineLevel="0" collapsed="false">
      <c r="A357" s="60" t="n">
        <v>346</v>
      </c>
      <c r="B357" s="61" t="str">
        <f aca="false">CONCATENATE(INT((A357-1)/12)+1,"-й год ",A357-1-INT((A357-1)/12)*12+1,"-й месяц")</f>
        <v>29-й год 10-й месяц</v>
      </c>
      <c r="C357" s="62" t="n">
        <f aca="false">IF(O357*$C$2/100/12/(1-(1+$C$2/100/12)^(-N357))&lt;F356,O357*$C$2/100/12/(1-(1+$C$2/100/12)^(-N357)),F356+E357)</f>
        <v>0</v>
      </c>
      <c r="D357" s="63" t="n">
        <f aca="false">C357-E357</f>
        <v>0</v>
      </c>
      <c r="E357" s="63" t="n">
        <f aca="false">F356*$C$2/12/100</f>
        <v>0</v>
      </c>
      <c r="F357" s="64" t="n">
        <f aca="false">F356-D357-K357-L357</f>
        <v>0</v>
      </c>
      <c r="G357" s="65" t="n">
        <f aca="false">H357+I357</f>
        <v>0</v>
      </c>
      <c r="H357" s="63" t="n">
        <f aca="false">IF($C$1/$C$3&lt;J356,$C$1/$C$3,J356)</f>
        <v>0</v>
      </c>
      <c r="I357" s="63" t="n">
        <f aca="false">J356*$C$2/12/100</f>
        <v>0</v>
      </c>
      <c r="J357" s="66" t="n">
        <f aca="false">J356-H357-K357-L357</f>
        <v>0</v>
      </c>
      <c r="K357" s="67"/>
      <c r="L357" s="68"/>
      <c r="M357" s="69" t="n">
        <f aca="false">IF(ISBLANK(K356),VALUE(M356),ROW(K356))</f>
        <v>11</v>
      </c>
      <c r="N357" s="9" t="n">
        <f aca="false">N356+M356-M357</f>
        <v>180</v>
      </c>
      <c r="O357" s="10" t="n">
        <f aca="false">INDEX(F:F,M357,1)</f>
        <v>160000</v>
      </c>
      <c r="P357" s="11"/>
    </row>
    <row r="358" s="19" customFormat="true" ht="12.75" hidden="false" customHeight="false" outlineLevel="0" collapsed="false">
      <c r="A358" s="60" t="n">
        <v>347</v>
      </c>
      <c r="B358" s="61" t="str">
        <f aca="false">CONCATENATE(INT((A358-1)/12)+1,"-й год ",A358-1-INT((A358-1)/12)*12+1,"-й месяц")</f>
        <v>29-й год 11-й месяц</v>
      </c>
      <c r="C358" s="62" t="n">
        <f aca="false">IF(O358*$C$2/100/12/(1-(1+$C$2/100/12)^(-N358))&lt;F357,O358*$C$2/100/12/(1-(1+$C$2/100/12)^(-N358)),F357+E358)</f>
        <v>0</v>
      </c>
      <c r="D358" s="63" t="n">
        <f aca="false">C358-E358</f>
        <v>0</v>
      </c>
      <c r="E358" s="63" t="n">
        <f aca="false">F357*$C$2/12/100</f>
        <v>0</v>
      </c>
      <c r="F358" s="64" t="n">
        <f aca="false">F357-D358-K358-L358</f>
        <v>0</v>
      </c>
      <c r="G358" s="65" t="n">
        <f aca="false">H358+I358</f>
        <v>0</v>
      </c>
      <c r="H358" s="63" t="n">
        <f aca="false">IF($C$1/$C$3&lt;J357,$C$1/$C$3,J357)</f>
        <v>0</v>
      </c>
      <c r="I358" s="63" t="n">
        <f aca="false">J357*$C$2/12/100</f>
        <v>0</v>
      </c>
      <c r="J358" s="66" t="n">
        <f aca="false">J357-H358-K358-L358</f>
        <v>0</v>
      </c>
      <c r="K358" s="67"/>
      <c r="L358" s="68"/>
      <c r="M358" s="69" t="n">
        <f aca="false">IF(ISBLANK(K357),VALUE(M357),ROW(K357))</f>
        <v>11</v>
      </c>
      <c r="N358" s="9" t="n">
        <f aca="false">N357+M357-M358</f>
        <v>180</v>
      </c>
      <c r="O358" s="10" t="n">
        <f aca="false">INDEX(F:F,M358,1)</f>
        <v>160000</v>
      </c>
      <c r="P358" s="11"/>
    </row>
    <row r="359" s="19" customFormat="true" ht="12.75" hidden="false" customHeight="false" outlineLevel="0" collapsed="false">
      <c r="A359" s="60" t="n">
        <v>348</v>
      </c>
      <c r="B359" s="61" t="str">
        <f aca="false">CONCATENATE(INT((A359-1)/12)+1,"-й год ",A359-1-INT((A359-1)/12)*12+1,"-й месяц")</f>
        <v>29-й год 12-й месяц</v>
      </c>
      <c r="C359" s="62" t="n">
        <f aca="false">IF(O359*$C$2/100/12/(1-(1+$C$2/100/12)^(-N359))&lt;F358,O359*$C$2/100/12/(1-(1+$C$2/100/12)^(-N359)),F358+E359)</f>
        <v>0</v>
      </c>
      <c r="D359" s="63" t="n">
        <f aca="false">C359-E359</f>
        <v>0</v>
      </c>
      <c r="E359" s="63" t="n">
        <f aca="false">F358*$C$2/12/100</f>
        <v>0</v>
      </c>
      <c r="F359" s="64" t="n">
        <f aca="false">F358-D359-K359-L359</f>
        <v>0</v>
      </c>
      <c r="G359" s="65" t="n">
        <f aca="false">H359+I359</f>
        <v>0</v>
      </c>
      <c r="H359" s="63" t="n">
        <f aca="false">IF($C$1/$C$3&lt;J358,$C$1/$C$3,J358)</f>
        <v>0</v>
      </c>
      <c r="I359" s="63" t="n">
        <f aca="false">J358*$C$2/12/100</f>
        <v>0</v>
      </c>
      <c r="J359" s="66" t="n">
        <f aca="false">J358-H359-K359-L359</f>
        <v>0</v>
      </c>
      <c r="K359" s="67"/>
      <c r="L359" s="68"/>
      <c r="M359" s="69" t="n">
        <f aca="false">IF(ISBLANK(K358),VALUE(M358),ROW(K358))</f>
        <v>11</v>
      </c>
      <c r="N359" s="9" t="n">
        <f aca="false">N358+M358-M359</f>
        <v>180</v>
      </c>
      <c r="O359" s="10" t="n">
        <f aca="false">INDEX(F:F,M359,1)</f>
        <v>160000</v>
      </c>
      <c r="P359" s="11"/>
    </row>
    <row r="360" s="19" customFormat="true" ht="12.75" hidden="false" customHeight="false" outlineLevel="0" collapsed="false">
      <c r="A360" s="70" t="n">
        <v>349</v>
      </c>
      <c r="B360" s="71" t="str">
        <f aca="false">CONCATENATE(INT((A360-1)/12)+1,"-й год ",A360-1-INT((A360-1)/12)*12+1,"-й месяц")</f>
        <v>30-й год 1-й месяц</v>
      </c>
      <c r="C360" s="72" t="n">
        <f aca="false">IF(O360*$C$2/100/12/(1-(1+$C$2/100/12)^(-N360))&lt;F359,O360*$C$2/100/12/(1-(1+$C$2/100/12)^(-N360)),F359+E360)</f>
        <v>0</v>
      </c>
      <c r="D360" s="73" t="n">
        <f aca="false">C360-E360</f>
        <v>0</v>
      </c>
      <c r="E360" s="73" t="n">
        <f aca="false">F359*$C$2/12/100</f>
        <v>0</v>
      </c>
      <c r="F360" s="74" t="n">
        <f aca="false">F359-D360-K360-L360</f>
        <v>0</v>
      </c>
      <c r="G360" s="75" t="n">
        <f aca="false">H360+I360</f>
        <v>0</v>
      </c>
      <c r="H360" s="73" t="n">
        <f aca="false">IF($C$1/$C$3&lt;J359,$C$1/$C$3,J359)</f>
        <v>0</v>
      </c>
      <c r="I360" s="73" t="n">
        <f aca="false">J359*$C$2/12/100</f>
        <v>0</v>
      </c>
      <c r="J360" s="76" t="n">
        <f aca="false">J359-H360-K360-L360</f>
        <v>0</v>
      </c>
      <c r="K360" s="77"/>
      <c r="L360" s="78"/>
      <c r="M360" s="69" t="n">
        <f aca="false">IF(ISBLANK(K359),VALUE(M359),ROW(K359))</f>
        <v>11</v>
      </c>
      <c r="N360" s="9" t="n">
        <f aca="false">N359+M359-M360</f>
        <v>180</v>
      </c>
      <c r="O360" s="10" t="n">
        <f aca="false">INDEX(F:F,M360,1)</f>
        <v>160000</v>
      </c>
      <c r="P360" s="11"/>
    </row>
    <row r="361" s="19" customFormat="true" ht="12.75" hidden="false" customHeight="false" outlineLevel="0" collapsed="false">
      <c r="A361" s="79" t="n">
        <v>350</v>
      </c>
      <c r="B361" s="61" t="str">
        <f aca="false">CONCATENATE(INT((A361-1)/12)+1,"-й год ",A361-1-INT((A361-1)/12)*12+1,"-й месяц")</f>
        <v>30-й год 2-й месяц</v>
      </c>
      <c r="C361" s="62" t="n">
        <f aca="false">IF(O361*$C$2/100/12/(1-(1+$C$2/100/12)^(-N361))&lt;F360,O361*$C$2/100/12/(1-(1+$C$2/100/12)^(-N361)),F360+E361)</f>
        <v>0</v>
      </c>
      <c r="D361" s="63" t="n">
        <f aca="false">C361-E361</f>
        <v>0</v>
      </c>
      <c r="E361" s="63" t="n">
        <f aca="false">F360*$C$2/12/100</f>
        <v>0</v>
      </c>
      <c r="F361" s="64" t="n">
        <f aca="false">F360-D361-K361-L361</f>
        <v>0</v>
      </c>
      <c r="G361" s="65" t="n">
        <f aca="false">H361+I361</f>
        <v>0</v>
      </c>
      <c r="H361" s="63" t="n">
        <f aca="false">IF($C$1/$C$3&lt;J360,$C$1/$C$3,J360)</f>
        <v>0</v>
      </c>
      <c r="I361" s="63" t="n">
        <f aca="false">J360*$C$2/12/100</f>
        <v>0</v>
      </c>
      <c r="J361" s="66" t="n">
        <f aca="false">J360-H361-K361-L361</f>
        <v>0</v>
      </c>
      <c r="K361" s="67"/>
      <c r="L361" s="68"/>
      <c r="M361" s="69" t="n">
        <f aca="false">IF(ISBLANK(K360),VALUE(M360),ROW(K360))</f>
        <v>11</v>
      </c>
      <c r="N361" s="9" t="n">
        <f aca="false">N360+M360-M361</f>
        <v>180</v>
      </c>
      <c r="O361" s="10" t="n">
        <f aca="false">INDEX(F:F,M361,1)</f>
        <v>160000</v>
      </c>
      <c r="P361" s="11"/>
    </row>
    <row r="362" s="19" customFormat="true" ht="12.75" hidden="false" customHeight="false" outlineLevel="0" collapsed="false">
      <c r="A362" s="79" t="n">
        <v>351</v>
      </c>
      <c r="B362" s="61" t="str">
        <f aca="false">CONCATENATE(INT((A362-1)/12)+1,"-й год ",A362-1-INT((A362-1)/12)*12+1,"-й месяц")</f>
        <v>30-й год 3-й месяц</v>
      </c>
      <c r="C362" s="62" t="n">
        <f aca="false">IF(O362*$C$2/100/12/(1-(1+$C$2/100/12)^(-N362))&lt;F361,O362*$C$2/100/12/(1-(1+$C$2/100/12)^(-N362)),F361+E362)</f>
        <v>0</v>
      </c>
      <c r="D362" s="63" t="n">
        <f aca="false">C362-E362</f>
        <v>0</v>
      </c>
      <c r="E362" s="63" t="n">
        <f aca="false">F361*$C$2/12/100</f>
        <v>0</v>
      </c>
      <c r="F362" s="64" t="n">
        <f aca="false">F361-D362-K362-L362</f>
        <v>0</v>
      </c>
      <c r="G362" s="65" t="n">
        <f aca="false">H362+I362</f>
        <v>0</v>
      </c>
      <c r="H362" s="63" t="n">
        <f aca="false">IF($C$1/$C$3&lt;J361,$C$1/$C$3,J361)</f>
        <v>0</v>
      </c>
      <c r="I362" s="63" t="n">
        <f aca="false">J361*$C$2/12/100</f>
        <v>0</v>
      </c>
      <c r="J362" s="66" t="n">
        <f aca="false">J361-H362-K362-L362</f>
        <v>0</v>
      </c>
      <c r="K362" s="67"/>
      <c r="L362" s="68"/>
      <c r="M362" s="69" t="n">
        <f aca="false">IF(ISBLANK(K361),VALUE(M361),ROW(K361))</f>
        <v>11</v>
      </c>
      <c r="N362" s="9" t="n">
        <f aca="false">N361+M361-M362</f>
        <v>180</v>
      </c>
      <c r="O362" s="10" t="n">
        <f aca="false">INDEX(F:F,M362,1)</f>
        <v>160000</v>
      </c>
      <c r="P362" s="11"/>
    </row>
    <row r="363" s="19" customFormat="true" ht="12.75" hidden="false" customHeight="false" outlineLevel="0" collapsed="false">
      <c r="A363" s="79" t="n">
        <v>352</v>
      </c>
      <c r="B363" s="61" t="str">
        <f aca="false">CONCATENATE(INT((A363-1)/12)+1,"-й год ",A363-1-INT((A363-1)/12)*12+1,"-й месяц")</f>
        <v>30-й год 4-й месяц</v>
      </c>
      <c r="C363" s="62" t="n">
        <f aca="false">IF(O363*$C$2/100/12/(1-(1+$C$2/100/12)^(-N363))&lt;F362,O363*$C$2/100/12/(1-(1+$C$2/100/12)^(-N363)),F362+E363)</f>
        <v>0</v>
      </c>
      <c r="D363" s="63" t="n">
        <f aca="false">C363-E363</f>
        <v>0</v>
      </c>
      <c r="E363" s="63" t="n">
        <f aca="false">F362*$C$2/12/100</f>
        <v>0</v>
      </c>
      <c r="F363" s="64" t="n">
        <f aca="false">F362-D363-K363-L363</f>
        <v>0</v>
      </c>
      <c r="G363" s="65" t="n">
        <f aca="false">H363+I363</f>
        <v>0</v>
      </c>
      <c r="H363" s="63" t="n">
        <f aca="false">IF($C$1/$C$3&lt;J362,$C$1/$C$3,J362)</f>
        <v>0</v>
      </c>
      <c r="I363" s="63" t="n">
        <f aca="false">J362*$C$2/12/100</f>
        <v>0</v>
      </c>
      <c r="J363" s="66" t="n">
        <f aca="false">J362-H363-K363-L363</f>
        <v>0</v>
      </c>
      <c r="K363" s="67"/>
      <c r="L363" s="68"/>
      <c r="M363" s="69" t="n">
        <f aca="false">IF(ISBLANK(K362),VALUE(M362),ROW(K362))</f>
        <v>11</v>
      </c>
      <c r="N363" s="9" t="n">
        <f aca="false">N362+M362-M363</f>
        <v>180</v>
      </c>
      <c r="O363" s="10" t="n">
        <f aca="false">INDEX(F:F,M363,1)</f>
        <v>160000</v>
      </c>
      <c r="P363" s="11"/>
    </row>
    <row r="364" s="19" customFormat="true" ht="12.75" hidden="false" customHeight="false" outlineLevel="0" collapsed="false">
      <c r="A364" s="79" t="n">
        <v>353</v>
      </c>
      <c r="B364" s="61" t="str">
        <f aca="false">CONCATENATE(INT((A364-1)/12)+1,"-й год ",A364-1-INT((A364-1)/12)*12+1,"-й месяц")</f>
        <v>30-й год 5-й месяц</v>
      </c>
      <c r="C364" s="62" t="n">
        <f aca="false">IF(O364*$C$2/100/12/(1-(1+$C$2/100/12)^(-N364))&lt;F363,O364*$C$2/100/12/(1-(1+$C$2/100/12)^(-N364)),F363+E364)</f>
        <v>0</v>
      </c>
      <c r="D364" s="63" t="n">
        <f aca="false">C364-E364</f>
        <v>0</v>
      </c>
      <c r="E364" s="63" t="n">
        <f aca="false">F363*$C$2/12/100</f>
        <v>0</v>
      </c>
      <c r="F364" s="64" t="n">
        <f aca="false">F363-D364-K364-L364</f>
        <v>0</v>
      </c>
      <c r="G364" s="65" t="n">
        <f aca="false">H364+I364</f>
        <v>0</v>
      </c>
      <c r="H364" s="63" t="n">
        <f aca="false">IF($C$1/$C$3&lt;J363,$C$1/$C$3,J363)</f>
        <v>0</v>
      </c>
      <c r="I364" s="63" t="n">
        <f aca="false">J363*$C$2/12/100</f>
        <v>0</v>
      </c>
      <c r="J364" s="66" t="n">
        <f aca="false">J363-H364-K364-L364</f>
        <v>0</v>
      </c>
      <c r="K364" s="67"/>
      <c r="L364" s="68"/>
      <c r="M364" s="69" t="n">
        <f aca="false">IF(ISBLANK(K363),VALUE(M363),ROW(K363))</f>
        <v>11</v>
      </c>
      <c r="N364" s="9" t="n">
        <f aca="false">N363+M363-M364</f>
        <v>180</v>
      </c>
      <c r="O364" s="10" t="n">
        <f aca="false">INDEX(F:F,M364,1)</f>
        <v>160000</v>
      </c>
      <c r="P364" s="11"/>
    </row>
    <row r="365" s="19" customFormat="true" ht="12.75" hidden="false" customHeight="false" outlineLevel="0" collapsed="false">
      <c r="A365" s="79" t="n">
        <v>354</v>
      </c>
      <c r="B365" s="61" t="str">
        <f aca="false">CONCATENATE(INT((A365-1)/12)+1,"-й год ",A365-1-INT((A365-1)/12)*12+1,"-й месяц")</f>
        <v>30-й год 6-й месяц</v>
      </c>
      <c r="C365" s="62" t="n">
        <f aca="false">IF(O365*$C$2/100/12/(1-(1+$C$2/100/12)^(-N365))&lt;F364,O365*$C$2/100/12/(1-(1+$C$2/100/12)^(-N365)),F364+E365)</f>
        <v>0</v>
      </c>
      <c r="D365" s="63" t="n">
        <f aca="false">C365-E365</f>
        <v>0</v>
      </c>
      <c r="E365" s="63" t="n">
        <f aca="false">F364*$C$2/12/100</f>
        <v>0</v>
      </c>
      <c r="F365" s="64" t="n">
        <f aca="false">F364-D365-K365-L365</f>
        <v>0</v>
      </c>
      <c r="G365" s="65" t="n">
        <f aca="false">H365+I365</f>
        <v>0</v>
      </c>
      <c r="H365" s="63" t="n">
        <f aca="false">IF($C$1/$C$3&lt;J364,$C$1/$C$3,J364)</f>
        <v>0</v>
      </c>
      <c r="I365" s="63" t="n">
        <f aca="false">J364*$C$2/12/100</f>
        <v>0</v>
      </c>
      <c r="J365" s="66" t="n">
        <f aca="false">J364-H365-K365-L365</f>
        <v>0</v>
      </c>
      <c r="K365" s="67"/>
      <c r="L365" s="68"/>
      <c r="M365" s="69" t="n">
        <f aca="false">IF(ISBLANK(K364),VALUE(M364),ROW(K364))</f>
        <v>11</v>
      </c>
      <c r="N365" s="9" t="n">
        <f aca="false">N364+M364-M365</f>
        <v>180</v>
      </c>
      <c r="O365" s="10" t="n">
        <f aca="false">INDEX(F:F,M365,1)</f>
        <v>160000</v>
      </c>
      <c r="P365" s="11"/>
    </row>
    <row r="366" s="19" customFormat="true" ht="12.75" hidden="false" customHeight="false" outlineLevel="0" collapsed="false">
      <c r="A366" s="79" t="n">
        <v>355</v>
      </c>
      <c r="B366" s="61" t="str">
        <f aca="false">CONCATENATE(INT((A366-1)/12)+1,"-й год ",A366-1-INT((A366-1)/12)*12+1,"-й месяц")</f>
        <v>30-й год 7-й месяц</v>
      </c>
      <c r="C366" s="62" t="n">
        <f aca="false">IF(O366*$C$2/100/12/(1-(1+$C$2/100/12)^(-N366))&lt;F365,O366*$C$2/100/12/(1-(1+$C$2/100/12)^(-N366)),F365+E366)</f>
        <v>0</v>
      </c>
      <c r="D366" s="63" t="n">
        <f aca="false">C366-E366</f>
        <v>0</v>
      </c>
      <c r="E366" s="63" t="n">
        <f aca="false">F365*$C$2/12/100</f>
        <v>0</v>
      </c>
      <c r="F366" s="64" t="n">
        <f aca="false">F365-D366-K366-L366</f>
        <v>0</v>
      </c>
      <c r="G366" s="65" t="n">
        <f aca="false">H366+I366</f>
        <v>0</v>
      </c>
      <c r="H366" s="63" t="n">
        <f aca="false">IF($C$1/$C$3&lt;J365,$C$1/$C$3,J365)</f>
        <v>0</v>
      </c>
      <c r="I366" s="63" t="n">
        <f aca="false">J365*$C$2/12/100</f>
        <v>0</v>
      </c>
      <c r="J366" s="66" t="n">
        <f aca="false">J365-H366-K366-L366</f>
        <v>0</v>
      </c>
      <c r="K366" s="67"/>
      <c r="L366" s="68"/>
      <c r="M366" s="69" t="n">
        <f aca="false">IF(ISBLANK(K365),VALUE(M365),ROW(K365))</f>
        <v>11</v>
      </c>
      <c r="N366" s="9" t="n">
        <f aca="false">N365+M365-M366</f>
        <v>180</v>
      </c>
      <c r="O366" s="10" t="n">
        <f aca="false">INDEX(F:F,M366,1)</f>
        <v>160000</v>
      </c>
      <c r="P366" s="11"/>
    </row>
    <row r="367" s="19" customFormat="true" ht="12.75" hidden="false" customHeight="false" outlineLevel="0" collapsed="false">
      <c r="A367" s="79" t="n">
        <v>356</v>
      </c>
      <c r="B367" s="61" t="str">
        <f aca="false">CONCATENATE(INT((A367-1)/12)+1,"-й год ",A367-1-INT((A367-1)/12)*12+1,"-й месяц")</f>
        <v>30-й год 8-й месяц</v>
      </c>
      <c r="C367" s="62" t="n">
        <f aca="false">IF(O367*$C$2/100/12/(1-(1+$C$2/100/12)^(-N367))&lt;F366,O367*$C$2/100/12/(1-(1+$C$2/100/12)^(-N367)),F366+E367)</f>
        <v>0</v>
      </c>
      <c r="D367" s="63" t="n">
        <f aca="false">C367-E367</f>
        <v>0</v>
      </c>
      <c r="E367" s="63" t="n">
        <f aca="false">F366*$C$2/12/100</f>
        <v>0</v>
      </c>
      <c r="F367" s="64" t="n">
        <f aca="false">F366-D367-K367-L367</f>
        <v>0</v>
      </c>
      <c r="G367" s="65" t="n">
        <f aca="false">H367+I367</f>
        <v>0</v>
      </c>
      <c r="H367" s="63" t="n">
        <f aca="false">IF($C$1/$C$3&lt;J366,$C$1/$C$3,J366)</f>
        <v>0</v>
      </c>
      <c r="I367" s="63" t="n">
        <f aca="false">J366*$C$2/12/100</f>
        <v>0</v>
      </c>
      <c r="J367" s="66" t="n">
        <f aca="false">J366-H367-K367-L367</f>
        <v>0</v>
      </c>
      <c r="K367" s="67"/>
      <c r="L367" s="68"/>
      <c r="M367" s="69" t="n">
        <f aca="false">IF(ISBLANK(K366),VALUE(M366),ROW(K366))</f>
        <v>11</v>
      </c>
      <c r="N367" s="9" t="n">
        <f aca="false">N366+M366-M367</f>
        <v>180</v>
      </c>
      <c r="O367" s="10" t="n">
        <f aca="false">INDEX(F:F,M367,1)</f>
        <v>160000</v>
      </c>
      <c r="P367" s="11"/>
    </row>
    <row r="368" s="19" customFormat="true" ht="12.75" hidden="false" customHeight="false" outlineLevel="0" collapsed="false">
      <c r="A368" s="79" t="n">
        <v>357</v>
      </c>
      <c r="B368" s="61" t="str">
        <f aca="false">CONCATENATE(INT((A368-1)/12)+1,"-й год ",A368-1-INT((A368-1)/12)*12+1,"-й месяц")</f>
        <v>30-й год 9-й месяц</v>
      </c>
      <c r="C368" s="62" t="n">
        <f aca="false">IF(O368*$C$2/100/12/(1-(1+$C$2/100/12)^(-N368))&lt;F367,O368*$C$2/100/12/(1-(1+$C$2/100/12)^(-N368)),F367+E368)</f>
        <v>0</v>
      </c>
      <c r="D368" s="63" t="n">
        <f aca="false">C368-E368</f>
        <v>0</v>
      </c>
      <c r="E368" s="63" t="n">
        <f aca="false">F367*$C$2/12/100</f>
        <v>0</v>
      </c>
      <c r="F368" s="64" t="n">
        <f aca="false">F367-D368-K368-L368</f>
        <v>0</v>
      </c>
      <c r="G368" s="65" t="n">
        <f aca="false">H368+I368</f>
        <v>0</v>
      </c>
      <c r="H368" s="63" t="n">
        <f aca="false">IF($C$1/$C$3&lt;J367,$C$1/$C$3,J367)</f>
        <v>0</v>
      </c>
      <c r="I368" s="63" t="n">
        <f aca="false">J367*$C$2/12/100</f>
        <v>0</v>
      </c>
      <c r="J368" s="66" t="n">
        <f aca="false">J367-H368-K368-L368</f>
        <v>0</v>
      </c>
      <c r="K368" s="67"/>
      <c r="L368" s="68"/>
      <c r="M368" s="69" t="n">
        <f aca="false">IF(ISBLANK(K367),VALUE(M367),ROW(K367))</f>
        <v>11</v>
      </c>
      <c r="N368" s="9" t="n">
        <f aca="false">N367+M367-M368</f>
        <v>180</v>
      </c>
      <c r="O368" s="10" t="n">
        <f aca="false">INDEX(F:F,M368,1)</f>
        <v>160000</v>
      </c>
      <c r="P368" s="11"/>
    </row>
    <row r="369" s="19" customFormat="true" ht="12.75" hidden="false" customHeight="false" outlineLevel="0" collapsed="false">
      <c r="A369" s="79" t="n">
        <v>358</v>
      </c>
      <c r="B369" s="61" t="str">
        <f aca="false">CONCATENATE(INT((A369-1)/12)+1,"-й год ",A369-1-INT((A369-1)/12)*12+1,"-й месяц")</f>
        <v>30-й год 10-й месяц</v>
      </c>
      <c r="C369" s="62" t="n">
        <f aca="false">IF(O369*$C$2/100/12/(1-(1+$C$2/100/12)^(-N369))&lt;F368,O369*$C$2/100/12/(1-(1+$C$2/100/12)^(-N369)),F368+E369)</f>
        <v>0</v>
      </c>
      <c r="D369" s="63" t="n">
        <f aca="false">C369-E369</f>
        <v>0</v>
      </c>
      <c r="E369" s="63" t="n">
        <f aca="false">F368*$C$2/12/100</f>
        <v>0</v>
      </c>
      <c r="F369" s="64" t="n">
        <f aca="false">F368-D369-K369-L369</f>
        <v>0</v>
      </c>
      <c r="G369" s="65" t="n">
        <f aca="false">H369+I369</f>
        <v>0</v>
      </c>
      <c r="H369" s="63" t="n">
        <f aca="false">IF($C$1/$C$3&lt;J368,$C$1/$C$3,J368)</f>
        <v>0</v>
      </c>
      <c r="I369" s="63" t="n">
        <f aca="false">J368*$C$2/12/100</f>
        <v>0</v>
      </c>
      <c r="J369" s="66" t="n">
        <f aca="false">J368-H369-K369-L369</f>
        <v>0</v>
      </c>
      <c r="K369" s="67"/>
      <c r="L369" s="68"/>
      <c r="M369" s="69" t="n">
        <f aca="false">IF(ISBLANK(K368),VALUE(M368),ROW(K368))</f>
        <v>11</v>
      </c>
      <c r="N369" s="9" t="n">
        <f aca="false">N368+M368-M369</f>
        <v>180</v>
      </c>
      <c r="O369" s="10" t="n">
        <f aca="false">INDEX(F:F,M369,1)</f>
        <v>160000</v>
      </c>
      <c r="P369" s="11"/>
    </row>
    <row r="370" s="19" customFormat="true" ht="12.75" hidden="false" customHeight="false" outlineLevel="0" collapsed="false">
      <c r="A370" s="79" t="n">
        <v>359</v>
      </c>
      <c r="B370" s="61" t="str">
        <f aca="false">CONCATENATE(INT((A370-1)/12)+1,"-й год ",A370-1-INT((A370-1)/12)*12+1,"-й месяц")</f>
        <v>30-й год 11-й месяц</v>
      </c>
      <c r="C370" s="62" t="n">
        <f aca="false">IF(O370*$C$2/100/12/(1-(1+$C$2/100/12)^(-N370))&lt;F369,O370*$C$2/100/12/(1-(1+$C$2/100/12)^(-N370)),F369+E370)</f>
        <v>0</v>
      </c>
      <c r="D370" s="63" t="n">
        <f aca="false">C370-E370</f>
        <v>0</v>
      </c>
      <c r="E370" s="63" t="n">
        <f aca="false">F369*$C$2/12/100</f>
        <v>0</v>
      </c>
      <c r="F370" s="64" t="n">
        <f aca="false">F369-D370-K370-L370</f>
        <v>0</v>
      </c>
      <c r="G370" s="65" t="n">
        <f aca="false">H370+I370</f>
        <v>0</v>
      </c>
      <c r="H370" s="63" t="n">
        <f aca="false">IF($C$1/$C$3&lt;J369,$C$1/$C$3,J369)</f>
        <v>0</v>
      </c>
      <c r="I370" s="63" t="n">
        <f aca="false">J369*$C$2/12/100</f>
        <v>0</v>
      </c>
      <c r="J370" s="66" t="n">
        <f aca="false">J369-H370-K370-L370</f>
        <v>0</v>
      </c>
      <c r="K370" s="67"/>
      <c r="L370" s="68"/>
      <c r="M370" s="69" t="n">
        <f aca="false">IF(ISBLANK(K369),VALUE(M369),ROW(K369))</f>
        <v>11</v>
      </c>
      <c r="N370" s="9" t="n">
        <f aca="false">N369+M369-M370</f>
        <v>180</v>
      </c>
      <c r="O370" s="10" t="n">
        <f aca="false">INDEX(F:F,M370,1)</f>
        <v>160000</v>
      </c>
      <c r="P370" s="11"/>
    </row>
    <row r="371" s="19" customFormat="true" ht="12.75" hidden="false" customHeight="false" outlineLevel="0" collapsed="false">
      <c r="A371" s="80" t="n">
        <v>360</v>
      </c>
      <c r="B371" s="81" t="str">
        <f aca="false">CONCATENATE(INT((A371-1)/12)+1,"-й год ",A371-1-INT((A371-1)/12)*12+1,"-й месяц")</f>
        <v>30-й год 12-й месяц</v>
      </c>
      <c r="C371" s="82" t="n">
        <f aca="false">IF(O371*$C$2/100/12/(1-(1+$C$2/100/12)^(-N371))&lt;F370,O371*$C$2/100/12/(1-(1+$C$2/100/12)^(-N371)),F370+E371)</f>
        <v>0</v>
      </c>
      <c r="D371" s="83" t="n">
        <f aca="false">C371-E371</f>
        <v>0</v>
      </c>
      <c r="E371" s="83" t="n">
        <f aca="false">F370*$C$2/12/100</f>
        <v>0</v>
      </c>
      <c r="F371" s="84" t="n">
        <f aca="false">F370-D371-K371-L371</f>
        <v>0</v>
      </c>
      <c r="G371" s="85" t="n">
        <f aca="false">H371+I371</f>
        <v>0</v>
      </c>
      <c r="H371" s="83" t="n">
        <f aca="false">IF($C$1/$C$3&lt;J370,$C$1/$C$3,J370)</f>
        <v>0</v>
      </c>
      <c r="I371" s="83" t="n">
        <f aca="false">J370*$C$2/12/100</f>
        <v>0</v>
      </c>
      <c r="J371" s="86" t="n">
        <f aca="false">J370-H371-K371-L371</f>
        <v>0</v>
      </c>
      <c r="K371" s="87"/>
      <c r="L371" s="88"/>
      <c r="M371" s="69" t="n">
        <f aca="false">IF(ISBLANK(K370),VALUE(M370),ROW(K370))</f>
        <v>11</v>
      </c>
      <c r="N371" s="9" t="n">
        <f aca="false">N370+M370-M371</f>
        <v>180</v>
      </c>
      <c r="O371" s="10" t="n">
        <f aca="false">INDEX(F:F,M371,1)</f>
        <v>160000</v>
      </c>
      <c r="P371" s="11"/>
    </row>
    <row r="372" s="19" customFormat="true" ht="12.75" hidden="false" customHeight="false" outlineLevel="0" collapsed="false">
      <c r="A372" s="60" t="n">
        <v>361</v>
      </c>
      <c r="B372" s="61" t="str">
        <f aca="false">CONCATENATE(INT((A372-1)/12)+1,"-й год ",A372-1-INT((A372-1)/12)*12+1,"-й месяц")</f>
        <v>31-й год 1-й месяц</v>
      </c>
      <c r="C372" s="62" t="n">
        <f aca="false">IF(O372*$C$2/100/12/(1-(1+$C$2/100/12)^(-N372))&lt;F371,O372*$C$2/100/12/(1-(1+$C$2/100/12)^(-N372)),F371+E372)</f>
        <v>0</v>
      </c>
      <c r="D372" s="63" t="n">
        <f aca="false">C372-E372</f>
        <v>0</v>
      </c>
      <c r="E372" s="63" t="n">
        <f aca="false">F371*$C$2/12/100</f>
        <v>0</v>
      </c>
      <c r="F372" s="64" t="n">
        <f aca="false">F371-D372-K372-L372</f>
        <v>0</v>
      </c>
      <c r="G372" s="65" t="n">
        <f aca="false">H372+I372</f>
        <v>0</v>
      </c>
      <c r="H372" s="63" t="n">
        <f aca="false">IF($C$1/$C$3&lt;J371,$C$1/$C$3,J371)</f>
        <v>0</v>
      </c>
      <c r="I372" s="63" t="n">
        <f aca="false">J371*$C$2/12/100</f>
        <v>0</v>
      </c>
      <c r="J372" s="66" t="n">
        <f aca="false">J371-H372-K372-L372</f>
        <v>0</v>
      </c>
      <c r="K372" s="67"/>
      <c r="L372" s="68"/>
      <c r="M372" s="69" t="n">
        <f aca="false">IF(ISBLANK(K371),VALUE(M371),ROW(K371))</f>
        <v>11</v>
      </c>
      <c r="N372" s="9" t="n">
        <f aca="false">N371+M371-M372</f>
        <v>180</v>
      </c>
      <c r="O372" s="10" t="n">
        <f aca="false">INDEX(F:F,M372,1)</f>
        <v>160000</v>
      </c>
      <c r="P372" s="11"/>
    </row>
    <row r="373" s="19" customFormat="true" ht="12.75" hidden="false" customHeight="false" outlineLevel="0" collapsed="false">
      <c r="A373" s="60" t="n">
        <v>362</v>
      </c>
      <c r="B373" s="61" t="str">
        <f aca="false">CONCATENATE(INT((A373-1)/12)+1,"-й год ",A373-1-INT((A373-1)/12)*12+1,"-й месяц")</f>
        <v>31-й год 2-й месяц</v>
      </c>
      <c r="C373" s="62" t="n">
        <f aca="false">IF(O373*$C$2/100/12/(1-(1+$C$2/100/12)^(-N373))&lt;F372,O373*$C$2/100/12/(1-(1+$C$2/100/12)^(-N373)),F372+E373)</f>
        <v>0</v>
      </c>
      <c r="D373" s="63" t="n">
        <f aca="false">C373-E373</f>
        <v>0</v>
      </c>
      <c r="E373" s="63" t="n">
        <f aca="false">F372*$C$2/12/100</f>
        <v>0</v>
      </c>
      <c r="F373" s="64" t="n">
        <f aca="false">F372-D373-K373-L373</f>
        <v>0</v>
      </c>
      <c r="G373" s="65" t="n">
        <f aca="false">H373+I373</f>
        <v>0</v>
      </c>
      <c r="H373" s="63" t="n">
        <f aca="false">IF($C$1/$C$3&lt;J372,$C$1/$C$3,J372)</f>
        <v>0</v>
      </c>
      <c r="I373" s="63" t="n">
        <f aca="false">J372*$C$2/12/100</f>
        <v>0</v>
      </c>
      <c r="J373" s="66" t="n">
        <f aca="false">J372-H373-K373-L373</f>
        <v>0</v>
      </c>
      <c r="K373" s="67"/>
      <c r="L373" s="68"/>
      <c r="M373" s="69" t="n">
        <f aca="false">IF(ISBLANK(K372),VALUE(M372),ROW(K372))</f>
        <v>11</v>
      </c>
      <c r="N373" s="9" t="n">
        <f aca="false">N372+M372-M373</f>
        <v>180</v>
      </c>
      <c r="O373" s="10" t="n">
        <f aca="false">INDEX(F:F,M373,1)</f>
        <v>160000</v>
      </c>
      <c r="P373" s="11"/>
    </row>
    <row r="374" s="19" customFormat="true" ht="12.75" hidden="false" customHeight="false" outlineLevel="0" collapsed="false">
      <c r="A374" s="60" t="n">
        <v>363</v>
      </c>
      <c r="B374" s="61" t="str">
        <f aca="false">CONCATENATE(INT((A374-1)/12)+1,"-й год ",A374-1-INT((A374-1)/12)*12+1,"-й месяц")</f>
        <v>31-й год 3-й месяц</v>
      </c>
      <c r="C374" s="62" t="n">
        <f aca="false">IF(O374*$C$2/100/12/(1-(1+$C$2/100/12)^(-N374))&lt;F373,O374*$C$2/100/12/(1-(1+$C$2/100/12)^(-N374)),F373+E374)</f>
        <v>0</v>
      </c>
      <c r="D374" s="63" t="n">
        <f aca="false">C374-E374</f>
        <v>0</v>
      </c>
      <c r="E374" s="63" t="n">
        <f aca="false">F373*$C$2/12/100</f>
        <v>0</v>
      </c>
      <c r="F374" s="64" t="n">
        <f aca="false">F373-D374-K374-L374</f>
        <v>0</v>
      </c>
      <c r="G374" s="65" t="n">
        <f aca="false">H374+I374</f>
        <v>0</v>
      </c>
      <c r="H374" s="63" t="n">
        <f aca="false">IF($C$1/$C$3&lt;J373,$C$1/$C$3,J373)</f>
        <v>0</v>
      </c>
      <c r="I374" s="63" t="n">
        <f aca="false">J373*$C$2/12/100</f>
        <v>0</v>
      </c>
      <c r="J374" s="66" t="n">
        <f aca="false">J373-H374-K374-L374</f>
        <v>0</v>
      </c>
      <c r="K374" s="67"/>
      <c r="L374" s="68"/>
      <c r="M374" s="69" t="n">
        <f aca="false">IF(ISBLANK(K373),VALUE(M373),ROW(K373))</f>
        <v>11</v>
      </c>
      <c r="N374" s="9" t="n">
        <f aca="false">N373+M373-M374</f>
        <v>180</v>
      </c>
      <c r="O374" s="10" t="n">
        <f aca="false">INDEX(F:F,M374,1)</f>
        <v>160000</v>
      </c>
      <c r="P374" s="11"/>
    </row>
    <row r="375" s="19" customFormat="true" ht="12.75" hidden="false" customHeight="false" outlineLevel="0" collapsed="false">
      <c r="A375" s="60" t="n">
        <v>364</v>
      </c>
      <c r="B375" s="61" t="str">
        <f aca="false">CONCATENATE(INT((A375-1)/12)+1,"-й год ",A375-1-INT((A375-1)/12)*12+1,"-й месяц")</f>
        <v>31-й год 4-й месяц</v>
      </c>
      <c r="C375" s="62" t="n">
        <f aca="false">IF(O375*$C$2/100/12/(1-(1+$C$2/100/12)^(-N375))&lt;F374,O375*$C$2/100/12/(1-(1+$C$2/100/12)^(-N375)),F374+E375)</f>
        <v>0</v>
      </c>
      <c r="D375" s="63" t="n">
        <f aca="false">C375-E375</f>
        <v>0</v>
      </c>
      <c r="E375" s="63" t="n">
        <f aca="false">F374*$C$2/12/100</f>
        <v>0</v>
      </c>
      <c r="F375" s="64" t="n">
        <f aca="false">F374-D375-K375-L375</f>
        <v>0</v>
      </c>
      <c r="G375" s="65" t="n">
        <f aca="false">H375+I375</f>
        <v>0</v>
      </c>
      <c r="H375" s="63" t="n">
        <f aca="false">IF($C$1/$C$3&lt;J374,$C$1/$C$3,J374)</f>
        <v>0</v>
      </c>
      <c r="I375" s="63" t="n">
        <f aca="false">J374*$C$2/12/100</f>
        <v>0</v>
      </c>
      <c r="J375" s="66" t="n">
        <f aca="false">J374-H375-K375-L375</f>
        <v>0</v>
      </c>
      <c r="K375" s="67"/>
      <c r="L375" s="68"/>
      <c r="M375" s="69" t="n">
        <f aca="false">IF(ISBLANK(K374),VALUE(M374),ROW(K374))</f>
        <v>11</v>
      </c>
      <c r="N375" s="9" t="n">
        <f aca="false">N374+M374-M375</f>
        <v>180</v>
      </c>
      <c r="O375" s="10" t="n">
        <f aca="false">INDEX(F:F,M375,1)</f>
        <v>160000</v>
      </c>
      <c r="P375" s="11"/>
    </row>
    <row r="376" s="19" customFormat="true" ht="12.75" hidden="false" customHeight="false" outlineLevel="0" collapsed="false">
      <c r="A376" s="60" t="n">
        <v>365</v>
      </c>
      <c r="B376" s="61" t="str">
        <f aca="false">CONCATENATE(INT((A376-1)/12)+1,"-й год ",A376-1-INT((A376-1)/12)*12+1,"-й месяц")</f>
        <v>31-й год 5-й месяц</v>
      </c>
      <c r="C376" s="62" t="n">
        <f aca="false">IF(O376*$C$2/100/12/(1-(1+$C$2/100/12)^(-N376))&lt;F375,O376*$C$2/100/12/(1-(1+$C$2/100/12)^(-N376)),F375+E376)</f>
        <v>0</v>
      </c>
      <c r="D376" s="63" t="n">
        <f aca="false">C376-E376</f>
        <v>0</v>
      </c>
      <c r="E376" s="63" t="n">
        <f aca="false">F375*$C$2/12/100</f>
        <v>0</v>
      </c>
      <c r="F376" s="64" t="n">
        <f aca="false">F375-D376-K376-L376</f>
        <v>0</v>
      </c>
      <c r="G376" s="65" t="n">
        <f aca="false">H376+I376</f>
        <v>0</v>
      </c>
      <c r="H376" s="63" t="n">
        <f aca="false">IF($C$1/$C$3&lt;J375,$C$1/$C$3,J375)</f>
        <v>0</v>
      </c>
      <c r="I376" s="63" t="n">
        <f aca="false">J375*$C$2/12/100</f>
        <v>0</v>
      </c>
      <c r="J376" s="66" t="n">
        <f aca="false">J375-H376-K376-L376</f>
        <v>0</v>
      </c>
      <c r="K376" s="67"/>
      <c r="L376" s="68"/>
      <c r="M376" s="69" t="n">
        <f aca="false">IF(ISBLANK(K375),VALUE(M375),ROW(K375))</f>
        <v>11</v>
      </c>
      <c r="N376" s="9" t="n">
        <f aca="false">N375+M375-M376</f>
        <v>180</v>
      </c>
      <c r="O376" s="10" t="n">
        <f aca="false">INDEX(F:F,M376,1)</f>
        <v>160000</v>
      </c>
      <c r="P376" s="11"/>
    </row>
    <row r="377" s="19" customFormat="true" ht="12.75" hidden="false" customHeight="false" outlineLevel="0" collapsed="false">
      <c r="A377" s="60" t="n">
        <v>366</v>
      </c>
      <c r="B377" s="61" t="str">
        <f aca="false">CONCATENATE(INT((A377-1)/12)+1,"-й год ",A377-1-INT((A377-1)/12)*12+1,"-й месяц")</f>
        <v>31-й год 6-й месяц</v>
      </c>
      <c r="C377" s="62" t="n">
        <f aca="false">IF(O377*$C$2/100/12/(1-(1+$C$2/100/12)^(-N377))&lt;F376,O377*$C$2/100/12/(1-(1+$C$2/100/12)^(-N377)),F376+E377)</f>
        <v>0</v>
      </c>
      <c r="D377" s="63" t="n">
        <f aca="false">C377-E377</f>
        <v>0</v>
      </c>
      <c r="E377" s="63" t="n">
        <f aca="false">F376*$C$2/12/100</f>
        <v>0</v>
      </c>
      <c r="F377" s="64" t="n">
        <f aca="false">F376-D377-K377-L377</f>
        <v>0</v>
      </c>
      <c r="G377" s="65" t="n">
        <f aca="false">H377+I377</f>
        <v>0</v>
      </c>
      <c r="H377" s="63" t="n">
        <f aca="false">IF($C$1/$C$3&lt;J376,$C$1/$C$3,J376)</f>
        <v>0</v>
      </c>
      <c r="I377" s="63" t="n">
        <f aca="false">J376*$C$2/12/100</f>
        <v>0</v>
      </c>
      <c r="J377" s="66" t="n">
        <f aca="false">J376-H377-K377-L377</f>
        <v>0</v>
      </c>
      <c r="K377" s="67"/>
      <c r="L377" s="68"/>
      <c r="M377" s="69" t="n">
        <f aca="false">IF(ISBLANK(K376),VALUE(M376),ROW(K376))</f>
        <v>11</v>
      </c>
      <c r="N377" s="9" t="n">
        <f aca="false">N376+M376-M377</f>
        <v>180</v>
      </c>
      <c r="O377" s="10" t="n">
        <f aca="false">INDEX(F:F,M377,1)</f>
        <v>160000</v>
      </c>
      <c r="P377" s="11"/>
    </row>
    <row r="378" s="19" customFormat="true" ht="12.75" hidden="false" customHeight="false" outlineLevel="0" collapsed="false">
      <c r="A378" s="60" t="n">
        <v>367</v>
      </c>
      <c r="B378" s="61" t="str">
        <f aca="false">CONCATENATE(INT((A378-1)/12)+1,"-й год ",A378-1-INT((A378-1)/12)*12+1,"-й месяц")</f>
        <v>31-й год 7-й месяц</v>
      </c>
      <c r="C378" s="62" t="n">
        <f aca="false">IF(O378*$C$2/100/12/(1-(1+$C$2/100/12)^(-N378))&lt;F377,O378*$C$2/100/12/(1-(1+$C$2/100/12)^(-N378)),F377+E378)</f>
        <v>0</v>
      </c>
      <c r="D378" s="63" t="n">
        <f aca="false">C378-E378</f>
        <v>0</v>
      </c>
      <c r="E378" s="63" t="n">
        <f aca="false">F377*$C$2/12/100</f>
        <v>0</v>
      </c>
      <c r="F378" s="64" t="n">
        <f aca="false">F377-D378-K378-L378</f>
        <v>0</v>
      </c>
      <c r="G378" s="65" t="n">
        <f aca="false">H378+I378</f>
        <v>0</v>
      </c>
      <c r="H378" s="63" t="n">
        <f aca="false">IF($C$1/$C$3&lt;J377,$C$1/$C$3,J377)</f>
        <v>0</v>
      </c>
      <c r="I378" s="63" t="n">
        <f aca="false">J377*$C$2/12/100</f>
        <v>0</v>
      </c>
      <c r="J378" s="66" t="n">
        <f aca="false">J377-H378-K378-L378</f>
        <v>0</v>
      </c>
      <c r="K378" s="67"/>
      <c r="L378" s="68"/>
      <c r="M378" s="69" t="n">
        <f aca="false">IF(ISBLANK(K377),VALUE(M377),ROW(K377))</f>
        <v>11</v>
      </c>
      <c r="N378" s="9" t="n">
        <f aca="false">N377+M377-M378</f>
        <v>180</v>
      </c>
      <c r="O378" s="10" t="n">
        <f aca="false">INDEX(F:F,M378,1)</f>
        <v>160000</v>
      </c>
      <c r="P378" s="11"/>
    </row>
    <row r="379" s="19" customFormat="true" ht="12.75" hidden="false" customHeight="false" outlineLevel="0" collapsed="false">
      <c r="A379" s="60" t="n">
        <v>368</v>
      </c>
      <c r="B379" s="61" t="str">
        <f aca="false">CONCATENATE(INT((A379-1)/12)+1,"-й год ",A379-1-INT((A379-1)/12)*12+1,"-й месяц")</f>
        <v>31-й год 8-й месяц</v>
      </c>
      <c r="C379" s="62" t="n">
        <f aca="false">IF(O379*$C$2/100/12/(1-(1+$C$2/100/12)^(-N379))&lt;F378,O379*$C$2/100/12/(1-(1+$C$2/100/12)^(-N379)),F378+E379)</f>
        <v>0</v>
      </c>
      <c r="D379" s="63" t="n">
        <f aca="false">C379-E379</f>
        <v>0</v>
      </c>
      <c r="E379" s="63" t="n">
        <f aca="false">F378*$C$2/12/100</f>
        <v>0</v>
      </c>
      <c r="F379" s="64" t="n">
        <f aca="false">F378-D379-K379-L379</f>
        <v>0</v>
      </c>
      <c r="G379" s="65" t="n">
        <f aca="false">H379+I379</f>
        <v>0</v>
      </c>
      <c r="H379" s="63" t="n">
        <f aca="false">IF($C$1/$C$3&lt;J378,$C$1/$C$3,J378)</f>
        <v>0</v>
      </c>
      <c r="I379" s="63" t="n">
        <f aca="false">J378*$C$2/12/100</f>
        <v>0</v>
      </c>
      <c r="J379" s="66" t="n">
        <f aca="false">J378-H379-K379-L379</f>
        <v>0</v>
      </c>
      <c r="K379" s="67"/>
      <c r="L379" s="68"/>
      <c r="M379" s="69" t="n">
        <f aca="false">IF(ISBLANK(K378),VALUE(M378),ROW(K378))</f>
        <v>11</v>
      </c>
      <c r="N379" s="9" t="n">
        <f aca="false">N378+M378-M379</f>
        <v>180</v>
      </c>
      <c r="O379" s="10" t="n">
        <f aca="false">INDEX(F:F,M379,1)</f>
        <v>160000</v>
      </c>
      <c r="P379" s="11"/>
    </row>
    <row r="380" s="19" customFormat="true" ht="12.75" hidden="false" customHeight="false" outlineLevel="0" collapsed="false">
      <c r="A380" s="60" t="n">
        <v>369</v>
      </c>
      <c r="B380" s="61" t="str">
        <f aca="false">CONCATENATE(INT((A380-1)/12)+1,"-й год ",A380-1-INT((A380-1)/12)*12+1,"-й месяц")</f>
        <v>31-й год 9-й месяц</v>
      </c>
      <c r="C380" s="62" t="n">
        <f aca="false">IF(O380*$C$2/100/12/(1-(1+$C$2/100/12)^(-N380))&lt;F379,O380*$C$2/100/12/(1-(1+$C$2/100/12)^(-N380)),F379+E380)</f>
        <v>0</v>
      </c>
      <c r="D380" s="63" t="n">
        <f aca="false">C380-E380</f>
        <v>0</v>
      </c>
      <c r="E380" s="63" t="n">
        <f aca="false">F379*$C$2/12/100</f>
        <v>0</v>
      </c>
      <c r="F380" s="64" t="n">
        <f aca="false">F379-D380-K380-L380</f>
        <v>0</v>
      </c>
      <c r="G380" s="65" t="n">
        <f aca="false">H380+I380</f>
        <v>0</v>
      </c>
      <c r="H380" s="63" t="n">
        <f aca="false">IF($C$1/$C$3&lt;J379,$C$1/$C$3,J379)</f>
        <v>0</v>
      </c>
      <c r="I380" s="63" t="n">
        <f aca="false">J379*$C$2/12/100</f>
        <v>0</v>
      </c>
      <c r="J380" s="66" t="n">
        <f aca="false">J379-H380-K380-L380</f>
        <v>0</v>
      </c>
      <c r="K380" s="67"/>
      <c r="L380" s="68"/>
      <c r="M380" s="69" t="n">
        <f aca="false">IF(ISBLANK(K379),VALUE(M379),ROW(K379))</f>
        <v>11</v>
      </c>
      <c r="N380" s="9" t="n">
        <f aca="false">N379+M379-M380</f>
        <v>180</v>
      </c>
      <c r="O380" s="10" t="n">
        <f aca="false">INDEX(F:F,M380,1)</f>
        <v>160000</v>
      </c>
      <c r="P380" s="11"/>
    </row>
    <row r="381" s="19" customFormat="true" ht="12.75" hidden="false" customHeight="false" outlineLevel="0" collapsed="false">
      <c r="A381" s="60" t="n">
        <v>370</v>
      </c>
      <c r="B381" s="61" t="str">
        <f aca="false">CONCATENATE(INT((A381-1)/12)+1,"-й год ",A381-1-INT((A381-1)/12)*12+1,"-й месяц")</f>
        <v>31-й год 10-й месяц</v>
      </c>
      <c r="C381" s="62" t="n">
        <f aca="false">IF(O381*$C$2/100/12/(1-(1+$C$2/100/12)^(-N381))&lt;F380,O381*$C$2/100/12/(1-(1+$C$2/100/12)^(-N381)),F380+E381)</f>
        <v>0</v>
      </c>
      <c r="D381" s="63" t="n">
        <f aca="false">C381-E381</f>
        <v>0</v>
      </c>
      <c r="E381" s="63" t="n">
        <f aca="false">F380*$C$2/12/100</f>
        <v>0</v>
      </c>
      <c r="F381" s="64" t="n">
        <f aca="false">F380-D381-K381-L381</f>
        <v>0</v>
      </c>
      <c r="G381" s="65" t="n">
        <f aca="false">H381+I381</f>
        <v>0</v>
      </c>
      <c r="H381" s="63" t="n">
        <f aca="false">IF($C$1/$C$3&lt;J380,$C$1/$C$3,J380)</f>
        <v>0</v>
      </c>
      <c r="I381" s="63" t="n">
        <f aca="false">J380*$C$2/12/100</f>
        <v>0</v>
      </c>
      <c r="J381" s="66" t="n">
        <f aca="false">J380-H381-K381-L381</f>
        <v>0</v>
      </c>
      <c r="K381" s="67"/>
      <c r="L381" s="68"/>
      <c r="M381" s="69" t="n">
        <f aca="false">IF(ISBLANK(K380),VALUE(M380),ROW(K380))</f>
        <v>11</v>
      </c>
      <c r="N381" s="9" t="n">
        <f aca="false">N380+M380-M381</f>
        <v>180</v>
      </c>
      <c r="O381" s="10" t="n">
        <f aca="false">INDEX(F:F,M381,1)</f>
        <v>160000</v>
      </c>
      <c r="P381" s="11"/>
    </row>
    <row r="382" s="19" customFormat="true" ht="12.75" hidden="false" customHeight="false" outlineLevel="0" collapsed="false">
      <c r="A382" s="60" t="n">
        <v>371</v>
      </c>
      <c r="B382" s="61" t="str">
        <f aca="false">CONCATENATE(INT((A382-1)/12)+1,"-й год ",A382-1-INT((A382-1)/12)*12+1,"-й месяц")</f>
        <v>31-й год 11-й месяц</v>
      </c>
      <c r="C382" s="62" t="n">
        <f aca="false">IF(O382*$C$2/100/12/(1-(1+$C$2/100/12)^(-N382))&lt;F381,O382*$C$2/100/12/(1-(1+$C$2/100/12)^(-N382)),F381+E382)</f>
        <v>0</v>
      </c>
      <c r="D382" s="63" t="n">
        <f aca="false">C382-E382</f>
        <v>0</v>
      </c>
      <c r="E382" s="63" t="n">
        <f aca="false">F381*$C$2/12/100</f>
        <v>0</v>
      </c>
      <c r="F382" s="64" t="n">
        <f aca="false">F381-D382-K382-L382</f>
        <v>0</v>
      </c>
      <c r="G382" s="65" t="n">
        <f aca="false">H382+I382</f>
        <v>0</v>
      </c>
      <c r="H382" s="63" t="n">
        <f aca="false">IF($C$1/$C$3&lt;J381,$C$1/$C$3,J381)</f>
        <v>0</v>
      </c>
      <c r="I382" s="63" t="n">
        <f aca="false">J381*$C$2/12/100</f>
        <v>0</v>
      </c>
      <c r="J382" s="66" t="n">
        <f aca="false">J381-H382-K382-L382</f>
        <v>0</v>
      </c>
      <c r="K382" s="67"/>
      <c r="L382" s="68"/>
      <c r="M382" s="69" t="n">
        <f aca="false">IF(ISBLANK(K381),VALUE(M381),ROW(K381))</f>
        <v>11</v>
      </c>
      <c r="N382" s="9" t="n">
        <f aca="false">N381+M381-M382</f>
        <v>180</v>
      </c>
      <c r="O382" s="10" t="n">
        <f aca="false">INDEX(F:F,M382,1)</f>
        <v>160000</v>
      </c>
      <c r="P382" s="11"/>
    </row>
    <row r="383" s="19" customFormat="true" ht="12.75" hidden="false" customHeight="false" outlineLevel="0" collapsed="false">
      <c r="A383" s="60" t="n">
        <v>372</v>
      </c>
      <c r="B383" s="61" t="str">
        <f aca="false">CONCATENATE(INT((A383-1)/12)+1,"-й год ",A383-1-INT((A383-1)/12)*12+1,"-й месяц")</f>
        <v>31-й год 12-й месяц</v>
      </c>
      <c r="C383" s="62" t="n">
        <f aca="false">IF(O383*$C$2/100/12/(1-(1+$C$2/100/12)^(-N383))&lt;F382,O383*$C$2/100/12/(1-(1+$C$2/100/12)^(-N383)),F382+E383)</f>
        <v>0</v>
      </c>
      <c r="D383" s="63" t="n">
        <f aca="false">C383-E383</f>
        <v>0</v>
      </c>
      <c r="E383" s="63" t="n">
        <f aca="false">F382*$C$2/12/100</f>
        <v>0</v>
      </c>
      <c r="F383" s="64" t="n">
        <f aca="false">F382-D383-K383-L383</f>
        <v>0</v>
      </c>
      <c r="G383" s="65" t="n">
        <f aca="false">H383+I383</f>
        <v>0</v>
      </c>
      <c r="H383" s="63" t="n">
        <f aca="false">IF($C$1/$C$3&lt;J382,$C$1/$C$3,J382)</f>
        <v>0</v>
      </c>
      <c r="I383" s="63" t="n">
        <f aca="false">J382*$C$2/12/100</f>
        <v>0</v>
      </c>
      <c r="J383" s="66" t="n">
        <f aca="false">J382-H383-K383-L383</f>
        <v>0</v>
      </c>
      <c r="K383" s="67"/>
      <c r="L383" s="68"/>
      <c r="M383" s="69" t="n">
        <f aca="false">IF(ISBLANK(K382),VALUE(M382),ROW(K382))</f>
        <v>11</v>
      </c>
      <c r="N383" s="9" t="n">
        <f aca="false">N382+M382-M383</f>
        <v>180</v>
      </c>
      <c r="O383" s="10" t="n">
        <f aca="false">INDEX(F:F,M383,1)</f>
        <v>160000</v>
      </c>
      <c r="P383" s="11"/>
    </row>
    <row r="384" s="19" customFormat="true" ht="12.75" hidden="false" customHeight="false" outlineLevel="0" collapsed="false">
      <c r="A384" s="70" t="n">
        <v>373</v>
      </c>
      <c r="B384" s="71" t="str">
        <f aca="false">CONCATENATE(INT((A384-1)/12)+1,"-й год ",A384-1-INT((A384-1)/12)*12+1,"-й месяц")</f>
        <v>32-й год 1-й месяц</v>
      </c>
      <c r="C384" s="72" t="n">
        <f aca="false">IF(O384*$C$2/100/12/(1-(1+$C$2/100/12)^(-N384))&lt;F383,O384*$C$2/100/12/(1-(1+$C$2/100/12)^(-N384)),F383+E384)</f>
        <v>0</v>
      </c>
      <c r="D384" s="73" t="n">
        <f aca="false">C384-E384</f>
        <v>0</v>
      </c>
      <c r="E384" s="73" t="n">
        <f aca="false">F383*$C$2/12/100</f>
        <v>0</v>
      </c>
      <c r="F384" s="74" t="n">
        <f aca="false">F383-D384-K384-L384</f>
        <v>0</v>
      </c>
      <c r="G384" s="75" t="n">
        <f aca="false">H384+I384</f>
        <v>0</v>
      </c>
      <c r="H384" s="73" t="n">
        <f aca="false">IF($C$1/$C$3&lt;J383,$C$1/$C$3,J383)</f>
        <v>0</v>
      </c>
      <c r="I384" s="73" t="n">
        <f aca="false">J383*$C$2/12/100</f>
        <v>0</v>
      </c>
      <c r="J384" s="76" t="n">
        <f aca="false">J383-H384-K384-L384</f>
        <v>0</v>
      </c>
      <c r="K384" s="77"/>
      <c r="L384" s="78"/>
      <c r="M384" s="69" t="n">
        <f aca="false">IF(ISBLANK(K383),VALUE(M383),ROW(K383))</f>
        <v>11</v>
      </c>
      <c r="N384" s="9" t="n">
        <f aca="false">N383+M383-M384</f>
        <v>180</v>
      </c>
      <c r="O384" s="10" t="n">
        <f aca="false">INDEX(F:F,M384,1)</f>
        <v>160000</v>
      </c>
      <c r="P384" s="11"/>
    </row>
    <row r="385" s="19" customFormat="true" ht="12.75" hidden="false" customHeight="false" outlineLevel="0" collapsed="false">
      <c r="A385" s="79" t="n">
        <v>374</v>
      </c>
      <c r="B385" s="61" t="str">
        <f aca="false">CONCATENATE(INT((A385-1)/12)+1,"-й год ",A385-1-INT((A385-1)/12)*12+1,"-й месяц")</f>
        <v>32-й год 2-й месяц</v>
      </c>
      <c r="C385" s="62" t="n">
        <f aca="false">IF(O385*$C$2/100/12/(1-(1+$C$2/100/12)^(-N385))&lt;F384,O385*$C$2/100/12/(1-(1+$C$2/100/12)^(-N385)),F384+E385)</f>
        <v>0</v>
      </c>
      <c r="D385" s="63" t="n">
        <f aca="false">C385-E385</f>
        <v>0</v>
      </c>
      <c r="E385" s="63" t="n">
        <f aca="false">F384*$C$2/12/100</f>
        <v>0</v>
      </c>
      <c r="F385" s="64" t="n">
        <f aca="false">F384-D385-K385-L385</f>
        <v>0</v>
      </c>
      <c r="G385" s="65" t="n">
        <f aca="false">H385+I385</f>
        <v>0</v>
      </c>
      <c r="H385" s="63" t="n">
        <f aca="false">IF($C$1/$C$3&lt;J384,$C$1/$C$3,J384)</f>
        <v>0</v>
      </c>
      <c r="I385" s="63" t="n">
        <f aca="false">J384*$C$2/12/100</f>
        <v>0</v>
      </c>
      <c r="J385" s="66" t="n">
        <f aca="false">J384-H385-K385-L385</f>
        <v>0</v>
      </c>
      <c r="K385" s="67"/>
      <c r="L385" s="68"/>
      <c r="M385" s="69" t="n">
        <f aca="false">IF(ISBLANK(K384),VALUE(M384),ROW(K384))</f>
        <v>11</v>
      </c>
      <c r="N385" s="9" t="n">
        <f aca="false">N384+M384-M385</f>
        <v>180</v>
      </c>
      <c r="O385" s="10" t="n">
        <f aca="false">INDEX(F:F,M385,1)</f>
        <v>160000</v>
      </c>
      <c r="P385" s="11"/>
    </row>
    <row r="386" s="19" customFormat="true" ht="12.75" hidden="false" customHeight="false" outlineLevel="0" collapsed="false">
      <c r="A386" s="79" t="n">
        <v>375</v>
      </c>
      <c r="B386" s="61" t="str">
        <f aca="false">CONCATENATE(INT((A386-1)/12)+1,"-й год ",A386-1-INT((A386-1)/12)*12+1,"-й месяц")</f>
        <v>32-й год 3-й месяц</v>
      </c>
      <c r="C386" s="62" t="n">
        <f aca="false">IF(O386*$C$2/100/12/(1-(1+$C$2/100/12)^(-N386))&lt;F385,O386*$C$2/100/12/(1-(1+$C$2/100/12)^(-N386)),F385+E386)</f>
        <v>0</v>
      </c>
      <c r="D386" s="63" t="n">
        <f aca="false">C386-E386</f>
        <v>0</v>
      </c>
      <c r="E386" s="63" t="n">
        <f aca="false">F385*$C$2/12/100</f>
        <v>0</v>
      </c>
      <c r="F386" s="64" t="n">
        <f aca="false">F385-D386-K386-L386</f>
        <v>0</v>
      </c>
      <c r="G386" s="65" t="n">
        <f aca="false">H386+I386</f>
        <v>0</v>
      </c>
      <c r="H386" s="63" t="n">
        <f aca="false">IF($C$1/$C$3&lt;J385,$C$1/$C$3,J385)</f>
        <v>0</v>
      </c>
      <c r="I386" s="63" t="n">
        <f aca="false">J385*$C$2/12/100</f>
        <v>0</v>
      </c>
      <c r="J386" s="66" t="n">
        <f aca="false">J385-H386-K386-L386</f>
        <v>0</v>
      </c>
      <c r="K386" s="67"/>
      <c r="L386" s="68"/>
      <c r="M386" s="69" t="n">
        <f aca="false">IF(ISBLANK(K385),VALUE(M385),ROW(K385))</f>
        <v>11</v>
      </c>
      <c r="N386" s="9" t="n">
        <f aca="false">N385+M385-M386</f>
        <v>180</v>
      </c>
      <c r="O386" s="10" t="n">
        <f aca="false">INDEX(F:F,M386,1)</f>
        <v>160000</v>
      </c>
      <c r="P386" s="11"/>
    </row>
    <row r="387" s="19" customFormat="true" ht="12.75" hidden="false" customHeight="false" outlineLevel="0" collapsed="false">
      <c r="A387" s="79" t="n">
        <v>376</v>
      </c>
      <c r="B387" s="61" t="str">
        <f aca="false">CONCATENATE(INT((A387-1)/12)+1,"-й год ",A387-1-INT((A387-1)/12)*12+1,"-й месяц")</f>
        <v>32-й год 4-й месяц</v>
      </c>
      <c r="C387" s="62" t="n">
        <f aca="false">IF(O387*$C$2/100/12/(1-(1+$C$2/100/12)^(-N387))&lt;F386,O387*$C$2/100/12/(1-(1+$C$2/100/12)^(-N387)),F386+E387)</f>
        <v>0</v>
      </c>
      <c r="D387" s="63" t="n">
        <f aca="false">C387-E387</f>
        <v>0</v>
      </c>
      <c r="E387" s="63" t="n">
        <f aca="false">F386*$C$2/12/100</f>
        <v>0</v>
      </c>
      <c r="F387" s="64" t="n">
        <f aca="false">F386-D387-K387-L387</f>
        <v>0</v>
      </c>
      <c r="G387" s="65" t="n">
        <f aca="false">H387+I387</f>
        <v>0</v>
      </c>
      <c r="H387" s="63" t="n">
        <f aca="false">IF($C$1/$C$3&lt;J386,$C$1/$C$3,J386)</f>
        <v>0</v>
      </c>
      <c r="I387" s="63" t="n">
        <f aca="false">J386*$C$2/12/100</f>
        <v>0</v>
      </c>
      <c r="J387" s="66" t="n">
        <f aca="false">J386-H387-K387-L387</f>
        <v>0</v>
      </c>
      <c r="K387" s="67"/>
      <c r="L387" s="68"/>
      <c r="M387" s="69" t="n">
        <f aca="false">IF(ISBLANK(K386),VALUE(M386),ROW(K386))</f>
        <v>11</v>
      </c>
      <c r="N387" s="9" t="n">
        <f aca="false">N386+M386-M387</f>
        <v>180</v>
      </c>
      <c r="O387" s="10" t="n">
        <f aca="false">INDEX(F:F,M387,1)</f>
        <v>160000</v>
      </c>
      <c r="P387" s="11"/>
    </row>
    <row r="388" s="19" customFormat="true" ht="12.75" hidden="false" customHeight="false" outlineLevel="0" collapsed="false">
      <c r="A388" s="79" t="n">
        <v>377</v>
      </c>
      <c r="B388" s="61" t="str">
        <f aca="false">CONCATENATE(INT((A388-1)/12)+1,"-й год ",A388-1-INT((A388-1)/12)*12+1,"-й месяц")</f>
        <v>32-й год 5-й месяц</v>
      </c>
      <c r="C388" s="62" t="n">
        <f aca="false">IF(O388*$C$2/100/12/(1-(1+$C$2/100/12)^(-N388))&lt;F387,O388*$C$2/100/12/(1-(1+$C$2/100/12)^(-N388)),F387+E388)</f>
        <v>0</v>
      </c>
      <c r="D388" s="63" t="n">
        <f aca="false">C388-E388</f>
        <v>0</v>
      </c>
      <c r="E388" s="63" t="n">
        <f aca="false">F387*$C$2/12/100</f>
        <v>0</v>
      </c>
      <c r="F388" s="64" t="n">
        <f aca="false">F387-D388-K388-L388</f>
        <v>0</v>
      </c>
      <c r="G388" s="65" t="n">
        <f aca="false">H388+I388</f>
        <v>0</v>
      </c>
      <c r="H388" s="63" t="n">
        <f aca="false">IF($C$1/$C$3&lt;J387,$C$1/$C$3,J387)</f>
        <v>0</v>
      </c>
      <c r="I388" s="63" t="n">
        <f aca="false">J387*$C$2/12/100</f>
        <v>0</v>
      </c>
      <c r="J388" s="66" t="n">
        <f aca="false">J387-H388-K388-L388</f>
        <v>0</v>
      </c>
      <c r="K388" s="67"/>
      <c r="L388" s="68"/>
      <c r="M388" s="69" t="n">
        <f aca="false">IF(ISBLANK(K387),VALUE(M387),ROW(K387))</f>
        <v>11</v>
      </c>
      <c r="N388" s="9" t="n">
        <f aca="false">N387+M387-M388</f>
        <v>180</v>
      </c>
      <c r="O388" s="10" t="n">
        <f aca="false">INDEX(F:F,M388,1)</f>
        <v>160000</v>
      </c>
      <c r="P388" s="11"/>
    </row>
    <row r="389" s="19" customFormat="true" ht="12.75" hidden="false" customHeight="false" outlineLevel="0" collapsed="false">
      <c r="A389" s="79" t="n">
        <v>378</v>
      </c>
      <c r="B389" s="61" t="str">
        <f aca="false">CONCATENATE(INT((A389-1)/12)+1,"-й год ",A389-1-INT((A389-1)/12)*12+1,"-й месяц")</f>
        <v>32-й год 6-й месяц</v>
      </c>
      <c r="C389" s="62" t="n">
        <f aca="false">IF(O389*$C$2/100/12/(1-(1+$C$2/100/12)^(-N389))&lt;F388,O389*$C$2/100/12/(1-(1+$C$2/100/12)^(-N389)),F388+E389)</f>
        <v>0</v>
      </c>
      <c r="D389" s="63" t="n">
        <f aca="false">C389-E389</f>
        <v>0</v>
      </c>
      <c r="E389" s="63" t="n">
        <f aca="false">F388*$C$2/12/100</f>
        <v>0</v>
      </c>
      <c r="F389" s="64" t="n">
        <f aca="false">F388-D389-K389-L389</f>
        <v>0</v>
      </c>
      <c r="G389" s="65" t="n">
        <f aca="false">H389+I389</f>
        <v>0</v>
      </c>
      <c r="H389" s="63" t="n">
        <f aca="false">IF($C$1/$C$3&lt;J388,$C$1/$C$3,J388)</f>
        <v>0</v>
      </c>
      <c r="I389" s="63" t="n">
        <f aca="false">J388*$C$2/12/100</f>
        <v>0</v>
      </c>
      <c r="J389" s="66" t="n">
        <f aca="false">J388-H389-K389-L389</f>
        <v>0</v>
      </c>
      <c r="K389" s="67"/>
      <c r="L389" s="68"/>
      <c r="M389" s="69" t="n">
        <f aca="false">IF(ISBLANK(K388),VALUE(M388),ROW(K388))</f>
        <v>11</v>
      </c>
      <c r="N389" s="9" t="n">
        <f aca="false">N388+M388-M389</f>
        <v>180</v>
      </c>
      <c r="O389" s="10" t="n">
        <f aca="false">INDEX(F:F,M389,1)</f>
        <v>160000</v>
      </c>
      <c r="P389" s="11"/>
    </row>
    <row r="390" s="19" customFormat="true" ht="12.75" hidden="false" customHeight="false" outlineLevel="0" collapsed="false">
      <c r="A390" s="79" t="n">
        <v>379</v>
      </c>
      <c r="B390" s="61" t="str">
        <f aca="false">CONCATENATE(INT((A390-1)/12)+1,"-й год ",A390-1-INT((A390-1)/12)*12+1,"-й месяц")</f>
        <v>32-й год 7-й месяц</v>
      </c>
      <c r="C390" s="62" t="n">
        <f aca="false">IF(O390*$C$2/100/12/(1-(1+$C$2/100/12)^(-N390))&lt;F389,O390*$C$2/100/12/(1-(1+$C$2/100/12)^(-N390)),F389+E390)</f>
        <v>0</v>
      </c>
      <c r="D390" s="63" t="n">
        <f aca="false">C390-E390</f>
        <v>0</v>
      </c>
      <c r="E390" s="63" t="n">
        <f aca="false">F389*$C$2/12/100</f>
        <v>0</v>
      </c>
      <c r="F390" s="64" t="n">
        <f aca="false">F389-D390-K390-L390</f>
        <v>0</v>
      </c>
      <c r="G390" s="65" t="n">
        <f aca="false">H390+I390</f>
        <v>0</v>
      </c>
      <c r="H390" s="63" t="n">
        <f aca="false">IF($C$1/$C$3&lt;J389,$C$1/$C$3,J389)</f>
        <v>0</v>
      </c>
      <c r="I390" s="63" t="n">
        <f aca="false">J389*$C$2/12/100</f>
        <v>0</v>
      </c>
      <c r="J390" s="66" t="n">
        <f aca="false">J389-H390-K390-L390</f>
        <v>0</v>
      </c>
      <c r="K390" s="67"/>
      <c r="L390" s="68"/>
      <c r="M390" s="69" t="n">
        <f aca="false">IF(ISBLANK(K389),VALUE(M389),ROW(K389))</f>
        <v>11</v>
      </c>
      <c r="N390" s="9" t="n">
        <f aca="false">N389+M389-M390</f>
        <v>180</v>
      </c>
      <c r="O390" s="10" t="n">
        <f aca="false">INDEX(F:F,M390,1)</f>
        <v>160000</v>
      </c>
      <c r="P390" s="11"/>
    </row>
    <row r="391" s="19" customFormat="true" ht="12.75" hidden="false" customHeight="false" outlineLevel="0" collapsed="false">
      <c r="A391" s="79" t="n">
        <v>380</v>
      </c>
      <c r="B391" s="61" t="str">
        <f aca="false">CONCATENATE(INT((A391-1)/12)+1,"-й год ",A391-1-INT((A391-1)/12)*12+1,"-й месяц")</f>
        <v>32-й год 8-й месяц</v>
      </c>
      <c r="C391" s="62" t="n">
        <f aca="false">IF(O391*$C$2/100/12/(1-(1+$C$2/100/12)^(-N391))&lt;F390,O391*$C$2/100/12/(1-(1+$C$2/100/12)^(-N391)),F390+E391)</f>
        <v>0</v>
      </c>
      <c r="D391" s="63" t="n">
        <f aca="false">C391-E391</f>
        <v>0</v>
      </c>
      <c r="E391" s="63" t="n">
        <f aca="false">F390*$C$2/12/100</f>
        <v>0</v>
      </c>
      <c r="F391" s="64" t="n">
        <f aca="false">F390-D391-K391-L391</f>
        <v>0</v>
      </c>
      <c r="G391" s="65" t="n">
        <f aca="false">H391+I391</f>
        <v>0</v>
      </c>
      <c r="H391" s="63" t="n">
        <f aca="false">IF($C$1/$C$3&lt;J390,$C$1/$C$3,J390)</f>
        <v>0</v>
      </c>
      <c r="I391" s="63" t="n">
        <f aca="false">J390*$C$2/12/100</f>
        <v>0</v>
      </c>
      <c r="J391" s="66" t="n">
        <f aca="false">J390-H391-K391-L391</f>
        <v>0</v>
      </c>
      <c r="K391" s="67"/>
      <c r="L391" s="68"/>
      <c r="M391" s="69" t="n">
        <f aca="false">IF(ISBLANK(K390),VALUE(M390),ROW(K390))</f>
        <v>11</v>
      </c>
      <c r="N391" s="9" t="n">
        <f aca="false">N390+M390-M391</f>
        <v>180</v>
      </c>
      <c r="O391" s="10" t="n">
        <f aca="false">INDEX(F:F,M391,1)</f>
        <v>160000</v>
      </c>
      <c r="P391" s="11"/>
    </row>
    <row r="392" s="19" customFormat="true" ht="12.75" hidden="false" customHeight="false" outlineLevel="0" collapsed="false">
      <c r="A392" s="79" t="n">
        <v>381</v>
      </c>
      <c r="B392" s="61" t="str">
        <f aca="false">CONCATENATE(INT((A392-1)/12)+1,"-й год ",A392-1-INT((A392-1)/12)*12+1,"-й месяц")</f>
        <v>32-й год 9-й месяц</v>
      </c>
      <c r="C392" s="62" t="n">
        <f aca="false">IF(O392*$C$2/100/12/(1-(1+$C$2/100/12)^(-N392))&lt;F391,O392*$C$2/100/12/(1-(1+$C$2/100/12)^(-N392)),F391+E392)</f>
        <v>0</v>
      </c>
      <c r="D392" s="63" t="n">
        <f aca="false">C392-E392</f>
        <v>0</v>
      </c>
      <c r="E392" s="63" t="n">
        <f aca="false">F391*$C$2/12/100</f>
        <v>0</v>
      </c>
      <c r="F392" s="64" t="n">
        <f aca="false">F391-D392-K392-L392</f>
        <v>0</v>
      </c>
      <c r="G392" s="65" t="n">
        <f aca="false">H392+I392</f>
        <v>0</v>
      </c>
      <c r="H392" s="63" t="n">
        <f aca="false">IF($C$1/$C$3&lt;J391,$C$1/$C$3,J391)</f>
        <v>0</v>
      </c>
      <c r="I392" s="63" t="n">
        <f aca="false">J391*$C$2/12/100</f>
        <v>0</v>
      </c>
      <c r="J392" s="66" t="n">
        <f aca="false">J391-H392-K392-L392</f>
        <v>0</v>
      </c>
      <c r="K392" s="67"/>
      <c r="L392" s="68"/>
      <c r="M392" s="69" t="n">
        <f aca="false">IF(ISBLANK(K391),VALUE(M391),ROW(K391))</f>
        <v>11</v>
      </c>
      <c r="N392" s="9" t="n">
        <f aca="false">N391+M391-M392</f>
        <v>180</v>
      </c>
      <c r="O392" s="10" t="n">
        <f aca="false">INDEX(F:F,M392,1)</f>
        <v>160000</v>
      </c>
      <c r="P392" s="11"/>
    </row>
    <row r="393" s="19" customFormat="true" ht="12.75" hidden="false" customHeight="false" outlineLevel="0" collapsed="false">
      <c r="A393" s="79" t="n">
        <v>382</v>
      </c>
      <c r="B393" s="61" t="str">
        <f aca="false">CONCATENATE(INT((A393-1)/12)+1,"-й год ",A393-1-INT((A393-1)/12)*12+1,"-й месяц")</f>
        <v>32-й год 10-й месяц</v>
      </c>
      <c r="C393" s="62" t="n">
        <f aca="false">IF(O393*$C$2/100/12/(1-(1+$C$2/100/12)^(-N393))&lt;F392,O393*$C$2/100/12/(1-(1+$C$2/100/12)^(-N393)),F392+E393)</f>
        <v>0</v>
      </c>
      <c r="D393" s="63" t="n">
        <f aca="false">C393-E393</f>
        <v>0</v>
      </c>
      <c r="E393" s="63" t="n">
        <f aca="false">F392*$C$2/12/100</f>
        <v>0</v>
      </c>
      <c r="F393" s="64" t="n">
        <f aca="false">F392-D393-K393-L393</f>
        <v>0</v>
      </c>
      <c r="G393" s="65" t="n">
        <f aca="false">H393+I393</f>
        <v>0</v>
      </c>
      <c r="H393" s="63" t="n">
        <f aca="false">IF($C$1/$C$3&lt;J392,$C$1/$C$3,J392)</f>
        <v>0</v>
      </c>
      <c r="I393" s="63" t="n">
        <f aca="false">J392*$C$2/12/100</f>
        <v>0</v>
      </c>
      <c r="J393" s="66" t="n">
        <f aca="false">J392-H393-K393-L393</f>
        <v>0</v>
      </c>
      <c r="K393" s="67"/>
      <c r="L393" s="68"/>
      <c r="M393" s="69" t="n">
        <f aca="false">IF(ISBLANK(K392),VALUE(M392),ROW(K392))</f>
        <v>11</v>
      </c>
      <c r="N393" s="9" t="n">
        <f aca="false">N392+M392-M393</f>
        <v>180</v>
      </c>
      <c r="O393" s="10" t="n">
        <f aca="false">INDEX(F:F,M393,1)</f>
        <v>160000</v>
      </c>
      <c r="P393" s="11"/>
    </row>
    <row r="394" s="19" customFormat="true" ht="12.75" hidden="false" customHeight="false" outlineLevel="0" collapsed="false">
      <c r="A394" s="79" t="n">
        <v>383</v>
      </c>
      <c r="B394" s="61" t="str">
        <f aca="false">CONCATENATE(INT((A394-1)/12)+1,"-й год ",A394-1-INT((A394-1)/12)*12+1,"-й месяц")</f>
        <v>32-й год 11-й месяц</v>
      </c>
      <c r="C394" s="62" t="n">
        <f aca="false">IF(O394*$C$2/100/12/(1-(1+$C$2/100/12)^(-N394))&lt;F393,O394*$C$2/100/12/(1-(1+$C$2/100/12)^(-N394)),F393+E394)</f>
        <v>0</v>
      </c>
      <c r="D394" s="63" t="n">
        <f aca="false">C394-E394</f>
        <v>0</v>
      </c>
      <c r="E394" s="63" t="n">
        <f aca="false">F393*$C$2/12/100</f>
        <v>0</v>
      </c>
      <c r="F394" s="64" t="n">
        <f aca="false">F393-D394-K394-L394</f>
        <v>0</v>
      </c>
      <c r="G394" s="65" t="n">
        <f aca="false">H394+I394</f>
        <v>0</v>
      </c>
      <c r="H394" s="63" t="n">
        <f aca="false">IF($C$1/$C$3&lt;J393,$C$1/$C$3,J393)</f>
        <v>0</v>
      </c>
      <c r="I394" s="63" t="n">
        <f aca="false">J393*$C$2/12/100</f>
        <v>0</v>
      </c>
      <c r="J394" s="66" t="n">
        <f aca="false">J393-H394-K394-L394</f>
        <v>0</v>
      </c>
      <c r="K394" s="67"/>
      <c r="L394" s="68"/>
      <c r="M394" s="69" t="n">
        <f aca="false">IF(ISBLANK(K393),VALUE(M393),ROW(K393))</f>
        <v>11</v>
      </c>
      <c r="N394" s="9" t="n">
        <f aca="false">N393+M393-M394</f>
        <v>180</v>
      </c>
      <c r="O394" s="10" t="n">
        <f aca="false">INDEX(F:F,M394,1)</f>
        <v>160000</v>
      </c>
      <c r="P394" s="11"/>
    </row>
    <row r="395" s="19" customFormat="true" ht="12.75" hidden="false" customHeight="false" outlineLevel="0" collapsed="false">
      <c r="A395" s="80" t="n">
        <v>384</v>
      </c>
      <c r="B395" s="81" t="str">
        <f aca="false">CONCATENATE(INT((A395-1)/12)+1,"-й год ",A395-1-INT((A395-1)/12)*12+1,"-й месяц")</f>
        <v>32-й год 12-й месяц</v>
      </c>
      <c r="C395" s="82" t="n">
        <f aca="false">IF(O395*$C$2/100/12/(1-(1+$C$2/100/12)^(-N395))&lt;F394,O395*$C$2/100/12/(1-(1+$C$2/100/12)^(-N395)),F394+E395)</f>
        <v>0</v>
      </c>
      <c r="D395" s="83" t="n">
        <f aca="false">C395-E395</f>
        <v>0</v>
      </c>
      <c r="E395" s="83" t="n">
        <f aca="false">F394*$C$2/12/100</f>
        <v>0</v>
      </c>
      <c r="F395" s="84" t="n">
        <f aca="false">F394-D395-K395-L395</f>
        <v>0</v>
      </c>
      <c r="G395" s="85" t="n">
        <f aca="false">H395+I395</f>
        <v>0</v>
      </c>
      <c r="H395" s="83" t="n">
        <f aca="false">IF($C$1/$C$3&lt;J394,$C$1/$C$3,J394)</f>
        <v>0</v>
      </c>
      <c r="I395" s="83" t="n">
        <f aca="false">J394*$C$2/12/100</f>
        <v>0</v>
      </c>
      <c r="J395" s="86" t="n">
        <f aca="false">J394-H395-K395-L395</f>
        <v>0</v>
      </c>
      <c r="K395" s="87"/>
      <c r="L395" s="88"/>
      <c r="M395" s="69" t="n">
        <f aca="false">IF(ISBLANK(K394),VALUE(M394),ROW(K394))</f>
        <v>11</v>
      </c>
      <c r="N395" s="9" t="n">
        <f aca="false">N394+M394-M395</f>
        <v>180</v>
      </c>
      <c r="O395" s="10" t="n">
        <f aca="false">INDEX(F:F,M395,1)</f>
        <v>160000</v>
      </c>
      <c r="P395" s="11"/>
    </row>
    <row r="396" s="19" customFormat="true" ht="12.75" hidden="false" customHeight="false" outlineLevel="0" collapsed="false">
      <c r="A396" s="60" t="n">
        <v>385</v>
      </c>
      <c r="B396" s="61" t="str">
        <f aca="false">CONCATENATE(INT((A396-1)/12)+1,"-й год ",A396-1-INT((A396-1)/12)*12+1,"-й месяц")</f>
        <v>33-й год 1-й месяц</v>
      </c>
      <c r="C396" s="62" t="n">
        <f aca="false">IF(O396*$C$2/100/12/(1-(1+$C$2/100/12)^(-N396))&lt;F395,O396*$C$2/100/12/(1-(1+$C$2/100/12)^(-N396)),F395+E396)</f>
        <v>0</v>
      </c>
      <c r="D396" s="63" t="n">
        <f aca="false">C396-E396</f>
        <v>0</v>
      </c>
      <c r="E396" s="63" t="n">
        <f aca="false">F395*$C$2/12/100</f>
        <v>0</v>
      </c>
      <c r="F396" s="64" t="n">
        <f aca="false">F395-D396-K396-L396</f>
        <v>0</v>
      </c>
      <c r="G396" s="65" t="n">
        <f aca="false">H396+I396</f>
        <v>0</v>
      </c>
      <c r="H396" s="63" t="n">
        <f aca="false">IF($C$1/$C$3&lt;J395,$C$1/$C$3,J395)</f>
        <v>0</v>
      </c>
      <c r="I396" s="63" t="n">
        <f aca="false">J395*$C$2/12/100</f>
        <v>0</v>
      </c>
      <c r="J396" s="66" t="n">
        <f aca="false">J395-H396-K396-L396</f>
        <v>0</v>
      </c>
      <c r="K396" s="67"/>
      <c r="L396" s="68"/>
      <c r="M396" s="69" t="n">
        <f aca="false">IF(ISBLANK(K395),VALUE(M395),ROW(K395))</f>
        <v>11</v>
      </c>
      <c r="N396" s="9" t="n">
        <f aca="false">N395+M395-M396</f>
        <v>180</v>
      </c>
      <c r="O396" s="10" t="n">
        <f aca="false">INDEX(F:F,M396,1)</f>
        <v>160000</v>
      </c>
      <c r="P396" s="11"/>
    </row>
    <row r="397" s="19" customFormat="true" ht="12.75" hidden="false" customHeight="false" outlineLevel="0" collapsed="false">
      <c r="A397" s="60" t="n">
        <v>386</v>
      </c>
      <c r="B397" s="61" t="str">
        <f aca="false">CONCATENATE(INT((A397-1)/12)+1,"-й год ",A397-1-INT((A397-1)/12)*12+1,"-й месяц")</f>
        <v>33-й год 2-й месяц</v>
      </c>
      <c r="C397" s="62" t="n">
        <f aca="false">IF(O397*$C$2/100/12/(1-(1+$C$2/100/12)^(-N397))&lt;F396,O397*$C$2/100/12/(1-(1+$C$2/100/12)^(-N397)),F396+E397)</f>
        <v>0</v>
      </c>
      <c r="D397" s="63" t="n">
        <f aca="false">C397-E397</f>
        <v>0</v>
      </c>
      <c r="E397" s="63" t="n">
        <f aca="false">F396*$C$2/12/100</f>
        <v>0</v>
      </c>
      <c r="F397" s="64" t="n">
        <f aca="false">F396-D397-K397-L397</f>
        <v>0</v>
      </c>
      <c r="G397" s="65" t="n">
        <f aca="false">H397+I397</f>
        <v>0</v>
      </c>
      <c r="H397" s="63" t="n">
        <f aca="false">IF($C$1/$C$3&lt;J396,$C$1/$C$3,J396)</f>
        <v>0</v>
      </c>
      <c r="I397" s="63" t="n">
        <f aca="false">J396*$C$2/12/100</f>
        <v>0</v>
      </c>
      <c r="J397" s="66" t="n">
        <f aca="false">J396-H397-K397-L397</f>
        <v>0</v>
      </c>
      <c r="K397" s="67"/>
      <c r="L397" s="68"/>
      <c r="M397" s="69" t="n">
        <f aca="false">IF(ISBLANK(K396),VALUE(M396),ROW(K396))</f>
        <v>11</v>
      </c>
      <c r="N397" s="9" t="n">
        <f aca="false">N396+M396-M397</f>
        <v>180</v>
      </c>
      <c r="O397" s="10" t="n">
        <f aca="false">INDEX(F:F,M397,1)</f>
        <v>160000</v>
      </c>
      <c r="P397" s="11"/>
    </row>
    <row r="398" s="19" customFormat="true" ht="12.75" hidden="false" customHeight="false" outlineLevel="0" collapsed="false">
      <c r="A398" s="60" t="n">
        <v>387</v>
      </c>
      <c r="B398" s="61" t="str">
        <f aca="false">CONCATENATE(INT((A398-1)/12)+1,"-й год ",A398-1-INT((A398-1)/12)*12+1,"-й месяц")</f>
        <v>33-й год 3-й месяц</v>
      </c>
      <c r="C398" s="62" t="n">
        <f aca="false">IF(O398*$C$2/100/12/(1-(1+$C$2/100/12)^(-N398))&lt;F397,O398*$C$2/100/12/(1-(1+$C$2/100/12)^(-N398)),F397+E398)</f>
        <v>0</v>
      </c>
      <c r="D398" s="63" t="n">
        <f aca="false">C398-E398</f>
        <v>0</v>
      </c>
      <c r="E398" s="63" t="n">
        <f aca="false">F397*$C$2/12/100</f>
        <v>0</v>
      </c>
      <c r="F398" s="64" t="n">
        <f aca="false">F397-D398-K398-L398</f>
        <v>0</v>
      </c>
      <c r="G398" s="65" t="n">
        <f aca="false">H398+I398</f>
        <v>0</v>
      </c>
      <c r="H398" s="63" t="n">
        <f aca="false">IF($C$1/$C$3&lt;J397,$C$1/$C$3,J397)</f>
        <v>0</v>
      </c>
      <c r="I398" s="63" t="n">
        <f aca="false">J397*$C$2/12/100</f>
        <v>0</v>
      </c>
      <c r="J398" s="66" t="n">
        <f aca="false">J397-H398-K398-L398</f>
        <v>0</v>
      </c>
      <c r="K398" s="67"/>
      <c r="L398" s="68"/>
      <c r="M398" s="69" t="n">
        <f aca="false">IF(ISBLANK(K397),VALUE(M397),ROW(K397))</f>
        <v>11</v>
      </c>
      <c r="N398" s="9" t="n">
        <f aca="false">N397+M397-M398</f>
        <v>180</v>
      </c>
      <c r="O398" s="10" t="n">
        <f aca="false">INDEX(F:F,M398,1)</f>
        <v>160000</v>
      </c>
      <c r="P398" s="11"/>
    </row>
    <row r="399" s="19" customFormat="true" ht="12.75" hidden="false" customHeight="false" outlineLevel="0" collapsed="false">
      <c r="A399" s="60" t="n">
        <v>388</v>
      </c>
      <c r="B399" s="61" t="str">
        <f aca="false">CONCATENATE(INT((A399-1)/12)+1,"-й год ",A399-1-INT((A399-1)/12)*12+1,"-й месяц")</f>
        <v>33-й год 4-й месяц</v>
      </c>
      <c r="C399" s="62" t="n">
        <f aca="false">IF(O399*$C$2/100/12/(1-(1+$C$2/100/12)^(-N399))&lt;F398,O399*$C$2/100/12/(1-(1+$C$2/100/12)^(-N399)),F398+E399)</f>
        <v>0</v>
      </c>
      <c r="D399" s="63" t="n">
        <f aca="false">C399-E399</f>
        <v>0</v>
      </c>
      <c r="E399" s="63" t="n">
        <f aca="false">F398*$C$2/12/100</f>
        <v>0</v>
      </c>
      <c r="F399" s="64" t="n">
        <f aca="false">F398-D399-K399-L399</f>
        <v>0</v>
      </c>
      <c r="G399" s="65" t="n">
        <f aca="false">H399+I399</f>
        <v>0</v>
      </c>
      <c r="H399" s="63" t="n">
        <f aca="false">IF($C$1/$C$3&lt;J398,$C$1/$C$3,J398)</f>
        <v>0</v>
      </c>
      <c r="I399" s="63" t="n">
        <f aca="false">J398*$C$2/12/100</f>
        <v>0</v>
      </c>
      <c r="J399" s="66" t="n">
        <f aca="false">J398-H399-K399-L399</f>
        <v>0</v>
      </c>
      <c r="K399" s="67"/>
      <c r="L399" s="68"/>
      <c r="M399" s="69" t="n">
        <f aca="false">IF(ISBLANK(K398),VALUE(M398),ROW(K398))</f>
        <v>11</v>
      </c>
      <c r="N399" s="9" t="n">
        <f aca="false">N398+M398-M399</f>
        <v>180</v>
      </c>
      <c r="O399" s="10" t="n">
        <f aca="false">INDEX(F:F,M399,1)</f>
        <v>160000</v>
      </c>
      <c r="P399" s="11"/>
    </row>
    <row r="400" s="19" customFormat="true" ht="12.75" hidden="false" customHeight="false" outlineLevel="0" collapsed="false">
      <c r="A400" s="60" t="n">
        <v>389</v>
      </c>
      <c r="B400" s="61" t="str">
        <f aca="false">CONCATENATE(INT((A400-1)/12)+1,"-й год ",A400-1-INT((A400-1)/12)*12+1,"-й месяц")</f>
        <v>33-й год 5-й месяц</v>
      </c>
      <c r="C400" s="62" t="n">
        <f aca="false">IF(O400*$C$2/100/12/(1-(1+$C$2/100/12)^(-N400))&lt;F399,O400*$C$2/100/12/(1-(1+$C$2/100/12)^(-N400)),F399+E400)</f>
        <v>0</v>
      </c>
      <c r="D400" s="63" t="n">
        <f aca="false">C400-E400</f>
        <v>0</v>
      </c>
      <c r="E400" s="63" t="n">
        <f aca="false">F399*$C$2/12/100</f>
        <v>0</v>
      </c>
      <c r="F400" s="64" t="n">
        <f aca="false">F399-D400-K400-L400</f>
        <v>0</v>
      </c>
      <c r="G400" s="65" t="n">
        <f aca="false">H400+I400</f>
        <v>0</v>
      </c>
      <c r="H400" s="63" t="n">
        <f aca="false">IF($C$1/$C$3&lt;J399,$C$1/$C$3,J399)</f>
        <v>0</v>
      </c>
      <c r="I400" s="63" t="n">
        <f aca="false">J399*$C$2/12/100</f>
        <v>0</v>
      </c>
      <c r="J400" s="66" t="n">
        <f aca="false">J399-H400-K400-L400</f>
        <v>0</v>
      </c>
      <c r="K400" s="67"/>
      <c r="L400" s="68"/>
      <c r="M400" s="69" t="n">
        <f aca="false">IF(ISBLANK(K399),VALUE(M399),ROW(K399))</f>
        <v>11</v>
      </c>
      <c r="N400" s="9" t="n">
        <f aca="false">N399+M399-M400</f>
        <v>180</v>
      </c>
      <c r="O400" s="10" t="n">
        <f aca="false">INDEX(F:F,M400,1)</f>
        <v>160000</v>
      </c>
      <c r="P400" s="11"/>
    </row>
    <row r="401" s="19" customFormat="true" ht="12.75" hidden="false" customHeight="false" outlineLevel="0" collapsed="false">
      <c r="A401" s="60" t="n">
        <v>390</v>
      </c>
      <c r="B401" s="61" t="str">
        <f aca="false">CONCATENATE(INT((A401-1)/12)+1,"-й год ",A401-1-INT((A401-1)/12)*12+1,"-й месяц")</f>
        <v>33-й год 6-й месяц</v>
      </c>
      <c r="C401" s="62" t="n">
        <f aca="false">IF(O401*$C$2/100/12/(1-(1+$C$2/100/12)^(-N401))&lt;F400,O401*$C$2/100/12/(1-(1+$C$2/100/12)^(-N401)),F400+E401)</f>
        <v>0</v>
      </c>
      <c r="D401" s="63" t="n">
        <f aca="false">C401-E401</f>
        <v>0</v>
      </c>
      <c r="E401" s="63" t="n">
        <f aca="false">F400*$C$2/12/100</f>
        <v>0</v>
      </c>
      <c r="F401" s="64" t="n">
        <f aca="false">F400-D401-K401-L401</f>
        <v>0</v>
      </c>
      <c r="G401" s="65" t="n">
        <f aca="false">H401+I401</f>
        <v>0</v>
      </c>
      <c r="H401" s="63" t="n">
        <f aca="false">IF($C$1/$C$3&lt;J400,$C$1/$C$3,J400)</f>
        <v>0</v>
      </c>
      <c r="I401" s="63" t="n">
        <f aca="false">J400*$C$2/12/100</f>
        <v>0</v>
      </c>
      <c r="J401" s="66" t="n">
        <f aca="false">J400-H401-K401-L401</f>
        <v>0</v>
      </c>
      <c r="K401" s="67"/>
      <c r="L401" s="68"/>
      <c r="M401" s="69" t="n">
        <f aca="false">IF(ISBLANK(K400),VALUE(M400),ROW(K400))</f>
        <v>11</v>
      </c>
      <c r="N401" s="9" t="n">
        <f aca="false">N400+M400-M401</f>
        <v>180</v>
      </c>
      <c r="O401" s="10" t="n">
        <f aca="false">INDEX(F:F,M401,1)</f>
        <v>160000</v>
      </c>
      <c r="P401" s="11"/>
    </row>
    <row r="402" s="19" customFormat="true" ht="12.75" hidden="false" customHeight="false" outlineLevel="0" collapsed="false">
      <c r="A402" s="60" t="n">
        <v>391</v>
      </c>
      <c r="B402" s="61" t="str">
        <f aca="false">CONCATENATE(INT((A402-1)/12)+1,"-й год ",A402-1-INT((A402-1)/12)*12+1,"-й месяц")</f>
        <v>33-й год 7-й месяц</v>
      </c>
      <c r="C402" s="62" t="n">
        <f aca="false">IF(O402*$C$2/100/12/(1-(1+$C$2/100/12)^(-N402))&lt;F401,O402*$C$2/100/12/(1-(1+$C$2/100/12)^(-N402)),F401+E402)</f>
        <v>0</v>
      </c>
      <c r="D402" s="63" t="n">
        <f aca="false">C402-E402</f>
        <v>0</v>
      </c>
      <c r="E402" s="63" t="n">
        <f aca="false">F401*$C$2/12/100</f>
        <v>0</v>
      </c>
      <c r="F402" s="64" t="n">
        <f aca="false">F401-D402-K402-L402</f>
        <v>0</v>
      </c>
      <c r="G402" s="65" t="n">
        <f aca="false">H402+I402</f>
        <v>0</v>
      </c>
      <c r="H402" s="63" t="n">
        <f aca="false">IF($C$1/$C$3&lt;J401,$C$1/$C$3,J401)</f>
        <v>0</v>
      </c>
      <c r="I402" s="63" t="n">
        <f aca="false">J401*$C$2/12/100</f>
        <v>0</v>
      </c>
      <c r="J402" s="66" t="n">
        <f aca="false">J401-H402-K402-L402</f>
        <v>0</v>
      </c>
      <c r="K402" s="67"/>
      <c r="L402" s="68"/>
      <c r="M402" s="69" t="n">
        <f aca="false">IF(ISBLANK(K401),VALUE(M401),ROW(K401))</f>
        <v>11</v>
      </c>
      <c r="N402" s="9" t="n">
        <f aca="false">N401+M401-M402</f>
        <v>180</v>
      </c>
      <c r="O402" s="10" t="n">
        <f aca="false">INDEX(F:F,M402,1)</f>
        <v>160000</v>
      </c>
      <c r="P402" s="11"/>
    </row>
    <row r="403" s="19" customFormat="true" ht="12.75" hidden="false" customHeight="false" outlineLevel="0" collapsed="false">
      <c r="A403" s="60" t="n">
        <v>392</v>
      </c>
      <c r="B403" s="61" t="str">
        <f aca="false">CONCATENATE(INT((A403-1)/12)+1,"-й год ",A403-1-INT((A403-1)/12)*12+1,"-й месяц")</f>
        <v>33-й год 8-й месяц</v>
      </c>
      <c r="C403" s="62" t="n">
        <f aca="false">IF(O403*$C$2/100/12/(1-(1+$C$2/100/12)^(-N403))&lt;F402,O403*$C$2/100/12/(1-(1+$C$2/100/12)^(-N403)),F402+E403)</f>
        <v>0</v>
      </c>
      <c r="D403" s="63" t="n">
        <f aca="false">C403-E403</f>
        <v>0</v>
      </c>
      <c r="E403" s="63" t="n">
        <f aca="false">F402*$C$2/12/100</f>
        <v>0</v>
      </c>
      <c r="F403" s="64" t="n">
        <f aca="false">F402-D403-K403-L403</f>
        <v>0</v>
      </c>
      <c r="G403" s="65" t="n">
        <f aca="false">H403+I403</f>
        <v>0</v>
      </c>
      <c r="H403" s="63" t="n">
        <f aca="false">IF($C$1/$C$3&lt;J402,$C$1/$C$3,J402)</f>
        <v>0</v>
      </c>
      <c r="I403" s="63" t="n">
        <f aca="false">J402*$C$2/12/100</f>
        <v>0</v>
      </c>
      <c r="J403" s="66" t="n">
        <f aca="false">J402-H403-K403-L403</f>
        <v>0</v>
      </c>
      <c r="K403" s="67"/>
      <c r="L403" s="68"/>
      <c r="M403" s="69" t="n">
        <f aca="false">IF(ISBLANK(K402),VALUE(M402),ROW(K402))</f>
        <v>11</v>
      </c>
      <c r="N403" s="9" t="n">
        <f aca="false">N402+M402-M403</f>
        <v>180</v>
      </c>
      <c r="O403" s="10" t="n">
        <f aca="false">INDEX(F:F,M403,1)</f>
        <v>160000</v>
      </c>
      <c r="P403" s="11"/>
    </row>
    <row r="404" s="19" customFormat="true" ht="12.75" hidden="false" customHeight="false" outlineLevel="0" collapsed="false">
      <c r="A404" s="60" t="n">
        <v>393</v>
      </c>
      <c r="B404" s="61" t="str">
        <f aca="false">CONCATENATE(INT((A404-1)/12)+1,"-й год ",A404-1-INT((A404-1)/12)*12+1,"-й месяц")</f>
        <v>33-й год 9-й месяц</v>
      </c>
      <c r="C404" s="62" t="n">
        <f aca="false">IF(O404*$C$2/100/12/(1-(1+$C$2/100/12)^(-N404))&lt;F403,O404*$C$2/100/12/(1-(1+$C$2/100/12)^(-N404)),F403+E404)</f>
        <v>0</v>
      </c>
      <c r="D404" s="63" t="n">
        <f aca="false">C404-E404</f>
        <v>0</v>
      </c>
      <c r="E404" s="63" t="n">
        <f aca="false">F403*$C$2/12/100</f>
        <v>0</v>
      </c>
      <c r="F404" s="64" t="n">
        <f aca="false">F403-D404-K404-L404</f>
        <v>0</v>
      </c>
      <c r="G404" s="65" t="n">
        <f aca="false">H404+I404</f>
        <v>0</v>
      </c>
      <c r="H404" s="63" t="n">
        <f aca="false">IF($C$1/$C$3&lt;J403,$C$1/$C$3,J403)</f>
        <v>0</v>
      </c>
      <c r="I404" s="63" t="n">
        <f aca="false">J403*$C$2/12/100</f>
        <v>0</v>
      </c>
      <c r="J404" s="66" t="n">
        <f aca="false">J403-H404-K404-L404</f>
        <v>0</v>
      </c>
      <c r="K404" s="67"/>
      <c r="L404" s="68"/>
      <c r="M404" s="69" t="n">
        <f aca="false">IF(ISBLANK(K403),VALUE(M403),ROW(K403))</f>
        <v>11</v>
      </c>
      <c r="N404" s="9" t="n">
        <f aca="false">N403+M403-M404</f>
        <v>180</v>
      </c>
      <c r="O404" s="10" t="n">
        <f aca="false">INDEX(F:F,M404,1)</f>
        <v>160000</v>
      </c>
      <c r="P404" s="11"/>
    </row>
    <row r="405" s="19" customFormat="true" ht="12.75" hidden="false" customHeight="false" outlineLevel="0" collapsed="false">
      <c r="A405" s="60" t="n">
        <v>394</v>
      </c>
      <c r="B405" s="61" t="str">
        <f aca="false">CONCATENATE(INT((A405-1)/12)+1,"-й год ",A405-1-INT((A405-1)/12)*12+1,"-й месяц")</f>
        <v>33-й год 10-й месяц</v>
      </c>
      <c r="C405" s="62" t="n">
        <f aca="false">IF(O405*$C$2/100/12/(1-(1+$C$2/100/12)^(-N405))&lt;F404,O405*$C$2/100/12/(1-(1+$C$2/100/12)^(-N405)),F404+E405)</f>
        <v>0</v>
      </c>
      <c r="D405" s="63" t="n">
        <f aca="false">C405-E405</f>
        <v>0</v>
      </c>
      <c r="E405" s="63" t="n">
        <f aca="false">F404*$C$2/12/100</f>
        <v>0</v>
      </c>
      <c r="F405" s="64" t="n">
        <f aca="false">F404-D405-K405-L405</f>
        <v>0</v>
      </c>
      <c r="G405" s="65" t="n">
        <f aca="false">H405+I405</f>
        <v>0</v>
      </c>
      <c r="H405" s="63" t="n">
        <f aca="false">IF($C$1/$C$3&lt;J404,$C$1/$C$3,J404)</f>
        <v>0</v>
      </c>
      <c r="I405" s="63" t="n">
        <f aca="false">J404*$C$2/12/100</f>
        <v>0</v>
      </c>
      <c r="J405" s="66" t="n">
        <f aca="false">J404-H405-K405-L405</f>
        <v>0</v>
      </c>
      <c r="K405" s="67"/>
      <c r="L405" s="68"/>
      <c r="M405" s="69" t="n">
        <f aca="false">IF(ISBLANK(K404),VALUE(M404),ROW(K404))</f>
        <v>11</v>
      </c>
      <c r="N405" s="9" t="n">
        <f aca="false">N404+M404-M405</f>
        <v>180</v>
      </c>
      <c r="O405" s="10" t="n">
        <f aca="false">INDEX(F:F,M405,1)</f>
        <v>160000</v>
      </c>
      <c r="P405" s="11"/>
    </row>
    <row r="406" s="19" customFormat="true" ht="12.75" hidden="false" customHeight="false" outlineLevel="0" collapsed="false">
      <c r="A406" s="60" t="n">
        <v>395</v>
      </c>
      <c r="B406" s="61" t="str">
        <f aca="false">CONCATENATE(INT((A406-1)/12)+1,"-й год ",A406-1-INT((A406-1)/12)*12+1,"-й месяц")</f>
        <v>33-й год 11-й месяц</v>
      </c>
      <c r="C406" s="62" t="n">
        <f aca="false">IF(O406*$C$2/100/12/(1-(1+$C$2/100/12)^(-N406))&lt;F405,O406*$C$2/100/12/(1-(1+$C$2/100/12)^(-N406)),F405+E406)</f>
        <v>0</v>
      </c>
      <c r="D406" s="63" t="n">
        <f aca="false">C406-E406</f>
        <v>0</v>
      </c>
      <c r="E406" s="63" t="n">
        <f aca="false">F405*$C$2/12/100</f>
        <v>0</v>
      </c>
      <c r="F406" s="64" t="n">
        <f aca="false">F405-D406-K406-L406</f>
        <v>0</v>
      </c>
      <c r="G406" s="65" t="n">
        <f aca="false">H406+I406</f>
        <v>0</v>
      </c>
      <c r="H406" s="63" t="n">
        <f aca="false">IF($C$1/$C$3&lt;J405,$C$1/$C$3,J405)</f>
        <v>0</v>
      </c>
      <c r="I406" s="63" t="n">
        <f aca="false">J405*$C$2/12/100</f>
        <v>0</v>
      </c>
      <c r="J406" s="66" t="n">
        <f aca="false">J405-H406-K406-L406</f>
        <v>0</v>
      </c>
      <c r="K406" s="67"/>
      <c r="L406" s="68"/>
      <c r="M406" s="69" t="n">
        <f aca="false">IF(ISBLANK(K405),VALUE(M405),ROW(K405))</f>
        <v>11</v>
      </c>
      <c r="N406" s="9" t="n">
        <f aca="false">N405+M405-M406</f>
        <v>180</v>
      </c>
      <c r="O406" s="10" t="n">
        <f aca="false">INDEX(F:F,M406,1)</f>
        <v>160000</v>
      </c>
      <c r="P406" s="11"/>
    </row>
    <row r="407" s="19" customFormat="true" ht="12.75" hidden="false" customHeight="false" outlineLevel="0" collapsed="false">
      <c r="A407" s="60" t="n">
        <v>396</v>
      </c>
      <c r="B407" s="61" t="str">
        <f aca="false">CONCATENATE(INT((A407-1)/12)+1,"-й год ",A407-1-INT((A407-1)/12)*12+1,"-й месяц")</f>
        <v>33-й год 12-й месяц</v>
      </c>
      <c r="C407" s="62" t="n">
        <f aca="false">IF(O407*$C$2/100/12/(1-(1+$C$2/100/12)^(-N407))&lt;F406,O407*$C$2/100/12/(1-(1+$C$2/100/12)^(-N407)),F406+E407)</f>
        <v>0</v>
      </c>
      <c r="D407" s="63" t="n">
        <f aca="false">C407-E407</f>
        <v>0</v>
      </c>
      <c r="E407" s="63" t="n">
        <f aca="false">F406*$C$2/12/100</f>
        <v>0</v>
      </c>
      <c r="F407" s="64" t="n">
        <f aca="false">F406-D407-K407-L407</f>
        <v>0</v>
      </c>
      <c r="G407" s="65" t="n">
        <f aca="false">H407+I407</f>
        <v>0</v>
      </c>
      <c r="H407" s="63" t="n">
        <f aca="false">IF($C$1/$C$3&lt;J406,$C$1/$C$3,J406)</f>
        <v>0</v>
      </c>
      <c r="I407" s="63" t="n">
        <f aca="false">J406*$C$2/12/100</f>
        <v>0</v>
      </c>
      <c r="J407" s="66" t="n">
        <f aca="false">J406-H407-K407-L407</f>
        <v>0</v>
      </c>
      <c r="K407" s="67"/>
      <c r="L407" s="68"/>
      <c r="M407" s="69" t="n">
        <f aca="false">IF(ISBLANK(K406),VALUE(M406),ROW(K406))</f>
        <v>11</v>
      </c>
      <c r="N407" s="9" t="n">
        <f aca="false">N406+M406-M407</f>
        <v>180</v>
      </c>
      <c r="O407" s="10" t="n">
        <f aca="false">INDEX(F:F,M407,1)</f>
        <v>160000</v>
      </c>
      <c r="P407" s="11"/>
    </row>
    <row r="408" s="19" customFormat="true" ht="12.75" hidden="false" customHeight="false" outlineLevel="0" collapsed="false">
      <c r="A408" s="70" t="n">
        <v>397</v>
      </c>
      <c r="B408" s="71" t="str">
        <f aca="false">CONCATENATE(INT((A408-1)/12)+1,"-й год ",A408-1-INT((A408-1)/12)*12+1,"-й месяц")</f>
        <v>34-й год 1-й месяц</v>
      </c>
      <c r="C408" s="72" t="n">
        <f aca="false">IF(O408*$C$2/100/12/(1-(1+$C$2/100/12)^(-N408))&lt;F407,O408*$C$2/100/12/(1-(1+$C$2/100/12)^(-N408)),F407+E408)</f>
        <v>0</v>
      </c>
      <c r="D408" s="73" t="n">
        <f aca="false">C408-E408</f>
        <v>0</v>
      </c>
      <c r="E408" s="73" t="n">
        <f aca="false">F407*$C$2/12/100</f>
        <v>0</v>
      </c>
      <c r="F408" s="74" t="n">
        <f aca="false">F407-D408-K408-L408</f>
        <v>0</v>
      </c>
      <c r="G408" s="75" t="n">
        <f aca="false">H408+I408</f>
        <v>0</v>
      </c>
      <c r="H408" s="73" t="n">
        <f aca="false">IF($C$1/$C$3&lt;J407,$C$1/$C$3,J407)</f>
        <v>0</v>
      </c>
      <c r="I408" s="73" t="n">
        <f aca="false">J407*$C$2/12/100</f>
        <v>0</v>
      </c>
      <c r="J408" s="76" t="n">
        <f aca="false">J407-H408-K408-L408</f>
        <v>0</v>
      </c>
      <c r="K408" s="77"/>
      <c r="L408" s="78"/>
      <c r="M408" s="69" t="n">
        <f aca="false">IF(ISBLANK(K407),VALUE(M407),ROW(K407))</f>
        <v>11</v>
      </c>
      <c r="N408" s="9" t="n">
        <f aca="false">N407+M407-M408</f>
        <v>180</v>
      </c>
      <c r="O408" s="10" t="n">
        <f aca="false">INDEX(F:F,M408,1)</f>
        <v>160000</v>
      </c>
      <c r="P408" s="11"/>
    </row>
    <row r="409" s="19" customFormat="true" ht="12.75" hidden="false" customHeight="false" outlineLevel="0" collapsed="false">
      <c r="A409" s="79" t="n">
        <v>398</v>
      </c>
      <c r="B409" s="61" t="str">
        <f aca="false">CONCATENATE(INT((A409-1)/12)+1,"-й год ",A409-1-INT((A409-1)/12)*12+1,"-й месяц")</f>
        <v>34-й год 2-й месяц</v>
      </c>
      <c r="C409" s="62" t="n">
        <f aca="false">IF(O409*$C$2/100/12/(1-(1+$C$2/100/12)^(-N409))&lt;F408,O409*$C$2/100/12/(1-(1+$C$2/100/12)^(-N409)),F408+E409)</f>
        <v>0</v>
      </c>
      <c r="D409" s="63" t="n">
        <f aca="false">C409-E409</f>
        <v>0</v>
      </c>
      <c r="E409" s="63" t="n">
        <f aca="false">F408*$C$2/12/100</f>
        <v>0</v>
      </c>
      <c r="F409" s="64" t="n">
        <f aca="false">F408-D409-K409-L409</f>
        <v>0</v>
      </c>
      <c r="G409" s="65" t="n">
        <f aca="false">H409+I409</f>
        <v>0</v>
      </c>
      <c r="H409" s="63" t="n">
        <f aca="false">IF($C$1/$C$3&lt;J408,$C$1/$C$3,J408)</f>
        <v>0</v>
      </c>
      <c r="I409" s="63" t="n">
        <f aca="false">J408*$C$2/12/100</f>
        <v>0</v>
      </c>
      <c r="J409" s="66" t="n">
        <f aca="false">J408-H409-K409-L409</f>
        <v>0</v>
      </c>
      <c r="K409" s="67"/>
      <c r="L409" s="68"/>
      <c r="M409" s="69" t="n">
        <f aca="false">IF(ISBLANK(K408),VALUE(M408),ROW(K408))</f>
        <v>11</v>
      </c>
      <c r="N409" s="9" t="n">
        <f aca="false">N408+M408-M409</f>
        <v>180</v>
      </c>
      <c r="O409" s="10" t="n">
        <f aca="false">INDEX(F:F,M409,1)</f>
        <v>160000</v>
      </c>
      <c r="P409" s="11"/>
    </row>
    <row r="410" s="19" customFormat="true" ht="12.75" hidden="false" customHeight="false" outlineLevel="0" collapsed="false">
      <c r="A410" s="79" t="n">
        <v>399</v>
      </c>
      <c r="B410" s="61" t="str">
        <f aca="false">CONCATENATE(INT((A410-1)/12)+1,"-й год ",A410-1-INT((A410-1)/12)*12+1,"-й месяц")</f>
        <v>34-й год 3-й месяц</v>
      </c>
      <c r="C410" s="62" t="n">
        <f aca="false">IF(O410*$C$2/100/12/(1-(1+$C$2/100/12)^(-N410))&lt;F409,O410*$C$2/100/12/(1-(1+$C$2/100/12)^(-N410)),F409+E410)</f>
        <v>0</v>
      </c>
      <c r="D410" s="63" t="n">
        <f aca="false">C410-E410</f>
        <v>0</v>
      </c>
      <c r="E410" s="63" t="n">
        <f aca="false">F409*$C$2/12/100</f>
        <v>0</v>
      </c>
      <c r="F410" s="64" t="n">
        <f aca="false">F409-D410-K410-L410</f>
        <v>0</v>
      </c>
      <c r="G410" s="65" t="n">
        <f aca="false">H410+I410</f>
        <v>0</v>
      </c>
      <c r="H410" s="63" t="n">
        <f aca="false">IF($C$1/$C$3&lt;J409,$C$1/$C$3,J409)</f>
        <v>0</v>
      </c>
      <c r="I410" s="63" t="n">
        <f aca="false">J409*$C$2/12/100</f>
        <v>0</v>
      </c>
      <c r="J410" s="66" t="n">
        <f aca="false">J409-H410-K410-L410</f>
        <v>0</v>
      </c>
      <c r="K410" s="67"/>
      <c r="L410" s="68"/>
      <c r="M410" s="69" t="n">
        <f aca="false">IF(ISBLANK(K409),VALUE(M409),ROW(K409))</f>
        <v>11</v>
      </c>
      <c r="N410" s="9" t="n">
        <f aca="false">N409+M409-M410</f>
        <v>180</v>
      </c>
      <c r="O410" s="10" t="n">
        <f aca="false">INDEX(F:F,M410,1)</f>
        <v>160000</v>
      </c>
      <c r="P410" s="11"/>
    </row>
    <row r="411" s="19" customFormat="true" ht="12.75" hidden="false" customHeight="false" outlineLevel="0" collapsed="false">
      <c r="A411" s="79" t="n">
        <v>400</v>
      </c>
      <c r="B411" s="61" t="str">
        <f aca="false">CONCATENATE(INT((A411-1)/12)+1,"-й год ",A411-1-INT((A411-1)/12)*12+1,"-й месяц")</f>
        <v>34-й год 4-й месяц</v>
      </c>
      <c r="C411" s="62" t="n">
        <f aca="false">IF(O411*$C$2/100/12/(1-(1+$C$2/100/12)^(-N411))&lt;F410,O411*$C$2/100/12/(1-(1+$C$2/100/12)^(-N411)),F410+E411)</f>
        <v>0</v>
      </c>
      <c r="D411" s="63" t="n">
        <f aca="false">C411-E411</f>
        <v>0</v>
      </c>
      <c r="E411" s="63" t="n">
        <f aca="false">F410*$C$2/12/100</f>
        <v>0</v>
      </c>
      <c r="F411" s="64" t="n">
        <f aca="false">F410-D411-K411-L411</f>
        <v>0</v>
      </c>
      <c r="G411" s="65" t="n">
        <f aca="false">H411+I411</f>
        <v>0</v>
      </c>
      <c r="H411" s="63" t="n">
        <f aca="false">IF($C$1/$C$3&lt;J410,$C$1/$C$3,J410)</f>
        <v>0</v>
      </c>
      <c r="I411" s="63" t="n">
        <f aca="false">J410*$C$2/12/100</f>
        <v>0</v>
      </c>
      <c r="J411" s="66" t="n">
        <f aca="false">J410-H411-K411-L411</f>
        <v>0</v>
      </c>
      <c r="K411" s="67"/>
      <c r="L411" s="68"/>
      <c r="M411" s="69" t="n">
        <f aca="false">IF(ISBLANK(K410),VALUE(M410),ROW(K410))</f>
        <v>11</v>
      </c>
      <c r="N411" s="9" t="n">
        <f aca="false">N410+M410-M411</f>
        <v>180</v>
      </c>
      <c r="O411" s="10" t="n">
        <f aca="false">INDEX(F:F,M411,1)</f>
        <v>160000</v>
      </c>
      <c r="P411" s="11"/>
    </row>
    <row r="412" s="19" customFormat="true" ht="12.75" hidden="false" customHeight="false" outlineLevel="0" collapsed="false">
      <c r="A412" s="79" t="n">
        <v>401</v>
      </c>
      <c r="B412" s="61" t="str">
        <f aca="false">CONCATENATE(INT((A412-1)/12)+1,"-й год ",A412-1-INT((A412-1)/12)*12+1,"-й месяц")</f>
        <v>34-й год 5-й месяц</v>
      </c>
      <c r="C412" s="62" t="n">
        <f aca="false">IF(O412*$C$2/100/12/(1-(1+$C$2/100/12)^(-N412))&lt;F411,O412*$C$2/100/12/(1-(1+$C$2/100/12)^(-N412)),F411+E412)</f>
        <v>0</v>
      </c>
      <c r="D412" s="63" t="n">
        <f aca="false">C412-E412</f>
        <v>0</v>
      </c>
      <c r="E412" s="63" t="n">
        <f aca="false">F411*$C$2/12/100</f>
        <v>0</v>
      </c>
      <c r="F412" s="64" t="n">
        <f aca="false">F411-D412-K412-L412</f>
        <v>0</v>
      </c>
      <c r="G412" s="65" t="n">
        <f aca="false">H412+I412</f>
        <v>0</v>
      </c>
      <c r="H412" s="63" t="n">
        <f aca="false">IF($C$1/$C$3&lt;J411,$C$1/$C$3,J411)</f>
        <v>0</v>
      </c>
      <c r="I412" s="63" t="n">
        <f aca="false">J411*$C$2/12/100</f>
        <v>0</v>
      </c>
      <c r="J412" s="66" t="n">
        <f aca="false">J411-H412-K412-L412</f>
        <v>0</v>
      </c>
      <c r="K412" s="67"/>
      <c r="L412" s="68"/>
      <c r="M412" s="69" t="n">
        <f aca="false">IF(ISBLANK(K411),VALUE(M411),ROW(K411))</f>
        <v>11</v>
      </c>
      <c r="N412" s="9" t="n">
        <f aca="false">N411+M411-M412</f>
        <v>180</v>
      </c>
      <c r="O412" s="10" t="n">
        <f aca="false">INDEX(F:F,M412,1)</f>
        <v>160000</v>
      </c>
      <c r="P412" s="11"/>
    </row>
    <row r="413" s="19" customFormat="true" ht="12.75" hidden="false" customHeight="false" outlineLevel="0" collapsed="false">
      <c r="A413" s="79" t="n">
        <v>402</v>
      </c>
      <c r="B413" s="61" t="str">
        <f aca="false">CONCATENATE(INT((A413-1)/12)+1,"-й год ",A413-1-INT((A413-1)/12)*12+1,"-й месяц")</f>
        <v>34-й год 6-й месяц</v>
      </c>
      <c r="C413" s="62" t="n">
        <f aca="false">IF(O413*$C$2/100/12/(1-(1+$C$2/100/12)^(-N413))&lt;F412,O413*$C$2/100/12/(1-(1+$C$2/100/12)^(-N413)),F412+E413)</f>
        <v>0</v>
      </c>
      <c r="D413" s="63" t="n">
        <f aca="false">C413-E413</f>
        <v>0</v>
      </c>
      <c r="E413" s="63" t="n">
        <f aca="false">F412*$C$2/12/100</f>
        <v>0</v>
      </c>
      <c r="F413" s="64" t="n">
        <f aca="false">F412-D413-K413-L413</f>
        <v>0</v>
      </c>
      <c r="G413" s="65" t="n">
        <f aca="false">H413+I413</f>
        <v>0</v>
      </c>
      <c r="H413" s="63" t="n">
        <f aca="false">IF($C$1/$C$3&lt;J412,$C$1/$C$3,J412)</f>
        <v>0</v>
      </c>
      <c r="I413" s="63" t="n">
        <f aca="false">J412*$C$2/12/100</f>
        <v>0</v>
      </c>
      <c r="J413" s="66" t="n">
        <f aca="false">J412-H413-K413-L413</f>
        <v>0</v>
      </c>
      <c r="K413" s="67"/>
      <c r="L413" s="68"/>
      <c r="M413" s="69" t="n">
        <f aca="false">IF(ISBLANK(K412),VALUE(M412),ROW(K412))</f>
        <v>11</v>
      </c>
      <c r="N413" s="9" t="n">
        <f aca="false">N412+M412-M413</f>
        <v>180</v>
      </c>
      <c r="O413" s="10" t="n">
        <f aca="false">INDEX(F:F,M413,1)</f>
        <v>160000</v>
      </c>
      <c r="P413" s="11"/>
    </row>
    <row r="414" s="19" customFormat="true" ht="12.75" hidden="false" customHeight="false" outlineLevel="0" collapsed="false">
      <c r="A414" s="79" t="n">
        <v>403</v>
      </c>
      <c r="B414" s="61" t="str">
        <f aca="false">CONCATENATE(INT((A414-1)/12)+1,"-й год ",A414-1-INT((A414-1)/12)*12+1,"-й месяц")</f>
        <v>34-й год 7-й месяц</v>
      </c>
      <c r="C414" s="62" t="n">
        <f aca="false">IF(O414*$C$2/100/12/(1-(1+$C$2/100/12)^(-N414))&lt;F413,O414*$C$2/100/12/(1-(1+$C$2/100/12)^(-N414)),F413+E414)</f>
        <v>0</v>
      </c>
      <c r="D414" s="63" t="n">
        <f aca="false">C414-E414</f>
        <v>0</v>
      </c>
      <c r="E414" s="63" t="n">
        <f aca="false">F413*$C$2/12/100</f>
        <v>0</v>
      </c>
      <c r="F414" s="64" t="n">
        <f aca="false">F413-D414-K414-L414</f>
        <v>0</v>
      </c>
      <c r="G414" s="65" t="n">
        <f aca="false">H414+I414</f>
        <v>0</v>
      </c>
      <c r="H414" s="63" t="n">
        <f aca="false">IF($C$1/$C$3&lt;J413,$C$1/$C$3,J413)</f>
        <v>0</v>
      </c>
      <c r="I414" s="63" t="n">
        <f aca="false">J413*$C$2/12/100</f>
        <v>0</v>
      </c>
      <c r="J414" s="66" t="n">
        <f aca="false">J413-H414-K414-L414</f>
        <v>0</v>
      </c>
      <c r="K414" s="67"/>
      <c r="L414" s="68"/>
      <c r="M414" s="69" t="n">
        <f aca="false">IF(ISBLANK(K413),VALUE(M413),ROW(K413))</f>
        <v>11</v>
      </c>
      <c r="N414" s="9" t="n">
        <f aca="false">N413+M413-M414</f>
        <v>180</v>
      </c>
      <c r="O414" s="10" t="n">
        <f aca="false">INDEX(F:F,M414,1)</f>
        <v>160000</v>
      </c>
      <c r="P414" s="11"/>
    </row>
    <row r="415" s="19" customFormat="true" ht="12.75" hidden="false" customHeight="false" outlineLevel="0" collapsed="false">
      <c r="A415" s="79" t="n">
        <v>404</v>
      </c>
      <c r="B415" s="61" t="str">
        <f aca="false">CONCATENATE(INT((A415-1)/12)+1,"-й год ",A415-1-INT((A415-1)/12)*12+1,"-й месяц")</f>
        <v>34-й год 8-й месяц</v>
      </c>
      <c r="C415" s="62" t="n">
        <f aca="false">IF(O415*$C$2/100/12/(1-(1+$C$2/100/12)^(-N415))&lt;F414,O415*$C$2/100/12/(1-(1+$C$2/100/12)^(-N415)),F414+E415)</f>
        <v>0</v>
      </c>
      <c r="D415" s="63" t="n">
        <f aca="false">C415-E415</f>
        <v>0</v>
      </c>
      <c r="E415" s="63" t="n">
        <f aca="false">F414*$C$2/12/100</f>
        <v>0</v>
      </c>
      <c r="F415" s="64" t="n">
        <f aca="false">F414-D415-K415-L415</f>
        <v>0</v>
      </c>
      <c r="G415" s="65" t="n">
        <f aca="false">H415+I415</f>
        <v>0</v>
      </c>
      <c r="H415" s="63" t="n">
        <f aca="false">IF($C$1/$C$3&lt;J414,$C$1/$C$3,J414)</f>
        <v>0</v>
      </c>
      <c r="I415" s="63" t="n">
        <f aca="false">J414*$C$2/12/100</f>
        <v>0</v>
      </c>
      <c r="J415" s="66" t="n">
        <f aca="false">J414-H415-K415-L415</f>
        <v>0</v>
      </c>
      <c r="K415" s="67"/>
      <c r="L415" s="68"/>
      <c r="M415" s="69" t="n">
        <f aca="false">IF(ISBLANK(K414),VALUE(M414),ROW(K414))</f>
        <v>11</v>
      </c>
      <c r="N415" s="9" t="n">
        <f aca="false">N414+M414-M415</f>
        <v>180</v>
      </c>
      <c r="O415" s="10" t="n">
        <f aca="false">INDEX(F:F,M415,1)</f>
        <v>160000</v>
      </c>
      <c r="P415" s="11"/>
    </row>
    <row r="416" s="19" customFormat="true" ht="12.75" hidden="false" customHeight="false" outlineLevel="0" collapsed="false">
      <c r="A416" s="79" t="n">
        <v>405</v>
      </c>
      <c r="B416" s="61" t="str">
        <f aca="false">CONCATENATE(INT((A416-1)/12)+1,"-й год ",A416-1-INT((A416-1)/12)*12+1,"-й месяц")</f>
        <v>34-й год 9-й месяц</v>
      </c>
      <c r="C416" s="62" t="n">
        <f aca="false">IF(O416*$C$2/100/12/(1-(1+$C$2/100/12)^(-N416))&lt;F415,O416*$C$2/100/12/(1-(1+$C$2/100/12)^(-N416)),F415+E416)</f>
        <v>0</v>
      </c>
      <c r="D416" s="63" t="n">
        <f aca="false">C416-E416</f>
        <v>0</v>
      </c>
      <c r="E416" s="63" t="n">
        <f aca="false">F415*$C$2/12/100</f>
        <v>0</v>
      </c>
      <c r="F416" s="64" t="n">
        <f aca="false">F415-D416-K416-L416</f>
        <v>0</v>
      </c>
      <c r="G416" s="65" t="n">
        <f aca="false">H416+I416</f>
        <v>0</v>
      </c>
      <c r="H416" s="63" t="n">
        <f aca="false">IF($C$1/$C$3&lt;J415,$C$1/$C$3,J415)</f>
        <v>0</v>
      </c>
      <c r="I416" s="63" t="n">
        <f aca="false">J415*$C$2/12/100</f>
        <v>0</v>
      </c>
      <c r="J416" s="66" t="n">
        <f aca="false">J415-H416-K416-L416</f>
        <v>0</v>
      </c>
      <c r="K416" s="67"/>
      <c r="L416" s="68"/>
      <c r="M416" s="69" t="n">
        <f aca="false">IF(ISBLANK(K415),VALUE(M415),ROW(K415))</f>
        <v>11</v>
      </c>
      <c r="N416" s="9" t="n">
        <f aca="false">N415+M415-M416</f>
        <v>180</v>
      </c>
      <c r="O416" s="10" t="n">
        <f aca="false">INDEX(F:F,M416,1)</f>
        <v>160000</v>
      </c>
      <c r="P416" s="11"/>
    </row>
    <row r="417" s="19" customFormat="true" ht="12.75" hidden="false" customHeight="false" outlineLevel="0" collapsed="false">
      <c r="A417" s="79" t="n">
        <v>406</v>
      </c>
      <c r="B417" s="61" t="str">
        <f aca="false">CONCATENATE(INT((A417-1)/12)+1,"-й год ",A417-1-INT((A417-1)/12)*12+1,"-й месяц")</f>
        <v>34-й год 10-й месяц</v>
      </c>
      <c r="C417" s="62" t="n">
        <f aca="false">IF(O417*$C$2/100/12/(1-(1+$C$2/100/12)^(-N417))&lt;F416,O417*$C$2/100/12/(1-(1+$C$2/100/12)^(-N417)),F416+E417)</f>
        <v>0</v>
      </c>
      <c r="D417" s="63" t="n">
        <f aca="false">C417-E417</f>
        <v>0</v>
      </c>
      <c r="E417" s="63" t="n">
        <f aca="false">F416*$C$2/12/100</f>
        <v>0</v>
      </c>
      <c r="F417" s="64" t="n">
        <f aca="false">F416-D417-K417-L417</f>
        <v>0</v>
      </c>
      <c r="G417" s="65" t="n">
        <f aca="false">H417+I417</f>
        <v>0</v>
      </c>
      <c r="H417" s="63" t="n">
        <f aca="false">IF($C$1/$C$3&lt;J416,$C$1/$C$3,J416)</f>
        <v>0</v>
      </c>
      <c r="I417" s="63" t="n">
        <f aca="false">J416*$C$2/12/100</f>
        <v>0</v>
      </c>
      <c r="J417" s="66" t="n">
        <f aca="false">J416-H417-K417-L417</f>
        <v>0</v>
      </c>
      <c r="K417" s="67"/>
      <c r="L417" s="68"/>
      <c r="M417" s="69" t="n">
        <f aca="false">IF(ISBLANK(K416),VALUE(M416),ROW(K416))</f>
        <v>11</v>
      </c>
      <c r="N417" s="9" t="n">
        <f aca="false">N416+M416-M417</f>
        <v>180</v>
      </c>
      <c r="O417" s="10" t="n">
        <f aca="false">INDEX(F:F,M417,1)</f>
        <v>160000</v>
      </c>
      <c r="P417" s="11"/>
    </row>
    <row r="418" s="19" customFormat="true" ht="12.75" hidden="false" customHeight="false" outlineLevel="0" collapsed="false">
      <c r="A418" s="79" t="n">
        <v>407</v>
      </c>
      <c r="B418" s="61" t="str">
        <f aca="false">CONCATENATE(INT((A418-1)/12)+1,"-й год ",A418-1-INT((A418-1)/12)*12+1,"-й месяц")</f>
        <v>34-й год 11-й месяц</v>
      </c>
      <c r="C418" s="62" t="n">
        <f aca="false">IF(O418*$C$2/100/12/(1-(1+$C$2/100/12)^(-N418))&lt;F417,O418*$C$2/100/12/(1-(1+$C$2/100/12)^(-N418)),F417+E418)</f>
        <v>0</v>
      </c>
      <c r="D418" s="63" t="n">
        <f aca="false">C418-E418</f>
        <v>0</v>
      </c>
      <c r="E418" s="63" t="n">
        <f aca="false">F417*$C$2/12/100</f>
        <v>0</v>
      </c>
      <c r="F418" s="64" t="n">
        <f aca="false">F417-D418-K418-L418</f>
        <v>0</v>
      </c>
      <c r="G418" s="65" t="n">
        <f aca="false">H418+I418</f>
        <v>0</v>
      </c>
      <c r="H418" s="63" t="n">
        <f aca="false">IF($C$1/$C$3&lt;J417,$C$1/$C$3,J417)</f>
        <v>0</v>
      </c>
      <c r="I418" s="63" t="n">
        <f aca="false">J417*$C$2/12/100</f>
        <v>0</v>
      </c>
      <c r="J418" s="66" t="n">
        <f aca="false">J417-H418-K418-L418</f>
        <v>0</v>
      </c>
      <c r="K418" s="67"/>
      <c r="L418" s="68"/>
      <c r="M418" s="69" t="n">
        <f aca="false">IF(ISBLANK(K417),VALUE(M417),ROW(K417))</f>
        <v>11</v>
      </c>
      <c r="N418" s="9" t="n">
        <f aca="false">N417+M417-M418</f>
        <v>180</v>
      </c>
      <c r="O418" s="10" t="n">
        <f aca="false">INDEX(F:F,M418,1)</f>
        <v>160000</v>
      </c>
      <c r="P418" s="11"/>
    </row>
    <row r="419" s="19" customFormat="true" ht="12.75" hidden="false" customHeight="false" outlineLevel="0" collapsed="false">
      <c r="A419" s="80" t="n">
        <v>408</v>
      </c>
      <c r="B419" s="81" t="str">
        <f aca="false">CONCATENATE(INT((A419-1)/12)+1,"-й год ",A419-1-INT((A419-1)/12)*12+1,"-й месяц")</f>
        <v>34-й год 12-й месяц</v>
      </c>
      <c r="C419" s="82" t="n">
        <f aca="false">IF(O419*$C$2/100/12/(1-(1+$C$2/100/12)^(-N419))&lt;F418,O419*$C$2/100/12/(1-(1+$C$2/100/12)^(-N419)),F418+E419)</f>
        <v>0</v>
      </c>
      <c r="D419" s="83" t="n">
        <f aca="false">C419-E419</f>
        <v>0</v>
      </c>
      <c r="E419" s="83" t="n">
        <f aca="false">F418*$C$2/12/100</f>
        <v>0</v>
      </c>
      <c r="F419" s="84" t="n">
        <f aca="false">F418-D419-K419-L419</f>
        <v>0</v>
      </c>
      <c r="G419" s="85" t="n">
        <f aca="false">H419+I419</f>
        <v>0</v>
      </c>
      <c r="H419" s="83" t="n">
        <f aca="false">IF($C$1/$C$3&lt;J418,$C$1/$C$3,J418)</f>
        <v>0</v>
      </c>
      <c r="I419" s="83" t="n">
        <f aca="false">J418*$C$2/12/100</f>
        <v>0</v>
      </c>
      <c r="J419" s="86" t="n">
        <f aca="false">J418-H419-K419-L419</f>
        <v>0</v>
      </c>
      <c r="K419" s="87"/>
      <c r="L419" s="88"/>
      <c r="M419" s="69" t="n">
        <f aca="false">IF(ISBLANK(K418),VALUE(M418),ROW(K418))</f>
        <v>11</v>
      </c>
      <c r="N419" s="9" t="n">
        <f aca="false">N418+M418-M419</f>
        <v>180</v>
      </c>
      <c r="O419" s="10" t="n">
        <f aca="false">INDEX(F:F,M419,1)</f>
        <v>160000</v>
      </c>
      <c r="P419" s="11"/>
    </row>
    <row r="420" s="19" customFormat="true" ht="12.75" hidden="false" customHeight="false" outlineLevel="0" collapsed="false">
      <c r="A420" s="60" t="n">
        <v>409</v>
      </c>
      <c r="B420" s="61" t="str">
        <f aca="false">CONCATENATE(INT((A420-1)/12)+1,"-й год ",A420-1-INT((A420-1)/12)*12+1,"-й месяц")</f>
        <v>35-й год 1-й месяц</v>
      </c>
      <c r="C420" s="62" t="n">
        <f aca="false">IF(O420*$C$2/100/12/(1-(1+$C$2/100/12)^(-N420))&lt;F419,O420*$C$2/100/12/(1-(1+$C$2/100/12)^(-N420)),F419+E420)</f>
        <v>0</v>
      </c>
      <c r="D420" s="63" t="n">
        <f aca="false">C420-E420</f>
        <v>0</v>
      </c>
      <c r="E420" s="63" t="n">
        <f aca="false">F419*$C$2/12/100</f>
        <v>0</v>
      </c>
      <c r="F420" s="64" t="n">
        <f aca="false">F419-D420-K420-L420</f>
        <v>0</v>
      </c>
      <c r="G420" s="65" t="n">
        <f aca="false">H420+I420</f>
        <v>0</v>
      </c>
      <c r="H420" s="63" t="n">
        <f aca="false">IF($C$1/$C$3&lt;J419,$C$1/$C$3,J419)</f>
        <v>0</v>
      </c>
      <c r="I420" s="63" t="n">
        <f aca="false">J419*$C$2/12/100</f>
        <v>0</v>
      </c>
      <c r="J420" s="66" t="n">
        <f aca="false">J419-H420-K420-L420</f>
        <v>0</v>
      </c>
      <c r="K420" s="67"/>
      <c r="L420" s="68"/>
      <c r="M420" s="69" t="n">
        <f aca="false">IF(ISBLANK(K419),VALUE(M419),ROW(K419))</f>
        <v>11</v>
      </c>
      <c r="N420" s="9" t="n">
        <f aca="false">N419+M419-M420</f>
        <v>180</v>
      </c>
      <c r="O420" s="10" t="n">
        <f aca="false">INDEX(F:F,M420,1)</f>
        <v>160000</v>
      </c>
      <c r="P420" s="11"/>
    </row>
    <row r="421" s="19" customFormat="true" ht="12.75" hidden="false" customHeight="false" outlineLevel="0" collapsed="false">
      <c r="A421" s="60" t="n">
        <v>410</v>
      </c>
      <c r="B421" s="61" t="str">
        <f aca="false">CONCATENATE(INT((A421-1)/12)+1,"-й год ",A421-1-INT((A421-1)/12)*12+1,"-й месяц")</f>
        <v>35-й год 2-й месяц</v>
      </c>
      <c r="C421" s="62" t="n">
        <f aca="false">IF(O421*$C$2/100/12/(1-(1+$C$2/100/12)^(-N421))&lt;F420,O421*$C$2/100/12/(1-(1+$C$2/100/12)^(-N421)),F420+E421)</f>
        <v>0</v>
      </c>
      <c r="D421" s="63" t="n">
        <f aca="false">C421-E421</f>
        <v>0</v>
      </c>
      <c r="E421" s="63" t="n">
        <f aca="false">F420*$C$2/12/100</f>
        <v>0</v>
      </c>
      <c r="F421" s="64" t="n">
        <f aca="false">F420-D421-K421-L421</f>
        <v>0</v>
      </c>
      <c r="G421" s="65" t="n">
        <f aca="false">H421+I421</f>
        <v>0</v>
      </c>
      <c r="H421" s="63" t="n">
        <f aca="false">IF($C$1/$C$3&lt;J420,$C$1/$C$3,J420)</f>
        <v>0</v>
      </c>
      <c r="I421" s="63" t="n">
        <f aca="false">J420*$C$2/12/100</f>
        <v>0</v>
      </c>
      <c r="J421" s="66" t="n">
        <f aca="false">J420-H421-K421-L421</f>
        <v>0</v>
      </c>
      <c r="K421" s="67"/>
      <c r="L421" s="68"/>
      <c r="M421" s="69" t="n">
        <f aca="false">IF(ISBLANK(K420),VALUE(M420),ROW(K420))</f>
        <v>11</v>
      </c>
      <c r="N421" s="9" t="n">
        <f aca="false">N420+M420-M421</f>
        <v>180</v>
      </c>
      <c r="O421" s="10" t="n">
        <f aca="false">INDEX(F:F,M421,1)</f>
        <v>160000</v>
      </c>
      <c r="P421" s="11"/>
    </row>
    <row r="422" s="19" customFormat="true" ht="12.75" hidden="false" customHeight="false" outlineLevel="0" collapsed="false">
      <c r="A422" s="60" t="n">
        <v>411</v>
      </c>
      <c r="B422" s="61" t="str">
        <f aca="false">CONCATENATE(INT((A422-1)/12)+1,"-й год ",A422-1-INT((A422-1)/12)*12+1,"-й месяц")</f>
        <v>35-й год 3-й месяц</v>
      </c>
      <c r="C422" s="62" t="n">
        <f aca="false">IF(O422*$C$2/100/12/(1-(1+$C$2/100/12)^(-N422))&lt;F421,O422*$C$2/100/12/(1-(1+$C$2/100/12)^(-N422)),F421+E422)</f>
        <v>0</v>
      </c>
      <c r="D422" s="63" t="n">
        <f aca="false">C422-E422</f>
        <v>0</v>
      </c>
      <c r="E422" s="63" t="n">
        <f aca="false">F421*$C$2/12/100</f>
        <v>0</v>
      </c>
      <c r="F422" s="64" t="n">
        <f aca="false">F421-D422-K422-L422</f>
        <v>0</v>
      </c>
      <c r="G422" s="65" t="n">
        <f aca="false">H422+I422</f>
        <v>0</v>
      </c>
      <c r="H422" s="63" t="n">
        <f aca="false">IF($C$1/$C$3&lt;J421,$C$1/$C$3,J421)</f>
        <v>0</v>
      </c>
      <c r="I422" s="63" t="n">
        <f aca="false">J421*$C$2/12/100</f>
        <v>0</v>
      </c>
      <c r="J422" s="66" t="n">
        <f aca="false">J421-H422-K422-L422</f>
        <v>0</v>
      </c>
      <c r="K422" s="67"/>
      <c r="L422" s="68"/>
      <c r="M422" s="69" t="n">
        <f aca="false">IF(ISBLANK(K421),VALUE(M421),ROW(K421))</f>
        <v>11</v>
      </c>
      <c r="N422" s="9" t="n">
        <f aca="false">N421+M421-M422</f>
        <v>180</v>
      </c>
      <c r="O422" s="10" t="n">
        <f aca="false">INDEX(F:F,M422,1)</f>
        <v>160000</v>
      </c>
      <c r="P422" s="11"/>
    </row>
    <row r="423" s="19" customFormat="true" ht="12.75" hidden="false" customHeight="false" outlineLevel="0" collapsed="false">
      <c r="A423" s="60" t="n">
        <v>412</v>
      </c>
      <c r="B423" s="61" t="str">
        <f aca="false">CONCATENATE(INT((A423-1)/12)+1,"-й год ",A423-1-INT((A423-1)/12)*12+1,"-й месяц")</f>
        <v>35-й год 4-й месяц</v>
      </c>
      <c r="C423" s="62" t="n">
        <f aca="false">IF(O423*$C$2/100/12/(1-(1+$C$2/100/12)^(-N423))&lt;F422,O423*$C$2/100/12/(1-(1+$C$2/100/12)^(-N423)),F422+E423)</f>
        <v>0</v>
      </c>
      <c r="D423" s="63" t="n">
        <f aca="false">C423-E423</f>
        <v>0</v>
      </c>
      <c r="E423" s="63" t="n">
        <f aca="false">F422*$C$2/12/100</f>
        <v>0</v>
      </c>
      <c r="F423" s="64" t="n">
        <f aca="false">F422-D423-K423-L423</f>
        <v>0</v>
      </c>
      <c r="G423" s="65" t="n">
        <f aca="false">H423+I423</f>
        <v>0</v>
      </c>
      <c r="H423" s="63" t="n">
        <f aca="false">IF($C$1/$C$3&lt;J422,$C$1/$C$3,J422)</f>
        <v>0</v>
      </c>
      <c r="I423" s="63" t="n">
        <f aca="false">J422*$C$2/12/100</f>
        <v>0</v>
      </c>
      <c r="J423" s="66" t="n">
        <f aca="false">J422-H423-K423-L423</f>
        <v>0</v>
      </c>
      <c r="K423" s="67"/>
      <c r="L423" s="68"/>
      <c r="M423" s="69" t="n">
        <f aca="false">IF(ISBLANK(K422),VALUE(M422),ROW(K422))</f>
        <v>11</v>
      </c>
      <c r="N423" s="9" t="n">
        <f aca="false">N422+M422-M423</f>
        <v>180</v>
      </c>
      <c r="O423" s="10" t="n">
        <f aca="false">INDEX(F:F,M423,1)</f>
        <v>160000</v>
      </c>
      <c r="P423" s="11"/>
    </row>
    <row r="424" s="19" customFormat="true" ht="12.75" hidden="false" customHeight="false" outlineLevel="0" collapsed="false">
      <c r="A424" s="60" t="n">
        <v>413</v>
      </c>
      <c r="B424" s="61" t="str">
        <f aca="false">CONCATENATE(INT((A424-1)/12)+1,"-й год ",A424-1-INT((A424-1)/12)*12+1,"-й месяц")</f>
        <v>35-й год 5-й месяц</v>
      </c>
      <c r="C424" s="62" t="n">
        <f aca="false">IF(O424*$C$2/100/12/(1-(1+$C$2/100/12)^(-N424))&lt;F423,O424*$C$2/100/12/(1-(1+$C$2/100/12)^(-N424)),F423+E424)</f>
        <v>0</v>
      </c>
      <c r="D424" s="63" t="n">
        <f aca="false">C424-E424</f>
        <v>0</v>
      </c>
      <c r="E424" s="63" t="n">
        <f aca="false">F423*$C$2/12/100</f>
        <v>0</v>
      </c>
      <c r="F424" s="64" t="n">
        <f aca="false">F423-D424-K424-L424</f>
        <v>0</v>
      </c>
      <c r="G424" s="65" t="n">
        <f aca="false">H424+I424</f>
        <v>0</v>
      </c>
      <c r="H424" s="63" t="n">
        <f aca="false">IF($C$1/$C$3&lt;J423,$C$1/$C$3,J423)</f>
        <v>0</v>
      </c>
      <c r="I424" s="63" t="n">
        <f aca="false">J423*$C$2/12/100</f>
        <v>0</v>
      </c>
      <c r="J424" s="66" t="n">
        <f aca="false">J423-H424-K424-L424</f>
        <v>0</v>
      </c>
      <c r="K424" s="67"/>
      <c r="L424" s="68"/>
      <c r="M424" s="69" t="n">
        <f aca="false">IF(ISBLANK(K423),VALUE(M423),ROW(K423))</f>
        <v>11</v>
      </c>
      <c r="N424" s="9" t="n">
        <f aca="false">N423+M423-M424</f>
        <v>180</v>
      </c>
      <c r="O424" s="10" t="n">
        <f aca="false">INDEX(F:F,M424,1)</f>
        <v>160000</v>
      </c>
      <c r="P424" s="11"/>
    </row>
    <row r="425" s="19" customFormat="true" ht="12.75" hidden="false" customHeight="false" outlineLevel="0" collapsed="false">
      <c r="A425" s="60" t="n">
        <v>414</v>
      </c>
      <c r="B425" s="61" t="str">
        <f aca="false">CONCATENATE(INT((A425-1)/12)+1,"-й год ",A425-1-INT((A425-1)/12)*12+1,"-й месяц")</f>
        <v>35-й год 6-й месяц</v>
      </c>
      <c r="C425" s="62" t="n">
        <f aca="false">IF(O425*$C$2/100/12/(1-(1+$C$2/100/12)^(-N425))&lt;F424,O425*$C$2/100/12/(1-(1+$C$2/100/12)^(-N425)),F424+E425)</f>
        <v>0</v>
      </c>
      <c r="D425" s="63" t="n">
        <f aca="false">C425-E425</f>
        <v>0</v>
      </c>
      <c r="E425" s="63" t="n">
        <f aca="false">F424*$C$2/12/100</f>
        <v>0</v>
      </c>
      <c r="F425" s="64" t="n">
        <f aca="false">F424-D425-K425-L425</f>
        <v>0</v>
      </c>
      <c r="G425" s="65" t="n">
        <f aca="false">H425+I425</f>
        <v>0</v>
      </c>
      <c r="H425" s="63" t="n">
        <f aca="false">IF($C$1/$C$3&lt;J424,$C$1/$C$3,J424)</f>
        <v>0</v>
      </c>
      <c r="I425" s="63" t="n">
        <f aca="false">J424*$C$2/12/100</f>
        <v>0</v>
      </c>
      <c r="J425" s="66" t="n">
        <f aca="false">J424-H425-K425-L425</f>
        <v>0</v>
      </c>
      <c r="K425" s="67"/>
      <c r="L425" s="68"/>
      <c r="M425" s="69" t="n">
        <f aca="false">IF(ISBLANK(K424),VALUE(M424),ROW(K424))</f>
        <v>11</v>
      </c>
      <c r="N425" s="9" t="n">
        <f aca="false">N424+M424-M425</f>
        <v>180</v>
      </c>
      <c r="O425" s="10" t="n">
        <f aca="false">INDEX(F:F,M425,1)</f>
        <v>160000</v>
      </c>
      <c r="P425" s="11"/>
    </row>
    <row r="426" s="19" customFormat="true" ht="12.75" hidden="false" customHeight="false" outlineLevel="0" collapsed="false">
      <c r="A426" s="60" t="n">
        <v>415</v>
      </c>
      <c r="B426" s="61" t="str">
        <f aca="false">CONCATENATE(INT((A426-1)/12)+1,"-й год ",A426-1-INT((A426-1)/12)*12+1,"-й месяц")</f>
        <v>35-й год 7-й месяц</v>
      </c>
      <c r="C426" s="62" t="n">
        <f aca="false">IF(O426*$C$2/100/12/(1-(1+$C$2/100/12)^(-N426))&lt;F425,O426*$C$2/100/12/(1-(1+$C$2/100/12)^(-N426)),F425+E426)</f>
        <v>0</v>
      </c>
      <c r="D426" s="63" t="n">
        <f aca="false">C426-E426</f>
        <v>0</v>
      </c>
      <c r="E426" s="63" t="n">
        <f aca="false">F425*$C$2/12/100</f>
        <v>0</v>
      </c>
      <c r="F426" s="64" t="n">
        <f aca="false">F425-D426-K426-L426</f>
        <v>0</v>
      </c>
      <c r="G426" s="65" t="n">
        <f aca="false">H426+I426</f>
        <v>0</v>
      </c>
      <c r="H426" s="63" t="n">
        <f aca="false">IF($C$1/$C$3&lt;J425,$C$1/$C$3,J425)</f>
        <v>0</v>
      </c>
      <c r="I426" s="63" t="n">
        <f aca="false">J425*$C$2/12/100</f>
        <v>0</v>
      </c>
      <c r="J426" s="66" t="n">
        <f aca="false">J425-H426-K426-L426</f>
        <v>0</v>
      </c>
      <c r="K426" s="67"/>
      <c r="L426" s="68"/>
      <c r="M426" s="69" t="n">
        <f aca="false">IF(ISBLANK(K425),VALUE(M425),ROW(K425))</f>
        <v>11</v>
      </c>
      <c r="N426" s="9" t="n">
        <f aca="false">N425+M425-M426</f>
        <v>180</v>
      </c>
      <c r="O426" s="10" t="n">
        <f aca="false">INDEX(F:F,M426,1)</f>
        <v>160000</v>
      </c>
      <c r="P426" s="11"/>
    </row>
    <row r="427" s="19" customFormat="true" ht="12.75" hidden="false" customHeight="false" outlineLevel="0" collapsed="false">
      <c r="A427" s="60" t="n">
        <v>416</v>
      </c>
      <c r="B427" s="61" t="str">
        <f aca="false">CONCATENATE(INT((A427-1)/12)+1,"-й год ",A427-1-INT((A427-1)/12)*12+1,"-й месяц")</f>
        <v>35-й год 8-й месяц</v>
      </c>
      <c r="C427" s="62" t="n">
        <f aca="false">IF(O427*$C$2/100/12/(1-(1+$C$2/100/12)^(-N427))&lt;F426,O427*$C$2/100/12/(1-(1+$C$2/100/12)^(-N427)),F426+E427)</f>
        <v>0</v>
      </c>
      <c r="D427" s="63" t="n">
        <f aca="false">C427-E427</f>
        <v>0</v>
      </c>
      <c r="E427" s="63" t="n">
        <f aca="false">F426*$C$2/12/100</f>
        <v>0</v>
      </c>
      <c r="F427" s="64" t="n">
        <f aca="false">F426-D427-K427-L427</f>
        <v>0</v>
      </c>
      <c r="G427" s="65" t="n">
        <f aca="false">H427+I427</f>
        <v>0</v>
      </c>
      <c r="H427" s="63" t="n">
        <f aca="false">IF($C$1/$C$3&lt;J426,$C$1/$C$3,J426)</f>
        <v>0</v>
      </c>
      <c r="I427" s="63" t="n">
        <f aca="false">J426*$C$2/12/100</f>
        <v>0</v>
      </c>
      <c r="J427" s="66" t="n">
        <f aca="false">J426-H427-K427-L427</f>
        <v>0</v>
      </c>
      <c r="K427" s="67"/>
      <c r="L427" s="68"/>
      <c r="M427" s="69" t="n">
        <f aca="false">IF(ISBLANK(K426),VALUE(M426),ROW(K426))</f>
        <v>11</v>
      </c>
      <c r="N427" s="9" t="n">
        <f aca="false">N426+M426-M427</f>
        <v>180</v>
      </c>
      <c r="O427" s="10" t="n">
        <f aca="false">INDEX(F:F,M427,1)</f>
        <v>160000</v>
      </c>
      <c r="P427" s="11"/>
    </row>
    <row r="428" s="19" customFormat="true" ht="12.75" hidden="false" customHeight="false" outlineLevel="0" collapsed="false">
      <c r="A428" s="60" t="n">
        <v>417</v>
      </c>
      <c r="B428" s="61" t="str">
        <f aca="false">CONCATENATE(INT((A428-1)/12)+1,"-й год ",A428-1-INT((A428-1)/12)*12+1,"-й месяц")</f>
        <v>35-й год 9-й месяц</v>
      </c>
      <c r="C428" s="62" t="n">
        <f aca="false">IF(O428*$C$2/100/12/(1-(1+$C$2/100/12)^(-N428))&lt;F427,O428*$C$2/100/12/(1-(1+$C$2/100/12)^(-N428)),F427+E428)</f>
        <v>0</v>
      </c>
      <c r="D428" s="63" t="n">
        <f aca="false">C428-E428</f>
        <v>0</v>
      </c>
      <c r="E428" s="63" t="n">
        <f aca="false">F427*$C$2/12/100</f>
        <v>0</v>
      </c>
      <c r="F428" s="64" t="n">
        <f aca="false">F427-D428-K428-L428</f>
        <v>0</v>
      </c>
      <c r="G428" s="65" t="n">
        <f aca="false">H428+I428</f>
        <v>0</v>
      </c>
      <c r="H428" s="63" t="n">
        <f aca="false">IF($C$1/$C$3&lt;J427,$C$1/$C$3,J427)</f>
        <v>0</v>
      </c>
      <c r="I428" s="63" t="n">
        <f aca="false">J427*$C$2/12/100</f>
        <v>0</v>
      </c>
      <c r="J428" s="66" t="n">
        <f aca="false">J427-H428-K428-L428</f>
        <v>0</v>
      </c>
      <c r="K428" s="67"/>
      <c r="L428" s="68"/>
      <c r="M428" s="69" t="n">
        <f aca="false">IF(ISBLANK(K427),VALUE(M427),ROW(K427))</f>
        <v>11</v>
      </c>
      <c r="N428" s="9" t="n">
        <f aca="false">N427+M427-M428</f>
        <v>180</v>
      </c>
      <c r="O428" s="10" t="n">
        <f aca="false">INDEX(F:F,M428,1)</f>
        <v>160000</v>
      </c>
      <c r="P428" s="11"/>
    </row>
    <row r="429" s="19" customFormat="true" ht="12.75" hidden="false" customHeight="false" outlineLevel="0" collapsed="false">
      <c r="A429" s="60" t="n">
        <v>418</v>
      </c>
      <c r="B429" s="61" t="str">
        <f aca="false">CONCATENATE(INT((A429-1)/12)+1,"-й год ",A429-1-INT((A429-1)/12)*12+1,"-й месяц")</f>
        <v>35-й год 10-й месяц</v>
      </c>
      <c r="C429" s="62" t="n">
        <f aca="false">IF(O429*$C$2/100/12/(1-(1+$C$2/100/12)^(-N429))&lt;F428,O429*$C$2/100/12/(1-(1+$C$2/100/12)^(-N429)),F428+E429)</f>
        <v>0</v>
      </c>
      <c r="D429" s="63" t="n">
        <f aca="false">C429-E429</f>
        <v>0</v>
      </c>
      <c r="E429" s="63" t="n">
        <f aca="false">F428*$C$2/12/100</f>
        <v>0</v>
      </c>
      <c r="F429" s="64" t="n">
        <f aca="false">F428-D429-K429-L429</f>
        <v>0</v>
      </c>
      <c r="G429" s="65" t="n">
        <f aca="false">H429+I429</f>
        <v>0</v>
      </c>
      <c r="H429" s="63" t="n">
        <f aca="false">IF($C$1/$C$3&lt;J428,$C$1/$C$3,J428)</f>
        <v>0</v>
      </c>
      <c r="I429" s="63" t="n">
        <f aca="false">J428*$C$2/12/100</f>
        <v>0</v>
      </c>
      <c r="J429" s="66" t="n">
        <f aca="false">J428-H429-K429-L429</f>
        <v>0</v>
      </c>
      <c r="K429" s="67"/>
      <c r="L429" s="68"/>
      <c r="M429" s="69" t="n">
        <f aca="false">IF(ISBLANK(K428),VALUE(M428),ROW(K428))</f>
        <v>11</v>
      </c>
      <c r="N429" s="9" t="n">
        <f aca="false">N428+M428-M429</f>
        <v>180</v>
      </c>
      <c r="O429" s="10" t="n">
        <f aca="false">INDEX(F:F,M429,1)</f>
        <v>160000</v>
      </c>
      <c r="P429" s="11"/>
    </row>
    <row r="430" s="19" customFormat="true" ht="12.75" hidden="false" customHeight="false" outlineLevel="0" collapsed="false">
      <c r="A430" s="60" t="n">
        <v>419</v>
      </c>
      <c r="B430" s="61" t="str">
        <f aca="false">CONCATENATE(INT((A430-1)/12)+1,"-й год ",A430-1-INT((A430-1)/12)*12+1,"-й месяц")</f>
        <v>35-й год 11-й месяц</v>
      </c>
      <c r="C430" s="62" t="n">
        <f aca="false">IF(O430*$C$2/100/12/(1-(1+$C$2/100/12)^(-N430))&lt;F429,O430*$C$2/100/12/(1-(1+$C$2/100/12)^(-N430)),F429+E430)</f>
        <v>0</v>
      </c>
      <c r="D430" s="63" t="n">
        <f aca="false">C430-E430</f>
        <v>0</v>
      </c>
      <c r="E430" s="63" t="n">
        <f aca="false">F429*$C$2/12/100</f>
        <v>0</v>
      </c>
      <c r="F430" s="64" t="n">
        <f aca="false">F429-D430-K430-L430</f>
        <v>0</v>
      </c>
      <c r="G430" s="65" t="n">
        <f aca="false">H430+I430</f>
        <v>0</v>
      </c>
      <c r="H430" s="63" t="n">
        <f aca="false">IF($C$1/$C$3&lt;J429,$C$1/$C$3,J429)</f>
        <v>0</v>
      </c>
      <c r="I430" s="63" t="n">
        <f aca="false">J429*$C$2/12/100</f>
        <v>0</v>
      </c>
      <c r="J430" s="66" t="n">
        <f aca="false">J429-H430-K430-L430</f>
        <v>0</v>
      </c>
      <c r="K430" s="67"/>
      <c r="L430" s="68"/>
      <c r="M430" s="69" t="n">
        <f aca="false">IF(ISBLANK(K429),VALUE(M429),ROW(K429))</f>
        <v>11</v>
      </c>
      <c r="N430" s="9" t="n">
        <f aca="false">N429+M429-M430</f>
        <v>180</v>
      </c>
      <c r="O430" s="10" t="n">
        <f aca="false">INDEX(F:F,M430,1)</f>
        <v>160000</v>
      </c>
      <c r="P430" s="11"/>
    </row>
    <row r="431" s="19" customFormat="true" ht="12.75" hidden="false" customHeight="false" outlineLevel="0" collapsed="false">
      <c r="A431" s="60" t="n">
        <v>420</v>
      </c>
      <c r="B431" s="61" t="str">
        <f aca="false">CONCATENATE(INT((A431-1)/12)+1,"-й год ",A431-1-INT((A431-1)/12)*12+1,"-й месяц")</f>
        <v>35-й год 12-й месяц</v>
      </c>
      <c r="C431" s="62" t="n">
        <f aca="false">IF(O431*$C$2/100/12/(1-(1+$C$2/100/12)^(-N431))&lt;F430,O431*$C$2/100/12/(1-(1+$C$2/100/12)^(-N431)),F430+E431)</f>
        <v>0</v>
      </c>
      <c r="D431" s="63" t="n">
        <f aca="false">C431-E431</f>
        <v>0</v>
      </c>
      <c r="E431" s="63" t="n">
        <f aca="false">F430*$C$2/12/100</f>
        <v>0</v>
      </c>
      <c r="F431" s="64" t="n">
        <f aca="false">F430-D431-K431-L431</f>
        <v>0</v>
      </c>
      <c r="G431" s="65" t="n">
        <f aca="false">H431+I431</f>
        <v>0</v>
      </c>
      <c r="H431" s="63" t="n">
        <f aca="false">IF($C$1/$C$3&lt;J430,$C$1/$C$3,J430)</f>
        <v>0</v>
      </c>
      <c r="I431" s="63" t="n">
        <f aca="false">J430*$C$2/12/100</f>
        <v>0</v>
      </c>
      <c r="J431" s="66" t="n">
        <f aca="false">J430-H431-K431-L431</f>
        <v>0</v>
      </c>
      <c r="K431" s="67"/>
      <c r="L431" s="68"/>
      <c r="M431" s="69" t="n">
        <f aca="false">IF(ISBLANK(K430),VALUE(M430),ROW(K430))</f>
        <v>11</v>
      </c>
      <c r="N431" s="9" t="n">
        <f aca="false">N430+M430-M431</f>
        <v>180</v>
      </c>
      <c r="O431" s="10" t="n">
        <f aca="false">INDEX(F:F,M431,1)</f>
        <v>160000</v>
      </c>
      <c r="P431" s="11"/>
    </row>
    <row r="432" s="19" customFormat="true" ht="12.75" hidden="false" customHeight="false" outlineLevel="0" collapsed="false">
      <c r="A432" s="70" t="n">
        <v>421</v>
      </c>
      <c r="B432" s="71" t="str">
        <f aca="false">CONCATENATE(INT((A432-1)/12)+1,"-й год ",A432-1-INT((A432-1)/12)*12+1,"-й месяц")</f>
        <v>36-й год 1-й месяц</v>
      </c>
      <c r="C432" s="72" t="n">
        <f aca="false">IF(O432*$C$2/100/12/(1-(1+$C$2/100/12)^(-N432))&lt;F431,O432*$C$2/100/12/(1-(1+$C$2/100/12)^(-N432)),F431+E432)</f>
        <v>0</v>
      </c>
      <c r="D432" s="73" t="n">
        <f aca="false">C432-E432</f>
        <v>0</v>
      </c>
      <c r="E432" s="73" t="n">
        <f aca="false">F431*$C$2/12/100</f>
        <v>0</v>
      </c>
      <c r="F432" s="74" t="n">
        <f aca="false">F431-D432-K432-L432</f>
        <v>0</v>
      </c>
      <c r="G432" s="75" t="n">
        <f aca="false">H432+I432</f>
        <v>0</v>
      </c>
      <c r="H432" s="73" t="n">
        <f aca="false">IF($C$1/$C$3&lt;J431,$C$1/$C$3,J431)</f>
        <v>0</v>
      </c>
      <c r="I432" s="73" t="n">
        <f aca="false">J431*$C$2/12/100</f>
        <v>0</v>
      </c>
      <c r="J432" s="76" t="n">
        <f aca="false">J431-H432-K432-L432</f>
        <v>0</v>
      </c>
      <c r="K432" s="77"/>
      <c r="L432" s="78"/>
      <c r="M432" s="69" t="n">
        <f aca="false">IF(ISBLANK(K431),VALUE(M431),ROW(K431))</f>
        <v>11</v>
      </c>
      <c r="N432" s="9" t="n">
        <f aca="false">N431+M431-M432</f>
        <v>180</v>
      </c>
      <c r="O432" s="10" t="n">
        <f aca="false">INDEX(F:F,M432,1)</f>
        <v>160000</v>
      </c>
      <c r="P432" s="11"/>
    </row>
    <row r="433" s="19" customFormat="true" ht="12.75" hidden="false" customHeight="false" outlineLevel="0" collapsed="false">
      <c r="A433" s="79" t="n">
        <v>422</v>
      </c>
      <c r="B433" s="61" t="str">
        <f aca="false">CONCATENATE(INT((A433-1)/12)+1,"-й год ",A433-1-INT((A433-1)/12)*12+1,"-й месяц")</f>
        <v>36-й год 2-й месяц</v>
      </c>
      <c r="C433" s="62" t="n">
        <f aca="false">IF(O433*$C$2/100/12/(1-(1+$C$2/100/12)^(-N433))&lt;F432,O433*$C$2/100/12/(1-(1+$C$2/100/12)^(-N433)),F432+E433)</f>
        <v>0</v>
      </c>
      <c r="D433" s="63" t="n">
        <f aca="false">C433-E433</f>
        <v>0</v>
      </c>
      <c r="E433" s="63" t="n">
        <f aca="false">F432*$C$2/12/100</f>
        <v>0</v>
      </c>
      <c r="F433" s="64" t="n">
        <f aca="false">F432-D433-K433-L433</f>
        <v>0</v>
      </c>
      <c r="G433" s="65" t="n">
        <f aca="false">H433+I433</f>
        <v>0</v>
      </c>
      <c r="H433" s="63" t="n">
        <f aca="false">IF($C$1/$C$3&lt;J432,$C$1/$C$3,J432)</f>
        <v>0</v>
      </c>
      <c r="I433" s="63" t="n">
        <f aca="false">J432*$C$2/12/100</f>
        <v>0</v>
      </c>
      <c r="J433" s="66" t="n">
        <f aca="false">J432-H433-K433-L433</f>
        <v>0</v>
      </c>
      <c r="K433" s="67"/>
      <c r="L433" s="68"/>
      <c r="M433" s="69" t="n">
        <f aca="false">IF(ISBLANK(K432),VALUE(M432),ROW(K432))</f>
        <v>11</v>
      </c>
      <c r="N433" s="9" t="n">
        <f aca="false">N432+M432-M433</f>
        <v>180</v>
      </c>
      <c r="O433" s="10" t="n">
        <f aca="false">INDEX(F:F,M433,1)</f>
        <v>160000</v>
      </c>
      <c r="P433" s="11"/>
    </row>
    <row r="434" s="19" customFormat="true" ht="12.75" hidden="false" customHeight="false" outlineLevel="0" collapsed="false">
      <c r="A434" s="79" t="n">
        <v>423</v>
      </c>
      <c r="B434" s="61" t="str">
        <f aca="false">CONCATENATE(INT((A434-1)/12)+1,"-й год ",A434-1-INT((A434-1)/12)*12+1,"-й месяц")</f>
        <v>36-й год 3-й месяц</v>
      </c>
      <c r="C434" s="62" t="n">
        <f aca="false">IF(O434*$C$2/100/12/(1-(1+$C$2/100/12)^(-N434))&lt;F433,O434*$C$2/100/12/(1-(1+$C$2/100/12)^(-N434)),F433+E434)</f>
        <v>0</v>
      </c>
      <c r="D434" s="63" t="n">
        <f aca="false">C434-E434</f>
        <v>0</v>
      </c>
      <c r="E434" s="63" t="n">
        <f aca="false">F433*$C$2/12/100</f>
        <v>0</v>
      </c>
      <c r="F434" s="64" t="n">
        <f aca="false">F433-D434-K434-L434</f>
        <v>0</v>
      </c>
      <c r="G434" s="65" t="n">
        <f aca="false">H434+I434</f>
        <v>0</v>
      </c>
      <c r="H434" s="63" t="n">
        <f aca="false">IF($C$1/$C$3&lt;J433,$C$1/$C$3,J433)</f>
        <v>0</v>
      </c>
      <c r="I434" s="63" t="n">
        <f aca="false">J433*$C$2/12/100</f>
        <v>0</v>
      </c>
      <c r="J434" s="66" t="n">
        <f aca="false">J433-H434-K434-L434</f>
        <v>0</v>
      </c>
      <c r="K434" s="67"/>
      <c r="L434" s="68"/>
      <c r="M434" s="69" t="n">
        <f aca="false">IF(ISBLANK(K433),VALUE(M433),ROW(K433))</f>
        <v>11</v>
      </c>
      <c r="N434" s="9" t="n">
        <f aca="false">N433+M433-M434</f>
        <v>180</v>
      </c>
      <c r="O434" s="10" t="n">
        <f aca="false">INDEX(F:F,M434,1)</f>
        <v>160000</v>
      </c>
      <c r="P434" s="11"/>
    </row>
    <row r="435" s="19" customFormat="true" ht="12.75" hidden="false" customHeight="false" outlineLevel="0" collapsed="false">
      <c r="A435" s="79" t="n">
        <v>424</v>
      </c>
      <c r="B435" s="61" t="str">
        <f aca="false">CONCATENATE(INT((A435-1)/12)+1,"-й год ",A435-1-INT((A435-1)/12)*12+1,"-й месяц")</f>
        <v>36-й год 4-й месяц</v>
      </c>
      <c r="C435" s="62" t="n">
        <f aca="false">IF(O435*$C$2/100/12/(1-(1+$C$2/100/12)^(-N435))&lt;F434,O435*$C$2/100/12/(1-(1+$C$2/100/12)^(-N435)),F434+E435)</f>
        <v>0</v>
      </c>
      <c r="D435" s="63" t="n">
        <f aca="false">C435-E435</f>
        <v>0</v>
      </c>
      <c r="E435" s="63" t="n">
        <f aca="false">F434*$C$2/12/100</f>
        <v>0</v>
      </c>
      <c r="F435" s="64" t="n">
        <f aca="false">F434-D435-K435-L435</f>
        <v>0</v>
      </c>
      <c r="G435" s="65" t="n">
        <f aca="false">H435+I435</f>
        <v>0</v>
      </c>
      <c r="H435" s="63" t="n">
        <f aca="false">IF($C$1/$C$3&lt;J434,$C$1/$C$3,J434)</f>
        <v>0</v>
      </c>
      <c r="I435" s="63" t="n">
        <f aca="false">J434*$C$2/12/100</f>
        <v>0</v>
      </c>
      <c r="J435" s="66" t="n">
        <f aca="false">J434-H435-K435-L435</f>
        <v>0</v>
      </c>
      <c r="K435" s="67"/>
      <c r="L435" s="68"/>
      <c r="M435" s="69" t="n">
        <f aca="false">IF(ISBLANK(K434),VALUE(M434),ROW(K434))</f>
        <v>11</v>
      </c>
      <c r="N435" s="9" t="n">
        <f aca="false">N434+M434-M435</f>
        <v>180</v>
      </c>
      <c r="O435" s="10" t="n">
        <f aca="false">INDEX(F:F,M435,1)</f>
        <v>160000</v>
      </c>
      <c r="P435" s="11"/>
    </row>
    <row r="436" s="19" customFormat="true" ht="12.75" hidden="false" customHeight="false" outlineLevel="0" collapsed="false">
      <c r="A436" s="79" t="n">
        <v>425</v>
      </c>
      <c r="B436" s="61" t="str">
        <f aca="false">CONCATENATE(INT((A436-1)/12)+1,"-й год ",A436-1-INT((A436-1)/12)*12+1,"-й месяц")</f>
        <v>36-й год 5-й месяц</v>
      </c>
      <c r="C436" s="62" t="n">
        <f aca="false">IF(O436*$C$2/100/12/(1-(1+$C$2/100/12)^(-N436))&lt;F435,O436*$C$2/100/12/(1-(1+$C$2/100/12)^(-N436)),F435+E436)</f>
        <v>0</v>
      </c>
      <c r="D436" s="63" t="n">
        <f aca="false">C436-E436</f>
        <v>0</v>
      </c>
      <c r="E436" s="63" t="n">
        <f aca="false">F435*$C$2/12/100</f>
        <v>0</v>
      </c>
      <c r="F436" s="64" t="n">
        <f aca="false">F435-D436-K436-L436</f>
        <v>0</v>
      </c>
      <c r="G436" s="65" t="n">
        <f aca="false">H436+I436</f>
        <v>0</v>
      </c>
      <c r="H436" s="63" t="n">
        <f aca="false">IF($C$1/$C$3&lt;J435,$C$1/$C$3,J435)</f>
        <v>0</v>
      </c>
      <c r="I436" s="63" t="n">
        <f aca="false">J435*$C$2/12/100</f>
        <v>0</v>
      </c>
      <c r="J436" s="66" t="n">
        <f aca="false">J435-H436-K436-L436</f>
        <v>0</v>
      </c>
      <c r="K436" s="67"/>
      <c r="L436" s="68"/>
      <c r="M436" s="69" t="n">
        <f aca="false">IF(ISBLANK(K435),VALUE(M435),ROW(K435))</f>
        <v>11</v>
      </c>
      <c r="N436" s="9" t="n">
        <f aca="false">N435+M435-M436</f>
        <v>180</v>
      </c>
      <c r="O436" s="10" t="n">
        <f aca="false">INDEX(F:F,M436,1)</f>
        <v>160000</v>
      </c>
      <c r="P436" s="11"/>
    </row>
    <row r="437" s="19" customFormat="true" ht="12.75" hidden="false" customHeight="false" outlineLevel="0" collapsed="false">
      <c r="A437" s="79" t="n">
        <v>426</v>
      </c>
      <c r="B437" s="61" t="str">
        <f aca="false">CONCATENATE(INT((A437-1)/12)+1,"-й год ",A437-1-INT((A437-1)/12)*12+1,"-й месяц")</f>
        <v>36-й год 6-й месяц</v>
      </c>
      <c r="C437" s="62" t="n">
        <f aca="false">IF(O437*$C$2/100/12/(1-(1+$C$2/100/12)^(-N437))&lt;F436,O437*$C$2/100/12/(1-(1+$C$2/100/12)^(-N437)),F436+E437)</f>
        <v>0</v>
      </c>
      <c r="D437" s="63" t="n">
        <f aca="false">C437-E437</f>
        <v>0</v>
      </c>
      <c r="E437" s="63" t="n">
        <f aca="false">F436*$C$2/12/100</f>
        <v>0</v>
      </c>
      <c r="F437" s="64" t="n">
        <f aca="false">F436-D437-K437-L437</f>
        <v>0</v>
      </c>
      <c r="G437" s="65" t="n">
        <f aca="false">H437+I437</f>
        <v>0</v>
      </c>
      <c r="H437" s="63" t="n">
        <f aca="false">IF($C$1/$C$3&lt;J436,$C$1/$C$3,J436)</f>
        <v>0</v>
      </c>
      <c r="I437" s="63" t="n">
        <f aca="false">J436*$C$2/12/100</f>
        <v>0</v>
      </c>
      <c r="J437" s="66" t="n">
        <f aca="false">J436-H437-K437-L437</f>
        <v>0</v>
      </c>
      <c r="K437" s="67"/>
      <c r="L437" s="68"/>
      <c r="M437" s="69" t="n">
        <f aca="false">IF(ISBLANK(K436),VALUE(M436),ROW(K436))</f>
        <v>11</v>
      </c>
      <c r="N437" s="9" t="n">
        <f aca="false">N436+M436-M437</f>
        <v>180</v>
      </c>
      <c r="O437" s="10" t="n">
        <f aca="false">INDEX(F:F,M437,1)</f>
        <v>160000</v>
      </c>
      <c r="P437" s="11"/>
    </row>
    <row r="438" s="19" customFormat="true" ht="12.75" hidden="false" customHeight="false" outlineLevel="0" collapsed="false">
      <c r="A438" s="79" t="n">
        <v>427</v>
      </c>
      <c r="B438" s="61" t="str">
        <f aca="false">CONCATENATE(INT((A438-1)/12)+1,"-й год ",A438-1-INT((A438-1)/12)*12+1,"-й месяц")</f>
        <v>36-й год 7-й месяц</v>
      </c>
      <c r="C438" s="62" t="n">
        <f aca="false">IF(O438*$C$2/100/12/(1-(1+$C$2/100/12)^(-N438))&lt;F437,O438*$C$2/100/12/(1-(1+$C$2/100/12)^(-N438)),F437+E438)</f>
        <v>0</v>
      </c>
      <c r="D438" s="63" t="n">
        <f aca="false">C438-E438</f>
        <v>0</v>
      </c>
      <c r="E438" s="63" t="n">
        <f aca="false">F437*$C$2/12/100</f>
        <v>0</v>
      </c>
      <c r="F438" s="64" t="n">
        <f aca="false">F437-D438-K438-L438</f>
        <v>0</v>
      </c>
      <c r="G438" s="65" t="n">
        <f aca="false">H438+I438</f>
        <v>0</v>
      </c>
      <c r="H438" s="63" t="n">
        <f aca="false">IF($C$1/$C$3&lt;J437,$C$1/$C$3,J437)</f>
        <v>0</v>
      </c>
      <c r="I438" s="63" t="n">
        <f aca="false">J437*$C$2/12/100</f>
        <v>0</v>
      </c>
      <c r="J438" s="66" t="n">
        <f aca="false">J437-H438-K438-L438</f>
        <v>0</v>
      </c>
      <c r="K438" s="67"/>
      <c r="L438" s="68"/>
      <c r="M438" s="69" t="n">
        <f aca="false">IF(ISBLANK(K437),VALUE(M437),ROW(K437))</f>
        <v>11</v>
      </c>
      <c r="N438" s="9" t="n">
        <f aca="false">N437+M437-M438</f>
        <v>180</v>
      </c>
      <c r="O438" s="10" t="n">
        <f aca="false">INDEX(F:F,M438,1)</f>
        <v>160000</v>
      </c>
      <c r="P438" s="11"/>
    </row>
    <row r="439" s="19" customFormat="true" ht="12.75" hidden="false" customHeight="false" outlineLevel="0" collapsed="false">
      <c r="A439" s="79" t="n">
        <v>428</v>
      </c>
      <c r="B439" s="61" t="str">
        <f aca="false">CONCATENATE(INT((A439-1)/12)+1,"-й год ",A439-1-INT((A439-1)/12)*12+1,"-й месяц")</f>
        <v>36-й год 8-й месяц</v>
      </c>
      <c r="C439" s="62" t="n">
        <f aca="false">IF(O439*$C$2/100/12/(1-(1+$C$2/100/12)^(-N439))&lt;F438,O439*$C$2/100/12/(1-(1+$C$2/100/12)^(-N439)),F438+E439)</f>
        <v>0</v>
      </c>
      <c r="D439" s="63" t="n">
        <f aca="false">C439-E439</f>
        <v>0</v>
      </c>
      <c r="E439" s="63" t="n">
        <f aca="false">F438*$C$2/12/100</f>
        <v>0</v>
      </c>
      <c r="F439" s="64" t="n">
        <f aca="false">F438-D439-K439-L439</f>
        <v>0</v>
      </c>
      <c r="G439" s="65" t="n">
        <f aca="false">H439+I439</f>
        <v>0</v>
      </c>
      <c r="H439" s="63" t="n">
        <f aca="false">IF($C$1/$C$3&lt;J438,$C$1/$C$3,J438)</f>
        <v>0</v>
      </c>
      <c r="I439" s="63" t="n">
        <f aca="false">J438*$C$2/12/100</f>
        <v>0</v>
      </c>
      <c r="J439" s="66" t="n">
        <f aca="false">J438-H439-K439-L439</f>
        <v>0</v>
      </c>
      <c r="K439" s="67"/>
      <c r="L439" s="68"/>
      <c r="M439" s="69" t="n">
        <f aca="false">IF(ISBLANK(K438),VALUE(M438),ROW(K438))</f>
        <v>11</v>
      </c>
      <c r="N439" s="9" t="n">
        <f aca="false">N438+M438-M439</f>
        <v>180</v>
      </c>
      <c r="O439" s="10" t="n">
        <f aca="false">INDEX(F:F,M439,1)</f>
        <v>160000</v>
      </c>
      <c r="P439" s="11"/>
    </row>
    <row r="440" s="19" customFormat="true" ht="12.75" hidden="false" customHeight="false" outlineLevel="0" collapsed="false">
      <c r="A440" s="79" t="n">
        <v>429</v>
      </c>
      <c r="B440" s="61" t="str">
        <f aca="false">CONCATENATE(INT((A440-1)/12)+1,"-й год ",A440-1-INT((A440-1)/12)*12+1,"-й месяц")</f>
        <v>36-й год 9-й месяц</v>
      </c>
      <c r="C440" s="62" t="n">
        <f aca="false">IF(O440*$C$2/100/12/(1-(1+$C$2/100/12)^(-N440))&lt;F439,O440*$C$2/100/12/(1-(1+$C$2/100/12)^(-N440)),F439+E440)</f>
        <v>0</v>
      </c>
      <c r="D440" s="63" t="n">
        <f aca="false">C440-E440</f>
        <v>0</v>
      </c>
      <c r="E440" s="63" t="n">
        <f aca="false">F439*$C$2/12/100</f>
        <v>0</v>
      </c>
      <c r="F440" s="64" t="n">
        <f aca="false">F439-D440-K440-L440</f>
        <v>0</v>
      </c>
      <c r="G440" s="65" t="n">
        <f aca="false">H440+I440</f>
        <v>0</v>
      </c>
      <c r="H440" s="63" t="n">
        <f aca="false">IF($C$1/$C$3&lt;J439,$C$1/$C$3,J439)</f>
        <v>0</v>
      </c>
      <c r="I440" s="63" t="n">
        <f aca="false">J439*$C$2/12/100</f>
        <v>0</v>
      </c>
      <c r="J440" s="66" t="n">
        <f aca="false">J439-H440-K440-L440</f>
        <v>0</v>
      </c>
      <c r="K440" s="67"/>
      <c r="L440" s="68"/>
      <c r="M440" s="69" t="n">
        <f aca="false">IF(ISBLANK(K439),VALUE(M439),ROW(K439))</f>
        <v>11</v>
      </c>
      <c r="N440" s="9" t="n">
        <f aca="false">N439+M439-M440</f>
        <v>180</v>
      </c>
      <c r="O440" s="10" t="n">
        <f aca="false">INDEX(F:F,M440,1)</f>
        <v>160000</v>
      </c>
      <c r="P440" s="11"/>
    </row>
    <row r="441" s="19" customFormat="true" ht="12.75" hidden="false" customHeight="false" outlineLevel="0" collapsed="false">
      <c r="A441" s="79" t="n">
        <v>430</v>
      </c>
      <c r="B441" s="61" t="str">
        <f aca="false">CONCATENATE(INT((A441-1)/12)+1,"-й год ",A441-1-INT((A441-1)/12)*12+1,"-й месяц")</f>
        <v>36-й год 10-й месяц</v>
      </c>
      <c r="C441" s="62" t="n">
        <f aca="false">IF(O441*$C$2/100/12/(1-(1+$C$2/100/12)^(-N441))&lt;F440,O441*$C$2/100/12/(1-(1+$C$2/100/12)^(-N441)),F440+E441)</f>
        <v>0</v>
      </c>
      <c r="D441" s="63" t="n">
        <f aca="false">C441-E441</f>
        <v>0</v>
      </c>
      <c r="E441" s="63" t="n">
        <f aca="false">F440*$C$2/12/100</f>
        <v>0</v>
      </c>
      <c r="F441" s="64" t="n">
        <f aca="false">F440-D441-K441-L441</f>
        <v>0</v>
      </c>
      <c r="G441" s="65" t="n">
        <f aca="false">H441+I441</f>
        <v>0</v>
      </c>
      <c r="H441" s="63" t="n">
        <f aca="false">IF($C$1/$C$3&lt;J440,$C$1/$C$3,J440)</f>
        <v>0</v>
      </c>
      <c r="I441" s="63" t="n">
        <f aca="false">J440*$C$2/12/100</f>
        <v>0</v>
      </c>
      <c r="J441" s="66" t="n">
        <f aca="false">J440-H441-K441-L441</f>
        <v>0</v>
      </c>
      <c r="K441" s="67"/>
      <c r="L441" s="68"/>
      <c r="M441" s="69" t="n">
        <f aca="false">IF(ISBLANK(K440),VALUE(M440),ROW(K440))</f>
        <v>11</v>
      </c>
      <c r="N441" s="9" t="n">
        <f aca="false">N440+M440-M441</f>
        <v>180</v>
      </c>
      <c r="O441" s="10" t="n">
        <f aca="false">INDEX(F:F,M441,1)</f>
        <v>160000</v>
      </c>
      <c r="P441" s="11"/>
    </row>
    <row r="442" s="19" customFormat="true" ht="12.75" hidden="false" customHeight="false" outlineLevel="0" collapsed="false">
      <c r="A442" s="79" t="n">
        <v>431</v>
      </c>
      <c r="B442" s="61" t="str">
        <f aca="false">CONCATENATE(INT((A442-1)/12)+1,"-й год ",A442-1-INT((A442-1)/12)*12+1,"-й месяц")</f>
        <v>36-й год 11-й месяц</v>
      </c>
      <c r="C442" s="62" t="n">
        <f aca="false">IF(O442*$C$2/100/12/(1-(1+$C$2/100/12)^(-N442))&lt;F441,O442*$C$2/100/12/(1-(1+$C$2/100/12)^(-N442)),F441+E442)</f>
        <v>0</v>
      </c>
      <c r="D442" s="63" t="n">
        <f aca="false">C442-E442</f>
        <v>0</v>
      </c>
      <c r="E442" s="63" t="n">
        <f aca="false">F441*$C$2/12/100</f>
        <v>0</v>
      </c>
      <c r="F442" s="64" t="n">
        <f aca="false">F441-D442-K442-L442</f>
        <v>0</v>
      </c>
      <c r="G442" s="65" t="n">
        <f aca="false">H442+I442</f>
        <v>0</v>
      </c>
      <c r="H442" s="63" t="n">
        <f aca="false">IF($C$1/$C$3&lt;J441,$C$1/$C$3,J441)</f>
        <v>0</v>
      </c>
      <c r="I442" s="63" t="n">
        <f aca="false">J441*$C$2/12/100</f>
        <v>0</v>
      </c>
      <c r="J442" s="66" t="n">
        <f aca="false">J441-H442-K442-L442</f>
        <v>0</v>
      </c>
      <c r="K442" s="67"/>
      <c r="L442" s="68"/>
      <c r="M442" s="69" t="n">
        <f aca="false">IF(ISBLANK(K441),VALUE(M441),ROW(K441))</f>
        <v>11</v>
      </c>
      <c r="N442" s="9" t="n">
        <f aca="false">N441+M441-M442</f>
        <v>180</v>
      </c>
      <c r="O442" s="10" t="n">
        <f aca="false">INDEX(F:F,M442,1)</f>
        <v>160000</v>
      </c>
      <c r="P442" s="11"/>
    </row>
    <row r="443" s="19" customFormat="true" ht="12.75" hidden="false" customHeight="false" outlineLevel="0" collapsed="false">
      <c r="A443" s="80" t="n">
        <v>432</v>
      </c>
      <c r="B443" s="81" t="str">
        <f aca="false">CONCATENATE(INT((A443-1)/12)+1,"-й год ",A443-1-INT((A443-1)/12)*12+1,"-й месяц")</f>
        <v>36-й год 12-й месяц</v>
      </c>
      <c r="C443" s="82" t="n">
        <f aca="false">IF(O443*$C$2/100/12/(1-(1+$C$2/100/12)^(-N443))&lt;F442,O443*$C$2/100/12/(1-(1+$C$2/100/12)^(-N443)),F442+E443)</f>
        <v>0</v>
      </c>
      <c r="D443" s="83" t="n">
        <f aca="false">C443-E443</f>
        <v>0</v>
      </c>
      <c r="E443" s="83" t="n">
        <f aca="false">F442*$C$2/12/100</f>
        <v>0</v>
      </c>
      <c r="F443" s="84" t="n">
        <f aca="false">F442-D443-K443-L443</f>
        <v>0</v>
      </c>
      <c r="G443" s="85" t="n">
        <f aca="false">H443+I443</f>
        <v>0</v>
      </c>
      <c r="H443" s="83" t="n">
        <f aca="false">IF($C$1/$C$3&lt;J442,$C$1/$C$3,J442)</f>
        <v>0</v>
      </c>
      <c r="I443" s="83" t="n">
        <f aca="false">J442*$C$2/12/100</f>
        <v>0</v>
      </c>
      <c r="J443" s="86" t="n">
        <f aca="false">J442-H443-K443-L443</f>
        <v>0</v>
      </c>
      <c r="K443" s="87"/>
      <c r="L443" s="88"/>
      <c r="M443" s="69" t="n">
        <f aca="false">IF(ISBLANK(K442),VALUE(M442),ROW(K442))</f>
        <v>11</v>
      </c>
      <c r="N443" s="9" t="n">
        <f aca="false">N442+M442-M443</f>
        <v>180</v>
      </c>
      <c r="O443" s="10" t="n">
        <f aca="false">INDEX(F:F,M443,1)</f>
        <v>160000</v>
      </c>
      <c r="P443" s="11"/>
    </row>
    <row r="444" s="19" customFormat="true" ht="12.75" hidden="false" customHeight="false" outlineLevel="0" collapsed="false">
      <c r="A444" s="60" t="n">
        <v>433</v>
      </c>
      <c r="B444" s="61" t="str">
        <f aca="false">CONCATENATE(INT((A444-1)/12)+1,"-й год ",A444-1-INT((A444-1)/12)*12+1,"-й месяц")</f>
        <v>37-й год 1-й месяц</v>
      </c>
      <c r="C444" s="62" t="n">
        <f aca="false">IF(O444*$C$2/100/12/(1-(1+$C$2/100/12)^(-N444))&lt;F443,O444*$C$2/100/12/(1-(1+$C$2/100/12)^(-N444)),F443+E444)</f>
        <v>0</v>
      </c>
      <c r="D444" s="63" t="n">
        <f aca="false">C444-E444</f>
        <v>0</v>
      </c>
      <c r="E444" s="63" t="n">
        <f aca="false">F443*$C$2/12/100</f>
        <v>0</v>
      </c>
      <c r="F444" s="64" t="n">
        <f aca="false">F443-D444-K444-L444</f>
        <v>0</v>
      </c>
      <c r="G444" s="65" t="n">
        <f aca="false">H444+I444</f>
        <v>0</v>
      </c>
      <c r="H444" s="63" t="n">
        <f aca="false">IF($C$1/$C$3&lt;J443,$C$1/$C$3,J443)</f>
        <v>0</v>
      </c>
      <c r="I444" s="63" t="n">
        <f aca="false">J443*$C$2/12/100</f>
        <v>0</v>
      </c>
      <c r="J444" s="66" t="n">
        <f aca="false">J443-H444-K444-L444</f>
        <v>0</v>
      </c>
      <c r="K444" s="67"/>
      <c r="L444" s="68"/>
      <c r="M444" s="69" t="n">
        <f aca="false">IF(ISBLANK(K443),VALUE(M443),ROW(K443))</f>
        <v>11</v>
      </c>
      <c r="N444" s="9" t="n">
        <f aca="false">N443+M443-M444</f>
        <v>180</v>
      </c>
      <c r="O444" s="10" t="n">
        <f aca="false">INDEX(F:F,M444,1)</f>
        <v>160000</v>
      </c>
      <c r="P444" s="11"/>
    </row>
    <row r="445" s="19" customFormat="true" ht="12.75" hidden="false" customHeight="false" outlineLevel="0" collapsed="false">
      <c r="A445" s="60" t="n">
        <v>434</v>
      </c>
      <c r="B445" s="61" t="str">
        <f aca="false">CONCATENATE(INT((A445-1)/12)+1,"-й год ",A445-1-INT((A445-1)/12)*12+1,"-й месяц")</f>
        <v>37-й год 2-й месяц</v>
      </c>
      <c r="C445" s="62" t="n">
        <f aca="false">IF(O445*$C$2/100/12/(1-(1+$C$2/100/12)^(-N445))&lt;F444,O445*$C$2/100/12/(1-(1+$C$2/100/12)^(-N445)),F444+E445)</f>
        <v>0</v>
      </c>
      <c r="D445" s="63" t="n">
        <f aca="false">C445-E445</f>
        <v>0</v>
      </c>
      <c r="E445" s="63" t="n">
        <f aca="false">F444*$C$2/12/100</f>
        <v>0</v>
      </c>
      <c r="F445" s="64" t="n">
        <f aca="false">F444-D445-K445-L445</f>
        <v>0</v>
      </c>
      <c r="G445" s="65" t="n">
        <f aca="false">H445+I445</f>
        <v>0</v>
      </c>
      <c r="H445" s="63" t="n">
        <f aca="false">IF($C$1/$C$3&lt;J444,$C$1/$C$3,J444)</f>
        <v>0</v>
      </c>
      <c r="I445" s="63" t="n">
        <f aca="false">J444*$C$2/12/100</f>
        <v>0</v>
      </c>
      <c r="J445" s="66" t="n">
        <f aca="false">J444-H445-K445-L445</f>
        <v>0</v>
      </c>
      <c r="K445" s="67"/>
      <c r="L445" s="68"/>
      <c r="M445" s="69" t="n">
        <f aca="false">IF(ISBLANK(K444),VALUE(M444),ROW(K444))</f>
        <v>11</v>
      </c>
      <c r="N445" s="9" t="n">
        <f aca="false">N444+M444-M445</f>
        <v>180</v>
      </c>
      <c r="O445" s="10" t="n">
        <f aca="false">INDEX(F:F,M445,1)</f>
        <v>160000</v>
      </c>
      <c r="P445" s="11"/>
    </row>
    <row r="446" s="19" customFormat="true" ht="12.75" hidden="false" customHeight="false" outlineLevel="0" collapsed="false">
      <c r="A446" s="60" t="n">
        <v>435</v>
      </c>
      <c r="B446" s="61" t="str">
        <f aca="false">CONCATENATE(INT((A446-1)/12)+1,"-й год ",A446-1-INT((A446-1)/12)*12+1,"-й месяц")</f>
        <v>37-й год 3-й месяц</v>
      </c>
      <c r="C446" s="62" t="n">
        <f aca="false">IF(O446*$C$2/100/12/(1-(1+$C$2/100/12)^(-N446))&lt;F445,O446*$C$2/100/12/(1-(1+$C$2/100/12)^(-N446)),F445+E446)</f>
        <v>0</v>
      </c>
      <c r="D446" s="63" t="n">
        <f aca="false">C446-E446</f>
        <v>0</v>
      </c>
      <c r="E446" s="63" t="n">
        <f aca="false">F445*$C$2/12/100</f>
        <v>0</v>
      </c>
      <c r="F446" s="64" t="n">
        <f aca="false">F445-D446-K446-L446</f>
        <v>0</v>
      </c>
      <c r="G446" s="65" t="n">
        <f aca="false">H446+I446</f>
        <v>0</v>
      </c>
      <c r="H446" s="63" t="n">
        <f aca="false">IF($C$1/$C$3&lt;J445,$C$1/$C$3,J445)</f>
        <v>0</v>
      </c>
      <c r="I446" s="63" t="n">
        <f aca="false">J445*$C$2/12/100</f>
        <v>0</v>
      </c>
      <c r="J446" s="66" t="n">
        <f aca="false">J445-H446-K446-L446</f>
        <v>0</v>
      </c>
      <c r="K446" s="67"/>
      <c r="L446" s="68"/>
      <c r="M446" s="69" t="n">
        <f aca="false">IF(ISBLANK(K445),VALUE(M445),ROW(K445))</f>
        <v>11</v>
      </c>
      <c r="N446" s="9" t="n">
        <f aca="false">N445+M445-M446</f>
        <v>180</v>
      </c>
      <c r="O446" s="10" t="n">
        <f aca="false">INDEX(F:F,M446,1)</f>
        <v>160000</v>
      </c>
      <c r="P446" s="11"/>
    </row>
    <row r="447" s="19" customFormat="true" ht="12.75" hidden="false" customHeight="false" outlineLevel="0" collapsed="false">
      <c r="A447" s="60" t="n">
        <v>436</v>
      </c>
      <c r="B447" s="61" t="str">
        <f aca="false">CONCATENATE(INT((A447-1)/12)+1,"-й год ",A447-1-INT((A447-1)/12)*12+1,"-й месяц")</f>
        <v>37-й год 4-й месяц</v>
      </c>
      <c r="C447" s="62" t="n">
        <f aca="false">IF(O447*$C$2/100/12/(1-(1+$C$2/100/12)^(-N447))&lt;F446,O447*$C$2/100/12/(1-(1+$C$2/100/12)^(-N447)),F446+E447)</f>
        <v>0</v>
      </c>
      <c r="D447" s="63" t="n">
        <f aca="false">C447-E447</f>
        <v>0</v>
      </c>
      <c r="E447" s="63" t="n">
        <f aca="false">F446*$C$2/12/100</f>
        <v>0</v>
      </c>
      <c r="F447" s="64" t="n">
        <f aca="false">F446-D447-K447-L447</f>
        <v>0</v>
      </c>
      <c r="G447" s="65" t="n">
        <f aca="false">H447+I447</f>
        <v>0</v>
      </c>
      <c r="H447" s="63" t="n">
        <f aca="false">IF($C$1/$C$3&lt;J446,$C$1/$C$3,J446)</f>
        <v>0</v>
      </c>
      <c r="I447" s="63" t="n">
        <f aca="false">J446*$C$2/12/100</f>
        <v>0</v>
      </c>
      <c r="J447" s="66" t="n">
        <f aca="false">J446-H447-K447-L447</f>
        <v>0</v>
      </c>
      <c r="K447" s="67"/>
      <c r="L447" s="68"/>
      <c r="M447" s="69" t="n">
        <f aca="false">IF(ISBLANK(K446),VALUE(M446),ROW(K446))</f>
        <v>11</v>
      </c>
      <c r="N447" s="9" t="n">
        <f aca="false">N446+M446-M447</f>
        <v>180</v>
      </c>
      <c r="O447" s="10" t="n">
        <f aca="false">INDEX(F:F,M447,1)</f>
        <v>160000</v>
      </c>
      <c r="P447" s="11"/>
    </row>
    <row r="448" s="19" customFormat="true" ht="12.75" hidden="false" customHeight="false" outlineLevel="0" collapsed="false">
      <c r="A448" s="60" t="n">
        <v>437</v>
      </c>
      <c r="B448" s="61" t="str">
        <f aca="false">CONCATENATE(INT((A448-1)/12)+1,"-й год ",A448-1-INT((A448-1)/12)*12+1,"-й месяц")</f>
        <v>37-й год 5-й месяц</v>
      </c>
      <c r="C448" s="62" t="n">
        <f aca="false">IF(O448*$C$2/100/12/(1-(1+$C$2/100/12)^(-N448))&lt;F447,O448*$C$2/100/12/(1-(1+$C$2/100/12)^(-N448)),F447+E448)</f>
        <v>0</v>
      </c>
      <c r="D448" s="63" t="n">
        <f aca="false">C448-E448</f>
        <v>0</v>
      </c>
      <c r="E448" s="63" t="n">
        <f aca="false">F447*$C$2/12/100</f>
        <v>0</v>
      </c>
      <c r="F448" s="64" t="n">
        <f aca="false">F447-D448-K448-L448</f>
        <v>0</v>
      </c>
      <c r="G448" s="65" t="n">
        <f aca="false">H448+I448</f>
        <v>0</v>
      </c>
      <c r="H448" s="63" t="n">
        <f aca="false">IF($C$1/$C$3&lt;J447,$C$1/$C$3,J447)</f>
        <v>0</v>
      </c>
      <c r="I448" s="63" t="n">
        <f aca="false">J447*$C$2/12/100</f>
        <v>0</v>
      </c>
      <c r="J448" s="66" t="n">
        <f aca="false">J447-H448-K448-L448</f>
        <v>0</v>
      </c>
      <c r="K448" s="67"/>
      <c r="L448" s="68"/>
      <c r="M448" s="69" t="n">
        <f aca="false">IF(ISBLANK(K447),VALUE(M447),ROW(K447))</f>
        <v>11</v>
      </c>
      <c r="N448" s="9" t="n">
        <f aca="false">N447+M447-M448</f>
        <v>180</v>
      </c>
      <c r="O448" s="10" t="n">
        <f aca="false">INDEX(F:F,M448,1)</f>
        <v>160000</v>
      </c>
      <c r="P448" s="11"/>
    </row>
    <row r="449" s="19" customFormat="true" ht="12.75" hidden="false" customHeight="false" outlineLevel="0" collapsed="false">
      <c r="A449" s="60" t="n">
        <v>438</v>
      </c>
      <c r="B449" s="61" t="str">
        <f aca="false">CONCATENATE(INT((A449-1)/12)+1,"-й год ",A449-1-INT((A449-1)/12)*12+1,"-й месяц")</f>
        <v>37-й год 6-й месяц</v>
      </c>
      <c r="C449" s="62" t="n">
        <f aca="false">IF(O449*$C$2/100/12/(1-(1+$C$2/100/12)^(-N449))&lt;F448,O449*$C$2/100/12/(1-(1+$C$2/100/12)^(-N449)),F448+E449)</f>
        <v>0</v>
      </c>
      <c r="D449" s="63" t="n">
        <f aca="false">C449-E449</f>
        <v>0</v>
      </c>
      <c r="E449" s="63" t="n">
        <f aca="false">F448*$C$2/12/100</f>
        <v>0</v>
      </c>
      <c r="F449" s="64" t="n">
        <f aca="false">F448-D449-K449-L449</f>
        <v>0</v>
      </c>
      <c r="G449" s="65" t="n">
        <f aca="false">H449+I449</f>
        <v>0</v>
      </c>
      <c r="H449" s="63" t="n">
        <f aca="false">IF($C$1/$C$3&lt;J448,$C$1/$C$3,J448)</f>
        <v>0</v>
      </c>
      <c r="I449" s="63" t="n">
        <f aca="false">J448*$C$2/12/100</f>
        <v>0</v>
      </c>
      <c r="J449" s="66" t="n">
        <f aca="false">J448-H449-K449-L449</f>
        <v>0</v>
      </c>
      <c r="K449" s="67"/>
      <c r="L449" s="68"/>
      <c r="M449" s="69" t="n">
        <f aca="false">IF(ISBLANK(K448),VALUE(M448),ROW(K448))</f>
        <v>11</v>
      </c>
      <c r="N449" s="9" t="n">
        <f aca="false">N448+M448-M449</f>
        <v>180</v>
      </c>
      <c r="O449" s="10" t="n">
        <f aca="false">INDEX(F:F,M449,1)</f>
        <v>160000</v>
      </c>
      <c r="P449" s="11"/>
    </row>
    <row r="450" s="19" customFormat="true" ht="12.75" hidden="false" customHeight="false" outlineLevel="0" collapsed="false">
      <c r="A450" s="60" t="n">
        <v>439</v>
      </c>
      <c r="B450" s="61" t="str">
        <f aca="false">CONCATENATE(INT((A450-1)/12)+1,"-й год ",A450-1-INT((A450-1)/12)*12+1,"-й месяц")</f>
        <v>37-й год 7-й месяц</v>
      </c>
      <c r="C450" s="62" t="n">
        <f aca="false">IF(O450*$C$2/100/12/(1-(1+$C$2/100/12)^(-N450))&lt;F449,O450*$C$2/100/12/(1-(1+$C$2/100/12)^(-N450)),F449+E450)</f>
        <v>0</v>
      </c>
      <c r="D450" s="63" t="n">
        <f aca="false">C450-E450</f>
        <v>0</v>
      </c>
      <c r="E450" s="63" t="n">
        <f aca="false">F449*$C$2/12/100</f>
        <v>0</v>
      </c>
      <c r="F450" s="64" t="n">
        <f aca="false">F449-D450-K450-L450</f>
        <v>0</v>
      </c>
      <c r="G450" s="65" t="n">
        <f aca="false">H450+I450</f>
        <v>0</v>
      </c>
      <c r="H450" s="63" t="n">
        <f aca="false">IF($C$1/$C$3&lt;J449,$C$1/$C$3,J449)</f>
        <v>0</v>
      </c>
      <c r="I450" s="63" t="n">
        <f aca="false">J449*$C$2/12/100</f>
        <v>0</v>
      </c>
      <c r="J450" s="66" t="n">
        <f aca="false">J449-H450-K450-L450</f>
        <v>0</v>
      </c>
      <c r="K450" s="67"/>
      <c r="L450" s="68"/>
      <c r="M450" s="69" t="n">
        <f aca="false">IF(ISBLANK(K449),VALUE(M449),ROW(K449))</f>
        <v>11</v>
      </c>
      <c r="N450" s="9" t="n">
        <f aca="false">N449+M449-M450</f>
        <v>180</v>
      </c>
      <c r="O450" s="10" t="n">
        <f aca="false">INDEX(F:F,M450,1)</f>
        <v>160000</v>
      </c>
      <c r="P450" s="11"/>
    </row>
    <row r="451" s="19" customFormat="true" ht="12.75" hidden="false" customHeight="false" outlineLevel="0" collapsed="false">
      <c r="A451" s="60" t="n">
        <v>440</v>
      </c>
      <c r="B451" s="61" t="str">
        <f aca="false">CONCATENATE(INT((A451-1)/12)+1,"-й год ",A451-1-INT((A451-1)/12)*12+1,"-й месяц")</f>
        <v>37-й год 8-й месяц</v>
      </c>
      <c r="C451" s="62" t="n">
        <f aca="false">IF(O451*$C$2/100/12/(1-(1+$C$2/100/12)^(-N451))&lt;F450,O451*$C$2/100/12/(1-(1+$C$2/100/12)^(-N451)),F450+E451)</f>
        <v>0</v>
      </c>
      <c r="D451" s="63" t="n">
        <f aca="false">C451-E451</f>
        <v>0</v>
      </c>
      <c r="E451" s="63" t="n">
        <f aca="false">F450*$C$2/12/100</f>
        <v>0</v>
      </c>
      <c r="F451" s="64" t="n">
        <f aca="false">F450-D451-K451-L451</f>
        <v>0</v>
      </c>
      <c r="G451" s="65" t="n">
        <f aca="false">H451+I451</f>
        <v>0</v>
      </c>
      <c r="H451" s="63" t="n">
        <f aca="false">IF($C$1/$C$3&lt;J450,$C$1/$C$3,J450)</f>
        <v>0</v>
      </c>
      <c r="I451" s="63" t="n">
        <f aca="false">J450*$C$2/12/100</f>
        <v>0</v>
      </c>
      <c r="J451" s="66" t="n">
        <f aca="false">J450-H451-K451-L451</f>
        <v>0</v>
      </c>
      <c r="K451" s="67"/>
      <c r="L451" s="68"/>
      <c r="M451" s="69" t="n">
        <f aca="false">IF(ISBLANK(K450),VALUE(M450),ROW(K450))</f>
        <v>11</v>
      </c>
      <c r="N451" s="9" t="n">
        <f aca="false">N450+M450-M451</f>
        <v>180</v>
      </c>
      <c r="O451" s="10" t="n">
        <f aca="false">INDEX(F:F,M451,1)</f>
        <v>160000</v>
      </c>
      <c r="P451" s="11"/>
    </row>
    <row r="452" s="19" customFormat="true" ht="12.75" hidden="false" customHeight="false" outlineLevel="0" collapsed="false">
      <c r="A452" s="60" t="n">
        <v>441</v>
      </c>
      <c r="B452" s="61" t="str">
        <f aca="false">CONCATENATE(INT((A452-1)/12)+1,"-й год ",A452-1-INT((A452-1)/12)*12+1,"-й месяц")</f>
        <v>37-й год 9-й месяц</v>
      </c>
      <c r="C452" s="62" t="n">
        <f aca="false">IF(O452*$C$2/100/12/(1-(1+$C$2/100/12)^(-N452))&lt;F451,O452*$C$2/100/12/(1-(1+$C$2/100/12)^(-N452)),F451+E452)</f>
        <v>0</v>
      </c>
      <c r="D452" s="63" t="n">
        <f aca="false">C452-E452</f>
        <v>0</v>
      </c>
      <c r="E452" s="63" t="n">
        <f aca="false">F451*$C$2/12/100</f>
        <v>0</v>
      </c>
      <c r="F452" s="64" t="n">
        <f aca="false">F451-D452-K452-L452</f>
        <v>0</v>
      </c>
      <c r="G452" s="65" t="n">
        <f aca="false">H452+I452</f>
        <v>0</v>
      </c>
      <c r="H452" s="63" t="n">
        <f aca="false">IF($C$1/$C$3&lt;J451,$C$1/$C$3,J451)</f>
        <v>0</v>
      </c>
      <c r="I452" s="63" t="n">
        <f aca="false">J451*$C$2/12/100</f>
        <v>0</v>
      </c>
      <c r="J452" s="66" t="n">
        <f aca="false">J451-H452-K452-L452</f>
        <v>0</v>
      </c>
      <c r="K452" s="67"/>
      <c r="L452" s="68"/>
      <c r="M452" s="69" t="n">
        <f aca="false">IF(ISBLANK(K451),VALUE(M451),ROW(K451))</f>
        <v>11</v>
      </c>
      <c r="N452" s="9" t="n">
        <f aca="false">N451+M451-M452</f>
        <v>180</v>
      </c>
      <c r="O452" s="10" t="n">
        <f aca="false">INDEX(F:F,M452,1)</f>
        <v>160000</v>
      </c>
      <c r="P452" s="11"/>
    </row>
    <row r="453" s="19" customFormat="true" ht="12.75" hidden="false" customHeight="false" outlineLevel="0" collapsed="false">
      <c r="A453" s="60" t="n">
        <v>442</v>
      </c>
      <c r="B453" s="61" t="str">
        <f aca="false">CONCATENATE(INT((A453-1)/12)+1,"-й год ",A453-1-INT((A453-1)/12)*12+1,"-й месяц")</f>
        <v>37-й год 10-й месяц</v>
      </c>
      <c r="C453" s="62" t="n">
        <f aca="false">IF(O453*$C$2/100/12/(1-(1+$C$2/100/12)^(-N453))&lt;F452,O453*$C$2/100/12/(1-(1+$C$2/100/12)^(-N453)),F452+E453)</f>
        <v>0</v>
      </c>
      <c r="D453" s="63" t="n">
        <f aca="false">C453-E453</f>
        <v>0</v>
      </c>
      <c r="E453" s="63" t="n">
        <f aca="false">F452*$C$2/12/100</f>
        <v>0</v>
      </c>
      <c r="F453" s="64" t="n">
        <f aca="false">F452-D453-K453-L453</f>
        <v>0</v>
      </c>
      <c r="G453" s="65" t="n">
        <f aca="false">H453+I453</f>
        <v>0</v>
      </c>
      <c r="H453" s="63" t="n">
        <f aca="false">IF($C$1/$C$3&lt;J452,$C$1/$C$3,J452)</f>
        <v>0</v>
      </c>
      <c r="I453" s="63" t="n">
        <f aca="false">J452*$C$2/12/100</f>
        <v>0</v>
      </c>
      <c r="J453" s="66" t="n">
        <f aca="false">J452-H453-K453-L453</f>
        <v>0</v>
      </c>
      <c r="K453" s="67"/>
      <c r="L453" s="68"/>
      <c r="M453" s="69" t="n">
        <f aca="false">IF(ISBLANK(K452),VALUE(M452),ROW(K452))</f>
        <v>11</v>
      </c>
      <c r="N453" s="9" t="n">
        <f aca="false">N452+M452-M453</f>
        <v>180</v>
      </c>
      <c r="O453" s="10" t="n">
        <f aca="false">INDEX(F:F,M453,1)</f>
        <v>160000</v>
      </c>
      <c r="P453" s="11"/>
    </row>
    <row r="454" s="19" customFormat="true" ht="12.75" hidden="false" customHeight="false" outlineLevel="0" collapsed="false">
      <c r="A454" s="60" t="n">
        <v>443</v>
      </c>
      <c r="B454" s="61" t="str">
        <f aca="false">CONCATENATE(INT((A454-1)/12)+1,"-й год ",A454-1-INT((A454-1)/12)*12+1,"-й месяц")</f>
        <v>37-й год 11-й месяц</v>
      </c>
      <c r="C454" s="62" t="n">
        <f aca="false">IF(O454*$C$2/100/12/(1-(1+$C$2/100/12)^(-N454))&lt;F453,O454*$C$2/100/12/(1-(1+$C$2/100/12)^(-N454)),F453+E454)</f>
        <v>0</v>
      </c>
      <c r="D454" s="63" t="n">
        <f aca="false">C454-E454</f>
        <v>0</v>
      </c>
      <c r="E454" s="63" t="n">
        <f aca="false">F453*$C$2/12/100</f>
        <v>0</v>
      </c>
      <c r="F454" s="64" t="n">
        <f aca="false">F453-D454-K454-L454</f>
        <v>0</v>
      </c>
      <c r="G454" s="65" t="n">
        <f aca="false">H454+I454</f>
        <v>0</v>
      </c>
      <c r="H454" s="63" t="n">
        <f aca="false">IF($C$1/$C$3&lt;J453,$C$1/$C$3,J453)</f>
        <v>0</v>
      </c>
      <c r="I454" s="63" t="n">
        <f aca="false">J453*$C$2/12/100</f>
        <v>0</v>
      </c>
      <c r="J454" s="66" t="n">
        <f aca="false">J453-H454-K454-L454</f>
        <v>0</v>
      </c>
      <c r="K454" s="67"/>
      <c r="L454" s="68"/>
      <c r="M454" s="69" t="n">
        <f aca="false">IF(ISBLANK(K453),VALUE(M453),ROW(K453))</f>
        <v>11</v>
      </c>
      <c r="N454" s="9" t="n">
        <f aca="false">N453+M453-M454</f>
        <v>180</v>
      </c>
      <c r="O454" s="10" t="n">
        <f aca="false">INDEX(F:F,M454,1)</f>
        <v>160000</v>
      </c>
      <c r="P454" s="11"/>
    </row>
    <row r="455" s="19" customFormat="true" ht="12.75" hidden="false" customHeight="false" outlineLevel="0" collapsed="false">
      <c r="A455" s="60" t="n">
        <v>444</v>
      </c>
      <c r="B455" s="61" t="str">
        <f aca="false">CONCATENATE(INT((A455-1)/12)+1,"-й год ",A455-1-INT((A455-1)/12)*12+1,"-й месяц")</f>
        <v>37-й год 12-й месяц</v>
      </c>
      <c r="C455" s="62" t="n">
        <f aca="false">IF(O455*$C$2/100/12/(1-(1+$C$2/100/12)^(-N455))&lt;F454,O455*$C$2/100/12/(1-(1+$C$2/100/12)^(-N455)),F454+E455)</f>
        <v>0</v>
      </c>
      <c r="D455" s="63" t="n">
        <f aca="false">C455-E455</f>
        <v>0</v>
      </c>
      <c r="E455" s="63" t="n">
        <f aca="false">F454*$C$2/12/100</f>
        <v>0</v>
      </c>
      <c r="F455" s="64" t="n">
        <f aca="false">F454-D455-K455-L455</f>
        <v>0</v>
      </c>
      <c r="G455" s="65" t="n">
        <f aca="false">H455+I455</f>
        <v>0</v>
      </c>
      <c r="H455" s="63" t="n">
        <f aca="false">IF($C$1/$C$3&lt;J454,$C$1/$C$3,J454)</f>
        <v>0</v>
      </c>
      <c r="I455" s="63" t="n">
        <f aca="false">J454*$C$2/12/100</f>
        <v>0</v>
      </c>
      <c r="J455" s="66" t="n">
        <f aca="false">J454-H455-K455-L455</f>
        <v>0</v>
      </c>
      <c r="K455" s="67"/>
      <c r="L455" s="68"/>
      <c r="M455" s="69" t="n">
        <f aca="false">IF(ISBLANK(K454),VALUE(M454),ROW(K454))</f>
        <v>11</v>
      </c>
      <c r="N455" s="9" t="n">
        <f aca="false">N454+M454-M455</f>
        <v>180</v>
      </c>
      <c r="O455" s="10" t="n">
        <f aca="false">INDEX(F:F,M455,1)</f>
        <v>160000</v>
      </c>
      <c r="P455" s="11"/>
    </row>
    <row r="456" s="19" customFormat="true" ht="12.75" hidden="false" customHeight="false" outlineLevel="0" collapsed="false">
      <c r="A456" s="70" t="n">
        <v>445</v>
      </c>
      <c r="B456" s="71" t="str">
        <f aca="false">CONCATENATE(INT((A456-1)/12)+1,"-й год ",A456-1-INT((A456-1)/12)*12+1,"-й месяц")</f>
        <v>38-й год 1-й месяц</v>
      </c>
      <c r="C456" s="72" t="n">
        <f aca="false">IF(O456*$C$2/100/12/(1-(1+$C$2/100/12)^(-N456))&lt;F455,O456*$C$2/100/12/(1-(1+$C$2/100/12)^(-N456)),F455+E456)</f>
        <v>0</v>
      </c>
      <c r="D456" s="73" t="n">
        <f aca="false">C456-E456</f>
        <v>0</v>
      </c>
      <c r="E456" s="73" t="n">
        <f aca="false">F455*$C$2/12/100</f>
        <v>0</v>
      </c>
      <c r="F456" s="74" t="n">
        <f aca="false">F455-D456-K456-L456</f>
        <v>0</v>
      </c>
      <c r="G456" s="75" t="n">
        <f aca="false">H456+I456</f>
        <v>0</v>
      </c>
      <c r="H456" s="73" t="n">
        <f aca="false">IF($C$1/$C$3&lt;J455,$C$1/$C$3,J455)</f>
        <v>0</v>
      </c>
      <c r="I456" s="73" t="n">
        <f aca="false">J455*$C$2/12/100</f>
        <v>0</v>
      </c>
      <c r="J456" s="76" t="n">
        <f aca="false">J455-H456-K456-L456</f>
        <v>0</v>
      </c>
      <c r="K456" s="77"/>
      <c r="L456" s="78"/>
      <c r="M456" s="69" t="n">
        <f aca="false">IF(ISBLANK(K455),VALUE(M455),ROW(K455))</f>
        <v>11</v>
      </c>
      <c r="N456" s="9" t="n">
        <f aca="false">N455+M455-M456</f>
        <v>180</v>
      </c>
      <c r="O456" s="10" t="n">
        <f aca="false">INDEX(F:F,M456,1)</f>
        <v>160000</v>
      </c>
      <c r="P456" s="11"/>
    </row>
    <row r="457" s="19" customFormat="true" ht="12.75" hidden="false" customHeight="false" outlineLevel="0" collapsed="false">
      <c r="A457" s="79" t="n">
        <v>446</v>
      </c>
      <c r="B457" s="61" t="str">
        <f aca="false">CONCATENATE(INT((A457-1)/12)+1,"-й год ",A457-1-INT((A457-1)/12)*12+1,"-й месяц")</f>
        <v>38-й год 2-й месяц</v>
      </c>
      <c r="C457" s="62" t="n">
        <f aca="false">IF(O457*$C$2/100/12/(1-(1+$C$2/100/12)^(-N457))&lt;F456,O457*$C$2/100/12/(1-(1+$C$2/100/12)^(-N457)),F456+E457)</f>
        <v>0</v>
      </c>
      <c r="D457" s="63" t="n">
        <f aca="false">C457-E457</f>
        <v>0</v>
      </c>
      <c r="E457" s="63" t="n">
        <f aca="false">F456*$C$2/12/100</f>
        <v>0</v>
      </c>
      <c r="F457" s="64" t="n">
        <f aca="false">F456-D457-K457-L457</f>
        <v>0</v>
      </c>
      <c r="G457" s="65" t="n">
        <f aca="false">H457+I457</f>
        <v>0</v>
      </c>
      <c r="H457" s="63" t="n">
        <f aca="false">IF($C$1/$C$3&lt;J456,$C$1/$C$3,J456)</f>
        <v>0</v>
      </c>
      <c r="I457" s="63" t="n">
        <f aca="false">J456*$C$2/12/100</f>
        <v>0</v>
      </c>
      <c r="J457" s="66" t="n">
        <f aca="false">J456-H457-K457-L457</f>
        <v>0</v>
      </c>
      <c r="K457" s="67"/>
      <c r="L457" s="68"/>
      <c r="M457" s="69" t="n">
        <f aca="false">IF(ISBLANK(K456),VALUE(M456),ROW(K456))</f>
        <v>11</v>
      </c>
      <c r="N457" s="9" t="n">
        <f aca="false">N456+M456-M457</f>
        <v>180</v>
      </c>
      <c r="O457" s="10" t="n">
        <f aca="false">INDEX(F:F,M457,1)</f>
        <v>160000</v>
      </c>
      <c r="P457" s="11"/>
    </row>
    <row r="458" s="19" customFormat="true" ht="12.75" hidden="false" customHeight="false" outlineLevel="0" collapsed="false">
      <c r="A458" s="79" t="n">
        <v>447</v>
      </c>
      <c r="B458" s="61" t="str">
        <f aca="false">CONCATENATE(INT((A458-1)/12)+1,"-й год ",A458-1-INT((A458-1)/12)*12+1,"-й месяц")</f>
        <v>38-й год 3-й месяц</v>
      </c>
      <c r="C458" s="62" t="n">
        <f aca="false">IF(O458*$C$2/100/12/(1-(1+$C$2/100/12)^(-N458))&lt;F457,O458*$C$2/100/12/(1-(1+$C$2/100/12)^(-N458)),F457+E458)</f>
        <v>0</v>
      </c>
      <c r="D458" s="63" t="n">
        <f aca="false">C458-E458</f>
        <v>0</v>
      </c>
      <c r="E458" s="63" t="n">
        <f aca="false">F457*$C$2/12/100</f>
        <v>0</v>
      </c>
      <c r="F458" s="64" t="n">
        <f aca="false">F457-D458-K458-L458</f>
        <v>0</v>
      </c>
      <c r="G458" s="65" t="n">
        <f aca="false">H458+I458</f>
        <v>0</v>
      </c>
      <c r="H458" s="63" t="n">
        <f aca="false">IF($C$1/$C$3&lt;J457,$C$1/$C$3,J457)</f>
        <v>0</v>
      </c>
      <c r="I458" s="63" t="n">
        <f aca="false">J457*$C$2/12/100</f>
        <v>0</v>
      </c>
      <c r="J458" s="66" t="n">
        <f aca="false">J457-H458-K458-L458</f>
        <v>0</v>
      </c>
      <c r="K458" s="67"/>
      <c r="L458" s="68"/>
      <c r="M458" s="69" t="n">
        <f aca="false">IF(ISBLANK(K457),VALUE(M457),ROW(K457))</f>
        <v>11</v>
      </c>
      <c r="N458" s="9" t="n">
        <f aca="false">N457+M457-M458</f>
        <v>180</v>
      </c>
      <c r="O458" s="10" t="n">
        <f aca="false">INDEX(F:F,M458,1)</f>
        <v>160000</v>
      </c>
      <c r="P458" s="11"/>
    </row>
    <row r="459" s="19" customFormat="true" ht="12.75" hidden="false" customHeight="false" outlineLevel="0" collapsed="false">
      <c r="A459" s="79" t="n">
        <v>448</v>
      </c>
      <c r="B459" s="61" t="str">
        <f aca="false">CONCATENATE(INT((A459-1)/12)+1,"-й год ",A459-1-INT((A459-1)/12)*12+1,"-й месяц")</f>
        <v>38-й год 4-й месяц</v>
      </c>
      <c r="C459" s="62" t="n">
        <f aca="false">IF(O459*$C$2/100/12/(1-(1+$C$2/100/12)^(-N459))&lt;F458,O459*$C$2/100/12/(1-(1+$C$2/100/12)^(-N459)),F458+E459)</f>
        <v>0</v>
      </c>
      <c r="D459" s="63" t="n">
        <f aca="false">C459-E459</f>
        <v>0</v>
      </c>
      <c r="E459" s="63" t="n">
        <f aca="false">F458*$C$2/12/100</f>
        <v>0</v>
      </c>
      <c r="F459" s="64" t="n">
        <f aca="false">F458-D459-K459-L459</f>
        <v>0</v>
      </c>
      <c r="G459" s="65" t="n">
        <f aca="false">H459+I459</f>
        <v>0</v>
      </c>
      <c r="H459" s="63" t="n">
        <f aca="false">IF($C$1/$C$3&lt;J458,$C$1/$C$3,J458)</f>
        <v>0</v>
      </c>
      <c r="I459" s="63" t="n">
        <f aca="false">J458*$C$2/12/100</f>
        <v>0</v>
      </c>
      <c r="J459" s="66" t="n">
        <f aca="false">J458-H459-K459-L459</f>
        <v>0</v>
      </c>
      <c r="K459" s="67"/>
      <c r="L459" s="68"/>
      <c r="M459" s="69" t="n">
        <f aca="false">IF(ISBLANK(K458),VALUE(M458),ROW(K458))</f>
        <v>11</v>
      </c>
      <c r="N459" s="9" t="n">
        <f aca="false">N458+M458-M459</f>
        <v>180</v>
      </c>
      <c r="O459" s="10" t="n">
        <f aca="false">INDEX(F:F,M459,1)</f>
        <v>160000</v>
      </c>
      <c r="P459" s="11"/>
    </row>
    <row r="460" s="19" customFormat="true" ht="12.75" hidden="false" customHeight="false" outlineLevel="0" collapsed="false">
      <c r="A460" s="79" t="n">
        <v>449</v>
      </c>
      <c r="B460" s="61" t="str">
        <f aca="false">CONCATENATE(INT((A460-1)/12)+1,"-й год ",A460-1-INT((A460-1)/12)*12+1,"-й месяц")</f>
        <v>38-й год 5-й месяц</v>
      </c>
      <c r="C460" s="62" t="n">
        <f aca="false">IF(O460*$C$2/100/12/(1-(1+$C$2/100/12)^(-N460))&lt;F459,O460*$C$2/100/12/(1-(1+$C$2/100/12)^(-N460)),F459+E460)</f>
        <v>0</v>
      </c>
      <c r="D460" s="63" t="n">
        <f aca="false">C460-E460</f>
        <v>0</v>
      </c>
      <c r="E460" s="63" t="n">
        <f aca="false">F459*$C$2/12/100</f>
        <v>0</v>
      </c>
      <c r="F460" s="64" t="n">
        <f aca="false">F459-D460-K460-L460</f>
        <v>0</v>
      </c>
      <c r="G460" s="65" t="n">
        <f aca="false">H460+I460</f>
        <v>0</v>
      </c>
      <c r="H460" s="63" t="n">
        <f aca="false">IF($C$1/$C$3&lt;J459,$C$1/$C$3,J459)</f>
        <v>0</v>
      </c>
      <c r="I460" s="63" t="n">
        <f aca="false">J459*$C$2/12/100</f>
        <v>0</v>
      </c>
      <c r="J460" s="66" t="n">
        <f aca="false">J459-H460-K460-L460</f>
        <v>0</v>
      </c>
      <c r="K460" s="67"/>
      <c r="L460" s="68"/>
      <c r="M460" s="69" t="n">
        <f aca="false">IF(ISBLANK(K459),VALUE(M459),ROW(K459))</f>
        <v>11</v>
      </c>
      <c r="N460" s="9" t="n">
        <f aca="false">N459+M459-M460</f>
        <v>180</v>
      </c>
      <c r="O460" s="10" t="n">
        <f aca="false">INDEX(F:F,M460,1)</f>
        <v>160000</v>
      </c>
      <c r="P460" s="11"/>
    </row>
    <row r="461" s="19" customFormat="true" ht="12.75" hidden="false" customHeight="false" outlineLevel="0" collapsed="false">
      <c r="A461" s="79" t="n">
        <v>450</v>
      </c>
      <c r="B461" s="61" t="str">
        <f aca="false">CONCATENATE(INT((A461-1)/12)+1,"-й год ",A461-1-INT((A461-1)/12)*12+1,"-й месяц")</f>
        <v>38-й год 6-й месяц</v>
      </c>
      <c r="C461" s="62" t="n">
        <f aca="false">IF(O461*$C$2/100/12/(1-(1+$C$2/100/12)^(-N461))&lt;F460,O461*$C$2/100/12/(1-(1+$C$2/100/12)^(-N461)),F460+E461)</f>
        <v>0</v>
      </c>
      <c r="D461" s="63" t="n">
        <f aca="false">C461-E461</f>
        <v>0</v>
      </c>
      <c r="E461" s="63" t="n">
        <f aca="false">F460*$C$2/12/100</f>
        <v>0</v>
      </c>
      <c r="F461" s="64" t="n">
        <f aca="false">F460-D461-K461-L461</f>
        <v>0</v>
      </c>
      <c r="G461" s="65" t="n">
        <f aca="false">H461+I461</f>
        <v>0</v>
      </c>
      <c r="H461" s="63" t="n">
        <f aca="false">IF($C$1/$C$3&lt;J460,$C$1/$C$3,J460)</f>
        <v>0</v>
      </c>
      <c r="I461" s="63" t="n">
        <f aca="false">J460*$C$2/12/100</f>
        <v>0</v>
      </c>
      <c r="J461" s="66" t="n">
        <f aca="false">J460-H461-K461-L461</f>
        <v>0</v>
      </c>
      <c r="K461" s="67"/>
      <c r="L461" s="68"/>
      <c r="M461" s="69" t="n">
        <f aca="false">IF(ISBLANK(K460),VALUE(M460),ROW(K460))</f>
        <v>11</v>
      </c>
      <c r="N461" s="9" t="n">
        <f aca="false">N460+M460-M461</f>
        <v>180</v>
      </c>
      <c r="O461" s="10" t="n">
        <f aca="false">INDEX(F:F,M461,1)</f>
        <v>160000</v>
      </c>
      <c r="P461" s="11"/>
    </row>
    <row r="462" s="19" customFormat="true" ht="12.75" hidden="false" customHeight="false" outlineLevel="0" collapsed="false">
      <c r="A462" s="79" t="n">
        <v>451</v>
      </c>
      <c r="B462" s="61" t="str">
        <f aca="false">CONCATENATE(INT((A462-1)/12)+1,"-й год ",A462-1-INT((A462-1)/12)*12+1,"-й месяц")</f>
        <v>38-й год 7-й месяц</v>
      </c>
      <c r="C462" s="62" t="n">
        <f aca="false">IF(O462*$C$2/100/12/(1-(1+$C$2/100/12)^(-N462))&lt;F461,O462*$C$2/100/12/(1-(1+$C$2/100/12)^(-N462)),F461+E462)</f>
        <v>0</v>
      </c>
      <c r="D462" s="63" t="n">
        <f aca="false">C462-E462</f>
        <v>0</v>
      </c>
      <c r="E462" s="63" t="n">
        <f aca="false">F461*$C$2/12/100</f>
        <v>0</v>
      </c>
      <c r="F462" s="64" t="n">
        <f aca="false">F461-D462-K462-L462</f>
        <v>0</v>
      </c>
      <c r="G462" s="65" t="n">
        <f aca="false">H462+I462</f>
        <v>0</v>
      </c>
      <c r="H462" s="63" t="n">
        <f aca="false">IF($C$1/$C$3&lt;J461,$C$1/$C$3,J461)</f>
        <v>0</v>
      </c>
      <c r="I462" s="63" t="n">
        <f aca="false">J461*$C$2/12/100</f>
        <v>0</v>
      </c>
      <c r="J462" s="66" t="n">
        <f aca="false">J461-H462-K462-L462</f>
        <v>0</v>
      </c>
      <c r="K462" s="67"/>
      <c r="L462" s="68"/>
      <c r="M462" s="69" t="n">
        <f aca="false">IF(ISBLANK(K461),VALUE(M461),ROW(K461))</f>
        <v>11</v>
      </c>
      <c r="N462" s="9" t="n">
        <f aca="false">N461+M461-M462</f>
        <v>180</v>
      </c>
      <c r="O462" s="10" t="n">
        <f aca="false">INDEX(F:F,M462,1)</f>
        <v>160000</v>
      </c>
      <c r="P462" s="11"/>
    </row>
    <row r="463" s="19" customFormat="true" ht="12.75" hidden="false" customHeight="false" outlineLevel="0" collapsed="false">
      <c r="A463" s="79" t="n">
        <v>452</v>
      </c>
      <c r="B463" s="61" t="str">
        <f aca="false">CONCATENATE(INT((A463-1)/12)+1,"-й год ",A463-1-INT((A463-1)/12)*12+1,"-й месяц")</f>
        <v>38-й год 8-й месяц</v>
      </c>
      <c r="C463" s="62" t="n">
        <f aca="false">IF(O463*$C$2/100/12/(1-(1+$C$2/100/12)^(-N463))&lt;F462,O463*$C$2/100/12/(1-(1+$C$2/100/12)^(-N463)),F462+E463)</f>
        <v>0</v>
      </c>
      <c r="D463" s="63" t="n">
        <f aca="false">C463-E463</f>
        <v>0</v>
      </c>
      <c r="E463" s="63" t="n">
        <f aca="false">F462*$C$2/12/100</f>
        <v>0</v>
      </c>
      <c r="F463" s="64" t="n">
        <f aca="false">F462-D463-K463-L463</f>
        <v>0</v>
      </c>
      <c r="G463" s="65" t="n">
        <f aca="false">H463+I463</f>
        <v>0</v>
      </c>
      <c r="H463" s="63" t="n">
        <f aca="false">IF($C$1/$C$3&lt;J462,$C$1/$C$3,J462)</f>
        <v>0</v>
      </c>
      <c r="I463" s="63" t="n">
        <f aca="false">J462*$C$2/12/100</f>
        <v>0</v>
      </c>
      <c r="J463" s="66" t="n">
        <f aca="false">J462-H463-K463-L463</f>
        <v>0</v>
      </c>
      <c r="K463" s="67"/>
      <c r="L463" s="68"/>
      <c r="M463" s="69" t="n">
        <f aca="false">IF(ISBLANK(K462),VALUE(M462),ROW(K462))</f>
        <v>11</v>
      </c>
      <c r="N463" s="9" t="n">
        <f aca="false">N462+M462-M463</f>
        <v>180</v>
      </c>
      <c r="O463" s="10" t="n">
        <f aca="false">INDEX(F:F,M463,1)</f>
        <v>160000</v>
      </c>
      <c r="P463" s="11"/>
    </row>
    <row r="464" s="19" customFormat="true" ht="12.75" hidden="false" customHeight="false" outlineLevel="0" collapsed="false">
      <c r="A464" s="79" t="n">
        <v>453</v>
      </c>
      <c r="B464" s="61" t="str">
        <f aca="false">CONCATENATE(INT((A464-1)/12)+1,"-й год ",A464-1-INT((A464-1)/12)*12+1,"-й месяц")</f>
        <v>38-й год 9-й месяц</v>
      </c>
      <c r="C464" s="62" t="n">
        <f aca="false">IF(O464*$C$2/100/12/(1-(1+$C$2/100/12)^(-N464))&lt;F463,O464*$C$2/100/12/(1-(1+$C$2/100/12)^(-N464)),F463+E464)</f>
        <v>0</v>
      </c>
      <c r="D464" s="63" t="n">
        <f aca="false">C464-E464</f>
        <v>0</v>
      </c>
      <c r="E464" s="63" t="n">
        <f aca="false">F463*$C$2/12/100</f>
        <v>0</v>
      </c>
      <c r="F464" s="64" t="n">
        <f aca="false">F463-D464-K464-L464</f>
        <v>0</v>
      </c>
      <c r="G464" s="65" t="n">
        <f aca="false">H464+I464</f>
        <v>0</v>
      </c>
      <c r="H464" s="63" t="n">
        <f aca="false">IF($C$1/$C$3&lt;J463,$C$1/$C$3,J463)</f>
        <v>0</v>
      </c>
      <c r="I464" s="63" t="n">
        <f aca="false">J463*$C$2/12/100</f>
        <v>0</v>
      </c>
      <c r="J464" s="66" t="n">
        <f aca="false">J463-H464-K464-L464</f>
        <v>0</v>
      </c>
      <c r="K464" s="67"/>
      <c r="L464" s="68"/>
      <c r="M464" s="69" t="n">
        <f aca="false">IF(ISBLANK(K463),VALUE(M463),ROW(K463))</f>
        <v>11</v>
      </c>
      <c r="N464" s="9" t="n">
        <f aca="false">N463+M463-M464</f>
        <v>180</v>
      </c>
      <c r="O464" s="10" t="n">
        <f aca="false">INDEX(F:F,M464,1)</f>
        <v>160000</v>
      </c>
      <c r="P464" s="11"/>
    </row>
    <row r="465" s="19" customFormat="true" ht="12.75" hidden="false" customHeight="false" outlineLevel="0" collapsed="false">
      <c r="A465" s="79" t="n">
        <v>454</v>
      </c>
      <c r="B465" s="61" t="str">
        <f aca="false">CONCATENATE(INT((A465-1)/12)+1,"-й год ",A465-1-INT((A465-1)/12)*12+1,"-й месяц")</f>
        <v>38-й год 10-й месяц</v>
      </c>
      <c r="C465" s="62" t="n">
        <f aca="false">IF(O465*$C$2/100/12/(1-(1+$C$2/100/12)^(-N465))&lt;F464,O465*$C$2/100/12/(1-(1+$C$2/100/12)^(-N465)),F464+E465)</f>
        <v>0</v>
      </c>
      <c r="D465" s="63" t="n">
        <f aca="false">C465-E465</f>
        <v>0</v>
      </c>
      <c r="E465" s="63" t="n">
        <f aca="false">F464*$C$2/12/100</f>
        <v>0</v>
      </c>
      <c r="F465" s="64" t="n">
        <f aca="false">F464-D465-K465-L465</f>
        <v>0</v>
      </c>
      <c r="G465" s="65" t="n">
        <f aca="false">H465+I465</f>
        <v>0</v>
      </c>
      <c r="H465" s="63" t="n">
        <f aca="false">IF($C$1/$C$3&lt;J464,$C$1/$C$3,J464)</f>
        <v>0</v>
      </c>
      <c r="I465" s="63" t="n">
        <f aca="false">J464*$C$2/12/100</f>
        <v>0</v>
      </c>
      <c r="J465" s="66" t="n">
        <f aca="false">J464-H465-K465-L465</f>
        <v>0</v>
      </c>
      <c r="K465" s="67"/>
      <c r="L465" s="68"/>
      <c r="M465" s="69" t="n">
        <f aca="false">IF(ISBLANK(K464),VALUE(M464),ROW(K464))</f>
        <v>11</v>
      </c>
      <c r="N465" s="9" t="n">
        <f aca="false">N464+M464-M465</f>
        <v>180</v>
      </c>
      <c r="O465" s="10" t="n">
        <f aca="false">INDEX(F:F,M465,1)</f>
        <v>160000</v>
      </c>
      <c r="P465" s="11"/>
    </row>
    <row r="466" s="19" customFormat="true" ht="12.75" hidden="false" customHeight="false" outlineLevel="0" collapsed="false">
      <c r="A466" s="79" t="n">
        <v>455</v>
      </c>
      <c r="B466" s="61" t="str">
        <f aca="false">CONCATENATE(INT((A466-1)/12)+1,"-й год ",A466-1-INT((A466-1)/12)*12+1,"-й месяц")</f>
        <v>38-й год 11-й месяц</v>
      </c>
      <c r="C466" s="62" t="n">
        <f aca="false">IF(O466*$C$2/100/12/(1-(1+$C$2/100/12)^(-N466))&lt;F465,O466*$C$2/100/12/(1-(1+$C$2/100/12)^(-N466)),F465+E466)</f>
        <v>0</v>
      </c>
      <c r="D466" s="63" t="n">
        <f aca="false">C466-E466</f>
        <v>0</v>
      </c>
      <c r="E466" s="63" t="n">
        <f aca="false">F465*$C$2/12/100</f>
        <v>0</v>
      </c>
      <c r="F466" s="64" t="n">
        <f aca="false">F465-D466-K466-L466</f>
        <v>0</v>
      </c>
      <c r="G466" s="65" t="n">
        <f aca="false">H466+I466</f>
        <v>0</v>
      </c>
      <c r="H466" s="63" t="n">
        <f aca="false">IF($C$1/$C$3&lt;J465,$C$1/$C$3,J465)</f>
        <v>0</v>
      </c>
      <c r="I466" s="63" t="n">
        <f aca="false">J465*$C$2/12/100</f>
        <v>0</v>
      </c>
      <c r="J466" s="66" t="n">
        <f aca="false">J465-H466-K466-L466</f>
        <v>0</v>
      </c>
      <c r="K466" s="67"/>
      <c r="L466" s="68"/>
      <c r="M466" s="69" t="n">
        <f aca="false">IF(ISBLANK(K465),VALUE(M465),ROW(K465))</f>
        <v>11</v>
      </c>
      <c r="N466" s="9" t="n">
        <f aca="false">N465+M465-M466</f>
        <v>180</v>
      </c>
      <c r="O466" s="10" t="n">
        <f aca="false">INDEX(F:F,M466,1)</f>
        <v>160000</v>
      </c>
      <c r="P466" s="11"/>
    </row>
    <row r="467" s="19" customFormat="true" ht="12.75" hidden="false" customHeight="false" outlineLevel="0" collapsed="false">
      <c r="A467" s="80" t="n">
        <v>456</v>
      </c>
      <c r="B467" s="81" t="str">
        <f aca="false">CONCATENATE(INT((A467-1)/12)+1,"-й год ",A467-1-INT((A467-1)/12)*12+1,"-й месяц")</f>
        <v>38-й год 12-й месяц</v>
      </c>
      <c r="C467" s="82" t="n">
        <f aca="false">IF(O467*$C$2/100/12/(1-(1+$C$2/100/12)^(-N467))&lt;F466,O467*$C$2/100/12/(1-(1+$C$2/100/12)^(-N467)),F466+E467)</f>
        <v>0</v>
      </c>
      <c r="D467" s="83" t="n">
        <f aca="false">C467-E467</f>
        <v>0</v>
      </c>
      <c r="E467" s="83" t="n">
        <f aca="false">F466*$C$2/12/100</f>
        <v>0</v>
      </c>
      <c r="F467" s="84" t="n">
        <f aca="false">F466-D467-K467-L467</f>
        <v>0</v>
      </c>
      <c r="G467" s="85" t="n">
        <f aca="false">H467+I467</f>
        <v>0</v>
      </c>
      <c r="H467" s="83" t="n">
        <f aca="false">IF($C$1/$C$3&lt;J466,$C$1/$C$3,J466)</f>
        <v>0</v>
      </c>
      <c r="I467" s="83" t="n">
        <f aca="false">J466*$C$2/12/100</f>
        <v>0</v>
      </c>
      <c r="J467" s="86" t="n">
        <f aca="false">J466-H467-K467-L467</f>
        <v>0</v>
      </c>
      <c r="K467" s="87"/>
      <c r="L467" s="88"/>
      <c r="M467" s="69" t="n">
        <f aca="false">IF(ISBLANK(K466),VALUE(M466),ROW(K466))</f>
        <v>11</v>
      </c>
      <c r="N467" s="9" t="n">
        <f aca="false">N466+M466-M467</f>
        <v>180</v>
      </c>
      <c r="O467" s="10" t="n">
        <f aca="false">INDEX(F:F,M467,1)</f>
        <v>160000</v>
      </c>
      <c r="P467" s="11"/>
    </row>
    <row r="468" s="19" customFormat="true" ht="12.75" hidden="false" customHeight="false" outlineLevel="0" collapsed="false">
      <c r="A468" s="60" t="n">
        <v>457</v>
      </c>
      <c r="B468" s="61" t="str">
        <f aca="false">CONCATENATE(INT((A468-1)/12)+1,"-й год ",A468-1-INT((A468-1)/12)*12+1,"-й месяц")</f>
        <v>39-й год 1-й месяц</v>
      </c>
      <c r="C468" s="62" t="n">
        <f aca="false">IF(O468*$C$2/100/12/(1-(1+$C$2/100/12)^(-N468))&lt;F467,O468*$C$2/100/12/(1-(1+$C$2/100/12)^(-N468)),F467+E468)</f>
        <v>0</v>
      </c>
      <c r="D468" s="63" t="n">
        <f aca="false">C468-E468</f>
        <v>0</v>
      </c>
      <c r="E468" s="63" t="n">
        <f aca="false">F467*$C$2/12/100</f>
        <v>0</v>
      </c>
      <c r="F468" s="64" t="n">
        <f aca="false">F467-D468-K468-L468</f>
        <v>0</v>
      </c>
      <c r="G468" s="65" t="n">
        <f aca="false">H468+I468</f>
        <v>0</v>
      </c>
      <c r="H468" s="63" t="n">
        <f aca="false">IF($C$1/$C$3&lt;J467,$C$1/$C$3,J467)</f>
        <v>0</v>
      </c>
      <c r="I468" s="63" t="n">
        <f aca="false">J467*$C$2/12/100</f>
        <v>0</v>
      </c>
      <c r="J468" s="66" t="n">
        <f aca="false">J467-H468-K468-L468</f>
        <v>0</v>
      </c>
      <c r="K468" s="67"/>
      <c r="L468" s="68"/>
      <c r="M468" s="69" t="n">
        <f aca="false">IF(ISBLANK(K467),VALUE(M467),ROW(K467))</f>
        <v>11</v>
      </c>
      <c r="N468" s="9" t="n">
        <f aca="false">N467+M467-M468</f>
        <v>180</v>
      </c>
      <c r="O468" s="10" t="n">
        <f aca="false">INDEX(F:F,M468,1)</f>
        <v>160000</v>
      </c>
      <c r="P468" s="11"/>
    </row>
    <row r="469" s="19" customFormat="true" ht="12.75" hidden="false" customHeight="false" outlineLevel="0" collapsed="false">
      <c r="A469" s="60" t="n">
        <v>458</v>
      </c>
      <c r="B469" s="61" t="str">
        <f aca="false">CONCATENATE(INT((A469-1)/12)+1,"-й год ",A469-1-INT((A469-1)/12)*12+1,"-й месяц")</f>
        <v>39-й год 2-й месяц</v>
      </c>
      <c r="C469" s="62" t="n">
        <f aca="false">IF(O469*$C$2/100/12/(1-(1+$C$2/100/12)^(-N469))&lt;F468,O469*$C$2/100/12/(1-(1+$C$2/100/12)^(-N469)),F468+E469)</f>
        <v>0</v>
      </c>
      <c r="D469" s="63" t="n">
        <f aca="false">C469-E469</f>
        <v>0</v>
      </c>
      <c r="E469" s="63" t="n">
        <f aca="false">F468*$C$2/12/100</f>
        <v>0</v>
      </c>
      <c r="F469" s="64" t="n">
        <f aca="false">F468-D469-K469-L469</f>
        <v>0</v>
      </c>
      <c r="G469" s="65" t="n">
        <f aca="false">H469+I469</f>
        <v>0</v>
      </c>
      <c r="H469" s="63" t="n">
        <f aca="false">IF($C$1/$C$3&lt;J468,$C$1/$C$3,J468)</f>
        <v>0</v>
      </c>
      <c r="I469" s="63" t="n">
        <f aca="false">J468*$C$2/12/100</f>
        <v>0</v>
      </c>
      <c r="J469" s="66" t="n">
        <f aca="false">J468-H469-K469-L469</f>
        <v>0</v>
      </c>
      <c r="K469" s="67"/>
      <c r="L469" s="68"/>
      <c r="M469" s="69" t="n">
        <f aca="false">IF(ISBLANK(K468),VALUE(M468),ROW(K468))</f>
        <v>11</v>
      </c>
      <c r="N469" s="9" t="n">
        <f aca="false">N468+M468-M469</f>
        <v>180</v>
      </c>
      <c r="O469" s="10" t="n">
        <f aca="false">INDEX(F:F,M469,1)</f>
        <v>160000</v>
      </c>
      <c r="P469" s="11"/>
    </row>
    <row r="470" s="19" customFormat="true" ht="12.75" hidden="false" customHeight="false" outlineLevel="0" collapsed="false">
      <c r="A470" s="60" t="n">
        <v>459</v>
      </c>
      <c r="B470" s="61" t="str">
        <f aca="false">CONCATENATE(INT((A470-1)/12)+1,"-й год ",A470-1-INT((A470-1)/12)*12+1,"-й месяц")</f>
        <v>39-й год 3-й месяц</v>
      </c>
      <c r="C470" s="62" t="n">
        <f aca="false">IF(O470*$C$2/100/12/(1-(1+$C$2/100/12)^(-N470))&lt;F469,O470*$C$2/100/12/(1-(1+$C$2/100/12)^(-N470)),F469+E470)</f>
        <v>0</v>
      </c>
      <c r="D470" s="63" t="n">
        <f aca="false">C470-E470</f>
        <v>0</v>
      </c>
      <c r="E470" s="63" t="n">
        <f aca="false">F469*$C$2/12/100</f>
        <v>0</v>
      </c>
      <c r="F470" s="64" t="n">
        <f aca="false">F469-D470-K470-L470</f>
        <v>0</v>
      </c>
      <c r="G470" s="65" t="n">
        <f aca="false">H470+I470</f>
        <v>0</v>
      </c>
      <c r="H470" s="63" t="n">
        <f aca="false">IF($C$1/$C$3&lt;J469,$C$1/$C$3,J469)</f>
        <v>0</v>
      </c>
      <c r="I470" s="63" t="n">
        <f aca="false">J469*$C$2/12/100</f>
        <v>0</v>
      </c>
      <c r="J470" s="66" t="n">
        <f aca="false">J469-H470-K470-L470</f>
        <v>0</v>
      </c>
      <c r="K470" s="67"/>
      <c r="L470" s="68"/>
      <c r="M470" s="69" t="n">
        <f aca="false">IF(ISBLANK(K469),VALUE(M469),ROW(K469))</f>
        <v>11</v>
      </c>
      <c r="N470" s="9" t="n">
        <f aca="false">N469+M469-M470</f>
        <v>180</v>
      </c>
      <c r="O470" s="10" t="n">
        <f aca="false">INDEX(F:F,M470,1)</f>
        <v>160000</v>
      </c>
      <c r="P470" s="11"/>
    </row>
    <row r="471" s="19" customFormat="true" ht="12.75" hidden="false" customHeight="false" outlineLevel="0" collapsed="false">
      <c r="A471" s="60" t="n">
        <v>460</v>
      </c>
      <c r="B471" s="61" t="str">
        <f aca="false">CONCATENATE(INT((A471-1)/12)+1,"-й год ",A471-1-INT((A471-1)/12)*12+1,"-й месяц")</f>
        <v>39-й год 4-й месяц</v>
      </c>
      <c r="C471" s="62" t="n">
        <f aca="false">IF(O471*$C$2/100/12/(1-(1+$C$2/100/12)^(-N471))&lt;F470,O471*$C$2/100/12/(1-(1+$C$2/100/12)^(-N471)),F470+E471)</f>
        <v>0</v>
      </c>
      <c r="D471" s="63" t="n">
        <f aca="false">C471-E471</f>
        <v>0</v>
      </c>
      <c r="E471" s="63" t="n">
        <f aca="false">F470*$C$2/12/100</f>
        <v>0</v>
      </c>
      <c r="F471" s="64" t="n">
        <f aca="false">F470-D471-K471-L471</f>
        <v>0</v>
      </c>
      <c r="G471" s="65" t="n">
        <f aca="false">H471+I471</f>
        <v>0</v>
      </c>
      <c r="H471" s="63" t="n">
        <f aca="false">IF($C$1/$C$3&lt;J470,$C$1/$C$3,J470)</f>
        <v>0</v>
      </c>
      <c r="I471" s="63" t="n">
        <f aca="false">J470*$C$2/12/100</f>
        <v>0</v>
      </c>
      <c r="J471" s="66" t="n">
        <f aca="false">J470-H471-K471-L471</f>
        <v>0</v>
      </c>
      <c r="K471" s="67"/>
      <c r="L471" s="68"/>
      <c r="M471" s="69" t="n">
        <f aca="false">IF(ISBLANK(K470),VALUE(M470),ROW(K470))</f>
        <v>11</v>
      </c>
      <c r="N471" s="9" t="n">
        <f aca="false">N470+M470-M471</f>
        <v>180</v>
      </c>
      <c r="O471" s="10" t="n">
        <f aca="false">INDEX(F:F,M471,1)</f>
        <v>160000</v>
      </c>
      <c r="P471" s="11"/>
    </row>
    <row r="472" s="19" customFormat="true" ht="12.75" hidden="false" customHeight="false" outlineLevel="0" collapsed="false">
      <c r="A472" s="60" t="n">
        <v>461</v>
      </c>
      <c r="B472" s="61" t="str">
        <f aca="false">CONCATENATE(INT((A472-1)/12)+1,"-й год ",A472-1-INT((A472-1)/12)*12+1,"-й месяц")</f>
        <v>39-й год 5-й месяц</v>
      </c>
      <c r="C472" s="62" t="n">
        <f aca="false">IF(O472*$C$2/100/12/(1-(1+$C$2/100/12)^(-N472))&lt;F471,O472*$C$2/100/12/(1-(1+$C$2/100/12)^(-N472)),F471+E472)</f>
        <v>0</v>
      </c>
      <c r="D472" s="63" t="n">
        <f aca="false">C472-E472</f>
        <v>0</v>
      </c>
      <c r="E472" s="63" t="n">
        <f aca="false">F471*$C$2/12/100</f>
        <v>0</v>
      </c>
      <c r="F472" s="64" t="n">
        <f aca="false">F471-D472-K472-L472</f>
        <v>0</v>
      </c>
      <c r="G472" s="65" t="n">
        <f aca="false">H472+I472</f>
        <v>0</v>
      </c>
      <c r="H472" s="63" t="n">
        <f aca="false">IF($C$1/$C$3&lt;J471,$C$1/$C$3,J471)</f>
        <v>0</v>
      </c>
      <c r="I472" s="63" t="n">
        <f aca="false">J471*$C$2/12/100</f>
        <v>0</v>
      </c>
      <c r="J472" s="66" t="n">
        <f aca="false">J471-H472-K472-L472</f>
        <v>0</v>
      </c>
      <c r="K472" s="67"/>
      <c r="L472" s="68"/>
      <c r="M472" s="69" t="n">
        <f aca="false">IF(ISBLANK(K471),VALUE(M471),ROW(K471))</f>
        <v>11</v>
      </c>
      <c r="N472" s="9" t="n">
        <f aca="false">N471+M471-M472</f>
        <v>180</v>
      </c>
      <c r="O472" s="10" t="n">
        <f aca="false">INDEX(F:F,M472,1)</f>
        <v>160000</v>
      </c>
      <c r="P472" s="11"/>
    </row>
    <row r="473" s="19" customFormat="true" ht="12.75" hidden="false" customHeight="false" outlineLevel="0" collapsed="false">
      <c r="A473" s="60" t="n">
        <v>462</v>
      </c>
      <c r="B473" s="61" t="str">
        <f aca="false">CONCATENATE(INT((A473-1)/12)+1,"-й год ",A473-1-INT((A473-1)/12)*12+1,"-й месяц")</f>
        <v>39-й год 6-й месяц</v>
      </c>
      <c r="C473" s="62" t="n">
        <f aca="false">IF(O473*$C$2/100/12/(1-(1+$C$2/100/12)^(-N473))&lt;F472,O473*$C$2/100/12/(1-(1+$C$2/100/12)^(-N473)),F472+E473)</f>
        <v>0</v>
      </c>
      <c r="D473" s="63" t="n">
        <f aca="false">C473-E473</f>
        <v>0</v>
      </c>
      <c r="E473" s="63" t="n">
        <f aca="false">F472*$C$2/12/100</f>
        <v>0</v>
      </c>
      <c r="F473" s="64" t="n">
        <f aca="false">F472-D473-K473-L473</f>
        <v>0</v>
      </c>
      <c r="G473" s="65" t="n">
        <f aca="false">H473+I473</f>
        <v>0</v>
      </c>
      <c r="H473" s="63" t="n">
        <f aca="false">IF($C$1/$C$3&lt;J472,$C$1/$C$3,J472)</f>
        <v>0</v>
      </c>
      <c r="I473" s="63" t="n">
        <f aca="false">J472*$C$2/12/100</f>
        <v>0</v>
      </c>
      <c r="J473" s="66" t="n">
        <f aca="false">J472-H473-K473-L473</f>
        <v>0</v>
      </c>
      <c r="K473" s="67"/>
      <c r="L473" s="68"/>
      <c r="M473" s="69" t="n">
        <f aca="false">IF(ISBLANK(K472),VALUE(M472),ROW(K472))</f>
        <v>11</v>
      </c>
      <c r="N473" s="9" t="n">
        <f aca="false">N472+M472-M473</f>
        <v>180</v>
      </c>
      <c r="O473" s="10" t="n">
        <f aca="false">INDEX(F:F,M473,1)</f>
        <v>160000</v>
      </c>
      <c r="P473" s="11"/>
    </row>
    <row r="474" s="19" customFormat="true" ht="12.75" hidden="false" customHeight="false" outlineLevel="0" collapsed="false">
      <c r="A474" s="60" t="n">
        <v>463</v>
      </c>
      <c r="B474" s="61" t="str">
        <f aca="false">CONCATENATE(INT((A474-1)/12)+1,"-й год ",A474-1-INT((A474-1)/12)*12+1,"-й месяц")</f>
        <v>39-й год 7-й месяц</v>
      </c>
      <c r="C474" s="62" t="n">
        <f aca="false">IF(O474*$C$2/100/12/(1-(1+$C$2/100/12)^(-N474))&lt;F473,O474*$C$2/100/12/(1-(1+$C$2/100/12)^(-N474)),F473+E474)</f>
        <v>0</v>
      </c>
      <c r="D474" s="63" t="n">
        <f aca="false">C474-E474</f>
        <v>0</v>
      </c>
      <c r="E474" s="63" t="n">
        <f aca="false">F473*$C$2/12/100</f>
        <v>0</v>
      </c>
      <c r="F474" s="64" t="n">
        <f aca="false">F473-D474-K474-L474</f>
        <v>0</v>
      </c>
      <c r="G474" s="65" t="n">
        <f aca="false">H474+I474</f>
        <v>0</v>
      </c>
      <c r="H474" s="63" t="n">
        <f aca="false">IF($C$1/$C$3&lt;J473,$C$1/$C$3,J473)</f>
        <v>0</v>
      </c>
      <c r="I474" s="63" t="n">
        <f aca="false">J473*$C$2/12/100</f>
        <v>0</v>
      </c>
      <c r="J474" s="66" t="n">
        <f aca="false">J473-H474-K474-L474</f>
        <v>0</v>
      </c>
      <c r="K474" s="67"/>
      <c r="L474" s="68"/>
      <c r="M474" s="69" t="n">
        <f aca="false">IF(ISBLANK(K473),VALUE(M473),ROW(K473))</f>
        <v>11</v>
      </c>
      <c r="N474" s="9" t="n">
        <f aca="false">N473+M473-M474</f>
        <v>180</v>
      </c>
      <c r="O474" s="10" t="n">
        <f aca="false">INDEX(F:F,M474,1)</f>
        <v>160000</v>
      </c>
      <c r="P474" s="11"/>
    </row>
    <row r="475" s="19" customFormat="true" ht="12.75" hidden="false" customHeight="false" outlineLevel="0" collapsed="false">
      <c r="A475" s="60" t="n">
        <v>464</v>
      </c>
      <c r="B475" s="61" t="str">
        <f aca="false">CONCATENATE(INT((A475-1)/12)+1,"-й год ",A475-1-INT((A475-1)/12)*12+1,"-й месяц")</f>
        <v>39-й год 8-й месяц</v>
      </c>
      <c r="C475" s="62" t="n">
        <f aca="false">IF(O475*$C$2/100/12/(1-(1+$C$2/100/12)^(-N475))&lt;F474,O475*$C$2/100/12/(1-(1+$C$2/100/12)^(-N475)),F474+E475)</f>
        <v>0</v>
      </c>
      <c r="D475" s="63" t="n">
        <f aca="false">C475-E475</f>
        <v>0</v>
      </c>
      <c r="E475" s="63" t="n">
        <f aca="false">F474*$C$2/12/100</f>
        <v>0</v>
      </c>
      <c r="F475" s="64" t="n">
        <f aca="false">F474-D475-K475-L475</f>
        <v>0</v>
      </c>
      <c r="G475" s="65" t="n">
        <f aca="false">H475+I475</f>
        <v>0</v>
      </c>
      <c r="H475" s="63" t="n">
        <f aca="false">IF($C$1/$C$3&lt;J474,$C$1/$C$3,J474)</f>
        <v>0</v>
      </c>
      <c r="I475" s="63" t="n">
        <f aca="false">J474*$C$2/12/100</f>
        <v>0</v>
      </c>
      <c r="J475" s="66" t="n">
        <f aca="false">J474-H475-K475-L475</f>
        <v>0</v>
      </c>
      <c r="K475" s="67"/>
      <c r="L475" s="68"/>
      <c r="M475" s="69" t="n">
        <f aca="false">IF(ISBLANK(K474),VALUE(M474),ROW(K474))</f>
        <v>11</v>
      </c>
      <c r="N475" s="9" t="n">
        <f aca="false">N474+M474-M475</f>
        <v>180</v>
      </c>
      <c r="O475" s="10" t="n">
        <f aca="false">INDEX(F:F,M475,1)</f>
        <v>160000</v>
      </c>
      <c r="P475" s="11"/>
    </row>
    <row r="476" s="19" customFormat="true" ht="12.75" hidden="false" customHeight="false" outlineLevel="0" collapsed="false">
      <c r="A476" s="60" t="n">
        <v>465</v>
      </c>
      <c r="B476" s="61" t="str">
        <f aca="false">CONCATENATE(INT((A476-1)/12)+1,"-й год ",A476-1-INT((A476-1)/12)*12+1,"-й месяц")</f>
        <v>39-й год 9-й месяц</v>
      </c>
      <c r="C476" s="62" t="n">
        <f aca="false">IF(O476*$C$2/100/12/(1-(1+$C$2/100/12)^(-N476))&lt;F475,O476*$C$2/100/12/(1-(1+$C$2/100/12)^(-N476)),F475+E476)</f>
        <v>0</v>
      </c>
      <c r="D476" s="63" t="n">
        <f aca="false">C476-E476</f>
        <v>0</v>
      </c>
      <c r="E476" s="63" t="n">
        <f aca="false">F475*$C$2/12/100</f>
        <v>0</v>
      </c>
      <c r="F476" s="64" t="n">
        <f aca="false">F475-D476-K476-L476</f>
        <v>0</v>
      </c>
      <c r="G476" s="65" t="n">
        <f aca="false">H476+I476</f>
        <v>0</v>
      </c>
      <c r="H476" s="63" t="n">
        <f aca="false">IF($C$1/$C$3&lt;J475,$C$1/$C$3,J475)</f>
        <v>0</v>
      </c>
      <c r="I476" s="63" t="n">
        <f aca="false">J475*$C$2/12/100</f>
        <v>0</v>
      </c>
      <c r="J476" s="66" t="n">
        <f aca="false">J475-H476-K476-L476</f>
        <v>0</v>
      </c>
      <c r="K476" s="67"/>
      <c r="L476" s="68"/>
      <c r="M476" s="69" t="n">
        <f aca="false">IF(ISBLANK(K475),VALUE(M475),ROW(K475))</f>
        <v>11</v>
      </c>
      <c r="N476" s="9" t="n">
        <f aca="false">N475+M475-M476</f>
        <v>180</v>
      </c>
      <c r="O476" s="10" t="n">
        <f aca="false">INDEX(F:F,M476,1)</f>
        <v>160000</v>
      </c>
      <c r="P476" s="11"/>
    </row>
    <row r="477" s="19" customFormat="true" ht="12.75" hidden="false" customHeight="false" outlineLevel="0" collapsed="false">
      <c r="A477" s="60" t="n">
        <v>466</v>
      </c>
      <c r="B477" s="61" t="str">
        <f aca="false">CONCATENATE(INT((A477-1)/12)+1,"-й год ",A477-1-INT((A477-1)/12)*12+1,"-й месяц")</f>
        <v>39-й год 10-й месяц</v>
      </c>
      <c r="C477" s="62" t="n">
        <f aca="false">IF(O477*$C$2/100/12/(1-(1+$C$2/100/12)^(-N477))&lt;F476,O477*$C$2/100/12/(1-(1+$C$2/100/12)^(-N477)),F476+E477)</f>
        <v>0</v>
      </c>
      <c r="D477" s="63" t="n">
        <f aca="false">C477-E477</f>
        <v>0</v>
      </c>
      <c r="E477" s="63" t="n">
        <f aca="false">F476*$C$2/12/100</f>
        <v>0</v>
      </c>
      <c r="F477" s="64" t="n">
        <f aca="false">F476-D477-K477-L477</f>
        <v>0</v>
      </c>
      <c r="G477" s="65" t="n">
        <f aca="false">H477+I477</f>
        <v>0</v>
      </c>
      <c r="H477" s="63" t="n">
        <f aca="false">IF($C$1/$C$3&lt;J476,$C$1/$C$3,J476)</f>
        <v>0</v>
      </c>
      <c r="I477" s="63" t="n">
        <f aca="false">J476*$C$2/12/100</f>
        <v>0</v>
      </c>
      <c r="J477" s="66" t="n">
        <f aca="false">J476-H477-K477-L477</f>
        <v>0</v>
      </c>
      <c r="K477" s="67"/>
      <c r="L477" s="68"/>
      <c r="M477" s="69" t="n">
        <f aca="false">IF(ISBLANK(K476),VALUE(M476),ROW(K476))</f>
        <v>11</v>
      </c>
      <c r="N477" s="9" t="n">
        <f aca="false">N476+M476-M477</f>
        <v>180</v>
      </c>
      <c r="O477" s="10" t="n">
        <f aca="false">INDEX(F:F,M477,1)</f>
        <v>160000</v>
      </c>
      <c r="P477" s="11"/>
    </row>
    <row r="478" s="19" customFormat="true" ht="12.75" hidden="false" customHeight="false" outlineLevel="0" collapsed="false">
      <c r="A478" s="60" t="n">
        <v>467</v>
      </c>
      <c r="B478" s="61" t="str">
        <f aca="false">CONCATENATE(INT((A478-1)/12)+1,"-й год ",A478-1-INT((A478-1)/12)*12+1,"-й месяц")</f>
        <v>39-й год 11-й месяц</v>
      </c>
      <c r="C478" s="62" t="n">
        <f aca="false">IF(O478*$C$2/100/12/(1-(1+$C$2/100/12)^(-N478))&lt;F477,O478*$C$2/100/12/(1-(1+$C$2/100/12)^(-N478)),F477+E478)</f>
        <v>0</v>
      </c>
      <c r="D478" s="63" t="n">
        <f aca="false">C478-E478</f>
        <v>0</v>
      </c>
      <c r="E478" s="63" t="n">
        <f aca="false">F477*$C$2/12/100</f>
        <v>0</v>
      </c>
      <c r="F478" s="64" t="n">
        <f aca="false">F477-D478-K478-L478</f>
        <v>0</v>
      </c>
      <c r="G478" s="65" t="n">
        <f aca="false">H478+I478</f>
        <v>0</v>
      </c>
      <c r="H478" s="63" t="n">
        <f aca="false">IF($C$1/$C$3&lt;J477,$C$1/$C$3,J477)</f>
        <v>0</v>
      </c>
      <c r="I478" s="63" t="n">
        <f aca="false">J477*$C$2/12/100</f>
        <v>0</v>
      </c>
      <c r="J478" s="66" t="n">
        <f aca="false">J477-H478-K478-L478</f>
        <v>0</v>
      </c>
      <c r="K478" s="67"/>
      <c r="L478" s="68"/>
      <c r="M478" s="69" t="n">
        <f aca="false">IF(ISBLANK(K477),VALUE(M477),ROW(K477))</f>
        <v>11</v>
      </c>
      <c r="N478" s="9" t="n">
        <f aca="false">N477+M477-M478</f>
        <v>180</v>
      </c>
      <c r="O478" s="10" t="n">
        <f aca="false">INDEX(F:F,M478,1)</f>
        <v>160000</v>
      </c>
      <c r="P478" s="11"/>
    </row>
    <row r="479" s="19" customFormat="true" ht="12.75" hidden="false" customHeight="false" outlineLevel="0" collapsed="false">
      <c r="A479" s="60" t="n">
        <v>468</v>
      </c>
      <c r="B479" s="61" t="str">
        <f aca="false">CONCATENATE(INT((A479-1)/12)+1,"-й год ",A479-1-INT((A479-1)/12)*12+1,"-й месяц")</f>
        <v>39-й год 12-й месяц</v>
      </c>
      <c r="C479" s="62" t="n">
        <f aca="false">IF(O479*$C$2/100/12/(1-(1+$C$2/100/12)^(-N479))&lt;F478,O479*$C$2/100/12/(1-(1+$C$2/100/12)^(-N479)),F478+E479)</f>
        <v>0</v>
      </c>
      <c r="D479" s="63" t="n">
        <f aca="false">C479-E479</f>
        <v>0</v>
      </c>
      <c r="E479" s="63" t="n">
        <f aca="false">F478*$C$2/12/100</f>
        <v>0</v>
      </c>
      <c r="F479" s="64" t="n">
        <f aca="false">F478-D479-K479-L479</f>
        <v>0</v>
      </c>
      <c r="G479" s="65" t="n">
        <f aca="false">H479+I479</f>
        <v>0</v>
      </c>
      <c r="H479" s="63" t="n">
        <f aca="false">IF($C$1/$C$3&lt;J478,$C$1/$C$3,J478)</f>
        <v>0</v>
      </c>
      <c r="I479" s="63" t="n">
        <f aca="false">J478*$C$2/12/100</f>
        <v>0</v>
      </c>
      <c r="J479" s="66" t="n">
        <f aca="false">J478-H479-K479-L479</f>
        <v>0</v>
      </c>
      <c r="K479" s="67"/>
      <c r="L479" s="68"/>
      <c r="M479" s="69" t="n">
        <f aca="false">IF(ISBLANK(K478),VALUE(M478),ROW(K478))</f>
        <v>11</v>
      </c>
      <c r="N479" s="9" t="n">
        <f aca="false">N478+M478-M479</f>
        <v>180</v>
      </c>
      <c r="O479" s="10" t="n">
        <f aca="false">INDEX(F:F,M479,1)</f>
        <v>160000</v>
      </c>
      <c r="P479" s="11"/>
    </row>
    <row r="480" s="19" customFormat="true" ht="12.75" hidden="false" customHeight="false" outlineLevel="0" collapsed="false">
      <c r="A480" s="70" t="n">
        <v>469</v>
      </c>
      <c r="B480" s="71" t="str">
        <f aca="false">CONCATENATE(INT((A480-1)/12)+1,"-й год ",A480-1-INT((A480-1)/12)*12+1,"-й месяц")</f>
        <v>40-й год 1-й месяц</v>
      </c>
      <c r="C480" s="72" t="n">
        <f aca="false">IF(O480*$C$2/100/12/(1-(1+$C$2/100/12)^(-N480))&lt;F479,O480*$C$2/100/12/(1-(1+$C$2/100/12)^(-N480)),F479+E480)</f>
        <v>0</v>
      </c>
      <c r="D480" s="73" t="n">
        <f aca="false">C480-E480</f>
        <v>0</v>
      </c>
      <c r="E480" s="73" t="n">
        <f aca="false">F479*$C$2/12/100</f>
        <v>0</v>
      </c>
      <c r="F480" s="74" t="n">
        <f aca="false">F479-D480-K480-L480</f>
        <v>0</v>
      </c>
      <c r="G480" s="75" t="n">
        <f aca="false">H480+I480</f>
        <v>0</v>
      </c>
      <c r="H480" s="73" t="n">
        <f aca="false">IF($C$1/$C$3&lt;J479,$C$1/$C$3,J479)</f>
        <v>0</v>
      </c>
      <c r="I480" s="73" t="n">
        <f aca="false">J479*$C$2/12/100</f>
        <v>0</v>
      </c>
      <c r="J480" s="76" t="n">
        <f aca="false">J479-H480-K480-L480</f>
        <v>0</v>
      </c>
      <c r="K480" s="77"/>
      <c r="L480" s="78"/>
      <c r="M480" s="69" t="n">
        <f aca="false">IF(ISBLANK(K479),VALUE(M479),ROW(K479))</f>
        <v>11</v>
      </c>
      <c r="N480" s="9" t="n">
        <f aca="false">N479+M479-M480</f>
        <v>180</v>
      </c>
      <c r="O480" s="10" t="n">
        <f aca="false">INDEX(F:F,M480,1)</f>
        <v>160000</v>
      </c>
      <c r="P480" s="11"/>
    </row>
    <row r="481" s="19" customFormat="true" ht="12.75" hidden="false" customHeight="false" outlineLevel="0" collapsed="false">
      <c r="A481" s="79" t="n">
        <v>470</v>
      </c>
      <c r="B481" s="61" t="str">
        <f aca="false">CONCATENATE(INT((A481-1)/12)+1,"-й год ",A481-1-INT((A481-1)/12)*12+1,"-й месяц")</f>
        <v>40-й год 2-й месяц</v>
      </c>
      <c r="C481" s="62" t="n">
        <f aca="false">IF(O481*$C$2/100/12/(1-(1+$C$2/100/12)^(-N481))&lt;F480,O481*$C$2/100/12/(1-(1+$C$2/100/12)^(-N481)),F480+E481)</f>
        <v>0</v>
      </c>
      <c r="D481" s="63" t="n">
        <f aca="false">C481-E481</f>
        <v>0</v>
      </c>
      <c r="E481" s="63" t="n">
        <f aca="false">F480*$C$2/12/100</f>
        <v>0</v>
      </c>
      <c r="F481" s="64" t="n">
        <f aca="false">F480-D481-K481-L481</f>
        <v>0</v>
      </c>
      <c r="G481" s="65" t="n">
        <f aca="false">H481+I481</f>
        <v>0</v>
      </c>
      <c r="H481" s="63" t="n">
        <f aca="false">IF($C$1/$C$3&lt;J480,$C$1/$C$3,J480)</f>
        <v>0</v>
      </c>
      <c r="I481" s="63" t="n">
        <f aca="false">J480*$C$2/12/100</f>
        <v>0</v>
      </c>
      <c r="J481" s="66" t="n">
        <f aca="false">J480-H481-K481-L481</f>
        <v>0</v>
      </c>
      <c r="K481" s="67"/>
      <c r="L481" s="68"/>
      <c r="M481" s="69" t="n">
        <f aca="false">IF(ISBLANK(K480),VALUE(M480),ROW(K480))</f>
        <v>11</v>
      </c>
      <c r="N481" s="9" t="n">
        <f aca="false">N480+M480-M481</f>
        <v>180</v>
      </c>
      <c r="O481" s="10" t="n">
        <f aca="false">INDEX(F:F,M481,1)</f>
        <v>160000</v>
      </c>
      <c r="P481" s="11"/>
    </row>
    <row r="482" s="19" customFormat="true" ht="12.75" hidden="false" customHeight="false" outlineLevel="0" collapsed="false">
      <c r="A482" s="79" t="n">
        <v>471</v>
      </c>
      <c r="B482" s="61" t="str">
        <f aca="false">CONCATENATE(INT((A482-1)/12)+1,"-й год ",A482-1-INT((A482-1)/12)*12+1,"-й месяц")</f>
        <v>40-й год 3-й месяц</v>
      </c>
      <c r="C482" s="62" t="n">
        <f aca="false">IF(O482*$C$2/100/12/(1-(1+$C$2/100/12)^(-N482))&lt;F481,O482*$C$2/100/12/(1-(1+$C$2/100/12)^(-N482)),F481+E482)</f>
        <v>0</v>
      </c>
      <c r="D482" s="63" t="n">
        <f aca="false">C482-E482</f>
        <v>0</v>
      </c>
      <c r="E482" s="63" t="n">
        <f aca="false">F481*$C$2/12/100</f>
        <v>0</v>
      </c>
      <c r="F482" s="64" t="n">
        <f aca="false">F481-D482-K482-L482</f>
        <v>0</v>
      </c>
      <c r="G482" s="65" t="n">
        <f aca="false">H482+I482</f>
        <v>0</v>
      </c>
      <c r="H482" s="63" t="n">
        <f aca="false">IF($C$1/$C$3&lt;J481,$C$1/$C$3,J481)</f>
        <v>0</v>
      </c>
      <c r="I482" s="63" t="n">
        <f aca="false">J481*$C$2/12/100</f>
        <v>0</v>
      </c>
      <c r="J482" s="66" t="n">
        <f aca="false">J481-H482-K482-L482</f>
        <v>0</v>
      </c>
      <c r="K482" s="67"/>
      <c r="L482" s="68"/>
      <c r="M482" s="69" t="n">
        <f aca="false">IF(ISBLANK(K481),VALUE(M481),ROW(K481))</f>
        <v>11</v>
      </c>
      <c r="N482" s="9" t="n">
        <f aca="false">N481+M481-M482</f>
        <v>180</v>
      </c>
      <c r="O482" s="10" t="n">
        <f aca="false">INDEX(F:F,M482,1)</f>
        <v>160000</v>
      </c>
      <c r="P482" s="11"/>
    </row>
    <row r="483" s="19" customFormat="true" ht="12.75" hidden="false" customHeight="false" outlineLevel="0" collapsed="false">
      <c r="A483" s="79" t="n">
        <v>472</v>
      </c>
      <c r="B483" s="61" t="str">
        <f aca="false">CONCATENATE(INT((A483-1)/12)+1,"-й год ",A483-1-INT((A483-1)/12)*12+1,"-й месяц")</f>
        <v>40-й год 4-й месяц</v>
      </c>
      <c r="C483" s="62" t="n">
        <f aca="false">IF(O483*$C$2/100/12/(1-(1+$C$2/100/12)^(-N483))&lt;F482,O483*$C$2/100/12/(1-(1+$C$2/100/12)^(-N483)),F482+E483)</f>
        <v>0</v>
      </c>
      <c r="D483" s="63" t="n">
        <f aca="false">C483-E483</f>
        <v>0</v>
      </c>
      <c r="E483" s="63" t="n">
        <f aca="false">F482*$C$2/12/100</f>
        <v>0</v>
      </c>
      <c r="F483" s="64" t="n">
        <f aca="false">F482-D483-K483-L483</f>
        <v>0</v>
      </c>
      <c r="G483" s="65" t="n">
        <f aca="false">H483+I483</f>
        <v>0</v>
      </c>
      <c r="H483" s="63" t="n">
        <f aca="false">IF($C$1/$C$3&lt;J482,$C$1/$C$3,J482)</f>
        <v>0</v>
      </c>
      <c r="I483" s="63" t="n">
        <f aca="false">J482*$C$2/12/100</f>
        <v>0</v>
      </c>
      <c r="J483" s="66" t="n">
        <f aca="false">J482-H483-K483-L483</f>
        <v>0</v>
      </c>
      <c r="K483" s="67"/>
      <c r="L483" s="68"/>
      <c r="M483" s="69" t="n">
        <f aca="false">IF(ISBLANK(K482),VALUE(M482),ROW(K482))</f>
        <v>11</v>
      </c>
      <c r="N483" s="9" t="n">
        <f aca="false">N482+M482-M483</f>
        <v>180</v>
      </c>
      <c r="O483" s="10" t="n">
        <f aca="false">INDEX(F:F,M483,1)</f>
        <v>160000</v>
      </c>
      <c r="P483" s="11"/>
    </row>
    <row r="484" s="19" customFormat="true" ht="12.75" hidden="false" customHeight="false" outlineLevel="0" collapsed="false">
      <c r="A484" s="79" t="n">
        <v>473</v>
      </c>
      <c r="B484" s="61" t="str">
        <f aca="false">CONCATENATE(INT((A484-1)/12)+1,"-й год ",A484-1-INT((A484-1)/12)*12+1,"-й месяц")</f>
        <v>40-й год 5-й месяц</v>
      </c>
      <c r="C484" s="62" t="n">
        <f aca="false">IF(O484*$C$2/100/12/(1-(1+$C$2/100/12)^(-N484))&lt;F483,O484*$C$2/100/12/(1-(1+$C$2/100/12)^(-N484)),F483+E484)</f>
        <v>0</v>
      </c>
      <c r="D484" s="63" t="n">
        <f aca="false">C484-E484</f>
        <v>0</v>
      </c>
      <c r="E484" s="63" t="n">
        <f aca="false">F483*$C$2/12/100</f>
        <v>0</v>
      </c>
      <c r="F484" s="64" t="n">
        <f aca="false">F483-D484-K484-L484</f>
        <v>0</v>
      </c>
      <c r="G484" s="65" t="n">
        <f aca="false">H484+I484</f>
        <v>0</v>
      </c>
      <c r="H484" s="63" t="n">
        <f aca="false">IF($C$1/$C$3&lt;J483,$C$1/$C$3,J483)</f>
        <v>0</v>
      </c>
      <c r="I484" s="63" t="n">
        <f aca="false">J483*$C$2/12/100</f>
        <v>0</v>
      </c>
      <c r="J484" s="66" t="n">
        <f aca="false">J483-H484-K484-L484</f>
        <v>0</v>
      </c>
      <c r="K484" s="67"/>
      <c r="L484" s="68"/>
      <c r="M484" s="69" t="n">
        <f aca="false">IF(ISBLANK(K483),VALUE(M483),ROW(K483))</f>
        <v>11</v>
      </c>
      <c r="N484" s="9" t="n">
        <f aca="false">N483+M483-M484</f>
        <v>180</v>
      </c>
      <c r="O484" s="10" t="n">
        <f aca="false">INDEX(F:F,M484,1)</f>
        <v>160000</v>
      </c>
      <c r="P484" s="11"/>
    </row>
    <row r="485" s="19" customFormat="true" ht="12.75" hidden="false" customHeight="false" outlineLevel="0" collapsed="false">
      <c r="A485" s="79" t="n">
        <v>474</v>
      </c>
      <c r="B485" s="61" t="str">
        <f aca="false">CONCATENATE(INT((A485-1)/12)+1,"-й год ",A485-1-INT((A485-1)/12)*12+1,"-й месяц")</f>
        <v>40-й год 6-й месяц</v>
      </c>
      <c r="C485" s="62" t="n">
        <f aca="false">IF(O485*$C$2/100/12/(1-(1+$C$2/100/12)^(-N485))&lt;F484,O485*$C$2/100/12/(1-(1+$C$2/100/12)^(-N485)),F484+E485)</f>
        <v>0</v>
      </c>
      <c r="D485" s="63" t="n">
        <f aca="false">C485-E485</f>
        <v>0</v>
      </c>
      <c r="E485" s="63" t="n">
        <f aca="false">F484*$C$2/12/100</f>
        <v>0</v>
      </c>
      <c r="F485" s="64" t="n">
        <f aca="false">F484-D485-K485-L485</f>
        <v>0</v>
      </c>
      <c r="G485" s="65" t="n">
        <f aca="false">H485+I485</f>
        <v>0</v>
      </c>
      <c r="H485" s="63" t="n">
        <f aca="false">IF($C$1/$C$3&lt;J484,$C$1/$C$3,J484)</f>
        <v>0</v>
      </c>
      <c r="I485" s="63" t="n">
        <f aca="false">J484*$C$2/12/100</f>
        <v>0</v>
      </c>
      <c r="J485" s="66" t="n">
        <f aca="false">J484-H485-K485-L485</f>
        <v>0</v>
      </c>
      <c r="K485" s="67"/>
      <c r="L485" s="68"/>
      <c r="M485" s="69" t="n">
        <f aca="false">IF(ISBLANK(K484),VALUE(M484),ROW(K484))</f>
        <v>11</v>
      </c>
      <c r="N485" s="9" t="n">
        <f aca="false">N484+M484-M485</f>
        <v>180</v>
      </c>
      <c r="O485" s="10" t="n">
        <f aca="false">INDEX(F:F,M485,1)</f>
        <v>160000</v>
      </c>
      <c r="P485" s="11"/>
    </row>
    <row r="486" s="19" customFormat="true" ht="12.75" hidden="false" customHeight="false" outlineLevel="0" collapsed="false">
      <c r="A486" s="79" t="n">
        <v>475</v>
      </c>
      <c r="B486" s="61" t="str">
        <f aca="false">CONCATENATE(INT((A486-1)/12)+1,"-й год ",A486-1-INT((A486-1)/12)*12+1,"-й месяц")</f>
        <v>40-й год 7-й месяц</v>
      </c>
      <c r="C486" s="62" t="n">
        <f aca="false">IF(O486*$C$2/100/12/(1-(1+$C$2/100/12)^(-N486))&lt;F485,O486*$C$2/100/12/(1-(1+$C$2/100/12)^(-N486)),F485+E486)</f>
        <v>0</v>
      </c>
      <c r="D486" s="63" t="n">
        <f aca="false">C486-E486</f>
        <v>0</v>
      </c>
      <c r="E486" s="63" t="n">
        <f aca="false">F485*$C$2/12/100</f>
        <v>0</v>
      </c>
      <c r="F486" s="64" t="n">
        <f aca="false">F485-D486-K486-L486</f>
        <v>0</v>
      </c>
      <c r="G486" s="65" t="n">
        <f aca="false">H486+I486</f>
        <v>0</v>
      </c>
      <c r="H486" s="63" t="n">
        <f aca="false">IF($C$1/$C$3&lt;J485,$C$1/$C$3,J485)</f>
        <v>0</v>
      </c>
      <c r="I486" s="63" t="n">
        <f aca="false">J485*$C$2/12/100</f>
        <v>0</v>
      </c>
      <c r="J486" s="66" t="n">
        <f aca="false">J485-H486-K486-L486</f>
        <v>0</v>
      </c>
      <c r="K486" s="67"/>
      <c r="L486" s="68"/>
      <c r="M486" s="69" t="n">
        <f aca="false">IF(ISBLANK(K485),VALUE(M485),ROW(K485))</f>
        <v>11</v>
      </c>
      <c r="N486" s="9" t="n">
        <f aca="false">N485+M485-M486</f>
        <v>180</v>
      </c>
      <c r="O486" s="10" t="n">
        <f aca="false">INDEX(F:F,M486,1)</f>
        <v>160000</v>
      </c>
      <c r="P486" s="11"/>
    </row>
    <row r="487" s="19" customFormat="true" ht="12.75" hidden="false" customHeight="false" outlineLevel="0" collapsed="false">
      <c r="A487" s="79" t="n">
        <v>476</v>
      </c>
      <c r="B487" s="61" t="str">
        <f aca="false">CONCATENATE(INT((A487-1)/12)+1,"-й год ",A487-1-INT((A487-1)/12)*12+1,"-й месяц")</f>
        <v>40-й год 8-й месяц</v>
      </c>
      <c r="C487" s="62" t="n">
        <f aca="false">IF(O487*$C$2/100/12/(1-(1+$C$2/100/12)^(-N487))&lt;F486,O487*$C$2/100/12/(1-(1+$C$2/100/12)^(-N487)),F486+E487)</f>
        <v>0</v>
      </c>
      <c r="D487" s="63" t="n">
        <f aca="false">C487-E487</f>
        <v>0</v>
      </c>
      <c r="E487" s="63" t="n">
        <f aca="false">F486*$C$2/12/100</f>
        <v>0</v>
      </c>
      <c r="F487" s="64" t="n">
        <f aca="false">F486-D487-K487-L487</f>
        <v>0</v>
      </c>
      <c r="G487" s="65" t="n">
        <f aca="false">H487+I487</f>
        <v>0</v>
      </c>
      <c r="H487" s="63" t="n">
        <f aca="false">IF($C$1/$C$3&lt;J486,$C$1/$C$3,J486)</f>
        <v>0</v>
      </c>
      <c r="I487" s="63" t="n">
        <f aca="false">J486*$C$2/12/100</f>
        <v>0</v>
      </c>
      <c r="J487" s="66" t="n">
        <f aca="false">J486-H487-K487-L487</f>
        <v>0</v>
      </c>
      <c r="K487" s="67"/>
      <c r="L487" s="68"/>
      <c r="M487" s="69" t="n">
        <f aca="false">IF(ISBLANK(K486),VALUE(M486),ROW(K486))</f>
        <v>11</v>
      </c>
      <c r="N487" s="9" t="n">
        <f aca="false">N486+M486-M487</f>
        <v>180</v>
      </c>
      <c r="O487" s="10" t="n">
        <f aca="false">INDEX(F:F,M487,1)</f>
        <v>160000</v>
      </c>
      <c r="P487" s="11"/>
    </row>
    <row r="488" s="19" customFormat="true" ht="12.75" hidden="false" customHeight="false" outlineLevel="0" collapsed="false">
      <c r="A488" s="79" t="n">
        <v>477</v>
      </c>
      <c r="B488" s="61" t="str">
        <f aca="false">CONCATENATE(INT((A488-1)/12)+1,"-й год ",A488-1-INT((A488-1)/12)*12+1,"-й месяц")</f>
        <v>40-й год 9-й месяц</v>
      </c>
      <c r="C488" s="62" t="n">
        <f aca="false">IF(O488*$C$2/100/12/(1-(1+$C$2/100/12)^(-N488))&lt;F487,O488*$C$2/100/12/(1-(1+$C$2/100/12)^(-N488)),F487+E488)</f>
        <v>0</v>
      </c>
      <c r="D488" s="63" t="n">
        <f aca="false">C488-E488</f>
        <v>0</v>
      </c>
      <c r="E488" s="63" t="n">
        <f aca="false">F487*$C$2/12/100</f>
        <v>0</v>
      </c>
      <c r="F488" s="64" t="n">
        <f aca="false">F487-D488-K488-L488</f>
        <v>0</v>
      </c>
      <c r="G488" s="65" t="n">
        <f aca="false">H488+I488</f>
        <v>0</v>
      </c>
      <c r="H488" s="63" t="n">
        <f aca="false">IF($C$1/$C$3&lt;J487,$C$1/$C$3,J487)</f>
        <v>0</v>
      </c>
      <c r="I488" s="63" t="n">
        <f aca="false">J487*$C$2/12/100</f>
        <v>0</v>
      </c>
      <c r="J488" s="66" t="n">
        <f aca="false">J487-H488-K488-L488</f>
        <v>0</v>
      </c>
      <c r="K488" s="67"/>
      <c r="L488" s="68"/>
      <c r="M488" s="69" t="n">
        <f aca="false">IF(ISBLANK(K487),VALUE(M487),ROW(K487))</f>
        <v>11</v>
      </c>
      <c r="N488" s="9" t="n">
        <f aca="false">N487+M487-M488</f>
        <v>180</v>
      </c>
      <c r="O488" s="10" t="n">
        <f aca="false">INDEX(F:F,M488,1)</f>
        <v>160000</v>
      </c>
      <c r="P488" s="11"/>
    </row>
    <row r="489" s="19" customFormat="true" ht="12.75" hidden="false" customHeight="false" outlineLevel="0" collapsed="false">
      <c r="A489" s="79" t="n">
        <v>478</v>
      </c>
      <c r="B489" s="61" t="str">
        <f aca="false">CONCATENATE(INT((A489-1)/12)+1,"-й год ",A489-1-INT((A489-1)/12)*12+1,"-й месяц")</f>
        <v>40-й год 10-й месяц</v>
      </c>
      <c r="C489" s="62" t="n">
        <f aca="false">IF(O489*$C$2/100/12/(1-(1+$C$2/100/12)^(-N489))&lt;F488,O489*$C$2/100/12/(1-(1+$C$2/100/12)^(-N489)),F488+E489)</f>
        <v>0</v>
      </c>
      <c r="D489" s="63" t="n">
        <f aca="false">C489-E489</f>
        <v>0</v>
      </c>
      <c r="E489" s="63" t="n">
        <f aca="false">F488*$C$2/12/100</f>
        <v>0</v>
      </c>
      <c r="F489" s="64" t="n">
        <f aca="false">F488-D489-K489-L489</f>
        <v>0</v>
      </c>
      <c r="G489" s="65" t="n">
        <f aca="false">H489+I489</f>
        <v>0</v>
      </c>
      <c r="H489" s="63" t="n">
        <f aca="false">IF($C$1/$C$3&lt;J488,$C$1/$C$3,J488)</f>
        <v>0</v>
      </c>
      <c r="I489" s="63" t="n">
        <f aca="false">J488*$C$2/12/100</f>
        <v>0</v>
      </c>
      <c r="J489" s="66" t="n">
        <f aca="false">J488-H489-K489-L489</f>
        <v>0</v>
      </c>
      <c r="K489" s="67"/>
      <c r="L489" s="68"/>
      <c r="M489" s="69" t="n">
        <f aca="false">IF(ISBLANK(K488),VALUE(M488),ROW(K488))</f>
        <v>11</v>
      </c>
      <c r="N489" s="9" t="n">
        <f aca="false">N488+M488-M489</f>
        <v>180</v>
      </c>
      <c r="O489" s="10" t="n">
        <f aca="false">INDEX(F:F,M489,1)</f>
        <v>160000</v>
      </c>
      <c r="P489" s="11"/>
    </row>
    <row r="490" s="19" customFormat="true" ht="12.75" hidden="false" customHeight="false" outlineLevel="0" collapsed="false">
      <c r="A490" s="79" t="n">
        <v>479</v>
      </c>
      <c r="B490" s="61" t="str">
        <f aca="false">CONCATENATE(INT((A490-1)/12)+1,"-й год ",A490-1-INT((A490-1)/12)*12+1,"-й месяц")</f>
        <v>40-й год 11-й месяц</v>
      </c>
      <c r="C490" s="62" t="n">
        <f aca="false">IF(O490*$C$2/100/12/(1-(1+$C$2/100/12)^(-N490))&lt;F489,O490*$C$2/100/12/(1-(1+$C$2/100/12)^(-N490)),F489+E490)</f>
        <v>0</v>
      </c>
      <c r="D490" s="63" t="n">
        <f aca="false">C490-E490</f>
        <v>0</v>
      </c>
      <c r="E490" s="63" t="n">
        <f aca="false">F489*$C$2/12/100</f>
        <v>0</v>
      </c>
      <c r="F490" s="64" t="n">
        <f aca="false">F489-D490-K490-L490</f>
        <v>0</v>
      </c>
      <c r="G490" s="65" t="n">
        <f aca="false">H490+I490</f>
        <v>0</v>
      </c>
      <c r="H490" s="63" t="n">
        <f aca="false">IF($C$1/$C$3&lt;J489,$C$1/$C$3,J489)</f>
        <v>0</v>
      </c>
      <c r="I490" s="63" t="n">
        <f aca="false">J489*$C$2/12/100</f>
        <v>0</v>
      </c>
      <c r="J490" s="66" t="n">
        <f aca="false">J489-H490-K490-L490</f>
        <v>0</v>
      </c>
      <c r="K490" s="67"/>
      <c r="L490" s="68"/>
      <c r="M490" s="69" t="n">
        <f aca="false">IF(ISBLANK(K489),VALUE(M489),ROW(K489))</f>
        <v>11</v>
      </c>
      <c r="N490" s="9" t="n">
        <f aca="false">N489+M489-M490</f>
        <v>180</v>
      </c>
      <c r="O490" s="10" t="n">
        <f aca="false">INDEX(F:F,M490,1)</f>
        <v>160000</v>
      </c>
      <c r="P490" s="11"/>
    </row>
    <row r="491" s="19" customFormat="true" ht="12.75" hidden="false" customHeight="false" outlineLevel="0" collapsed="false">
      <c r="A491" s="80" t="n">
        <v>480</v>
      </c>
      <c r="B491" s="81" t="str">
        <f aca="false">CONCATENATE(INT((A491-1)/12)+1,"-й год ",A491-1-INT((A491-1)/12)*12+1,"-й месяц")</f>
        <v>40-й год 12-й месяц</v>
      </c>
      <c r="C491" s="82" t="n">
        <f aca="false">IF(O491*$C$2/100/12/(1-(1+$C$2/100/12)^(-N491))&lt;F490,O491*$C$2/100/12/(1-(1+$C$2/100/12)^(-N491)),F490+E491)</f>
        <v>0</v>
      </c>
      <c r="D491" s="83" t="n">
        <f aca="false">C491-E491</f>
        <v>0</v>
      </c>
      <c r="E491" s="83" t="n">
        <f aca="false">F490*$C$2/12/100</f>
        <v>0</v>
      </c>
      <c r="F491" s="84" t="n">
        <f aca="false">F490-D491-K491-L491</f>
        <v>0</v>
      </c>
      <c r="G491" s="85" t="n">
        <f aca="false">H491+I491</f>
        <v>0</v>
      </c>
      <c r="H491" s="83" t="n">
        <f aca="false">IF($C$1/$C$3&lt;J490,$C$1/$C$3,J490)</f>
        <v>0</v>
      </c>
      <c r="I491" s="83" t="n">
        <f aca="false">J490*$C$2/12/100</f>
        <v>0</v>
      </c>
      <c r="J491" s="86" t="n">
        <f aca="false">J490-H491-K491-L491</f>
        <v>0</v>
      </c>
      <c r="K491" s="87"/>
      <c r="L491" s="88"/>
      <c r="M491" s="69" t="n">
        <f aca="false">IF(ISBLANK(K490),VALUE(M490),ROW(K490))</f>
        <v>11</v>
      </c>
      <c r="N491" s="9" t="n">
        <f aca="false">N490+M490-M491</f>
        <v>180</v>
      </c>
      <c r="O491" s="10" t="n">
        <f aca="false">INDEX(F:F,M491,1)</f>
        <v>160000</v>
      </c>
      <c r="P491" s="11"/>
    </row>
    <row r="492" s="19" customFormat="true" ht="12.75" hidden="false" customHeight="false" outlineLevel="0" collapsed="false">
      <c r="A492" s="60" t="n">
        <v>481</v>
      </c>
      <c r="B492" s="61" t="str">
        <f aca="false">CONCATENATE(INT((A492-1)/12)+1,"-й год ",A492-1-INT((A492-1)/12)*12+1,"-й месяц")</f>
        <v>41-й год 1-й месяц</v>
      </c>
      <c r="C492" s="62" t="n">
        <f aca="false">IF(O492*$C$2/100/12/(1-(1+$C$2/100/12)^(-N492))&lt;F491,O492*$C$2/100/12/(1-(1+$C$2/100/12)^(-N492)),F491+E492)</f>
        <v>0</v>
      </c>
      <c r="D492" s="63" t="n">
        <f aca="false">C492-E492</f>
        <v>0</v>
      </c>
      <c r="E492" s="63" t="n">
        <f aca="false">F491*$C$2/12/100</f>
        <v>0</v>
      </c>
      <c r="F492" s="64" t="n">
        <f aca="false">F491-D492-K492-L492</f>
        <v>0</v>
      </c>
      <c r="G492" s="65" t="n">
        <f aca="false">H492+I492</f>
        <v>0</v>
      </c>
      <c r="H492" s="63" t="n">
        <f aca="false">IF($C$1/$C$3&lt;J491,$C$1/$C$3,J491)</f>
        <v>0</v>
      </c>
      <c r="I492" s="63" t="n">
        <f aca="false">J491*$C$2/12/100</f>
        <v>0</v>
      </c>
      <c r="J492" s="66" t="n">
        <f aca="false">J491-H492-K492-L492</f>
        <v>0</v>
      </c>
      <c r="K492" s="67"/>
      <c r="L492" s="68"/>
      <c r="M492" s="69" t="n">
        <f aca="false">IF(ISBLANK(K491),VALUE(M491),ROW(K491))</f>
        <v>11</v>
      </c>
      <c r="N492" s="9" t="n">
        <f aca="false">N491+M491-M492</f>
        <v>180</v>
      </c>
      <c r="O492" s="10" t="n">
        <f aca="false">INDEX(F:F,M492,1)</f>
        <v>160000</v>
      </c>
      <c r="P492" s="11"/>
    </row>
    <row r="493" s="19" customFormat="true" ht="12.75" hidden="false" customHeight="false" outlineLevel="0" collapsed="false">
      <c r="A493" s="60" t="n">
        <v>482</v>
      </c>
      <c r="B493" s="61" t="str">
        <f aca="false">CONCATENATE(INT((A493-1)/12)+1,"-й год ",A493-1-INT((A493-1)/12)*12+1,"-й месяц")</f>
        <v>41-й год 2-й месяц</v>
      </c>
      <c r="C493" s="62" t="n">
        <f aca="false">IF(O493*$C$2/100/12/(1-(1+$C$2/100/12)^(-N493))&lt;F492,O493*$C$2/100/12/(1-(1+$C$2/100/12)^(-N493)),F492+E493)</f>
        <v>0</v>
      </c>
      <c r="D493" s="63" t="n">
        <f aca="false">C493-E493</f>
        <v>0</v>
      </c>
      <c r="E493" s="63" t="n">
        <f aca="false">F492*$C$2/12/100</f>
        <v>0</v>
      </c>
      <c r="F493" s="64" t="n">
        <f aca="false">F492-D493-K493-L493</f>
        <v>0</v>
      </c>
      <c r="G493" s="65" t="n">
        <f aca="false">H493+I493</f>
        <v>0</v>
      </c>
      <c r="H493" s="63" t="n">
        <f aca="false">IF($C$1/$C$3&lt;J492,$C$1/$C$3,J492)</f>
        <v>0</v>
      </c>
      <c r="I493" s="63" t="n">
        <f aca="false">J492*$C$2/12/100</f>
        <v>0</v>
      </c>
      <c r="J493" s="66" t="n">
        <f aca="false">J492-H493-K493-L493</f>
        <v>0</v>
      </c>
      <c r="K493" s="67"/>
      <c r="L493" s="68"/>
      <c r="M493" s="69" t="n">
        <f aca="false">IF(ISBLANK(K492),VALUE(M492),ROW(K492))</f>
        <v>11</v>
      </c>
      <c r="N493" s="9" t="n">
        <f aca="false">N492+M492-M493</f>
        <v>180</v>
      </c>
      <c r="O493" s="10" t="n">
        <f aca="false">INDEX(F:F,M493,1)</f>
        <v>160000</v>
      </c>
      <c r="P493" s="11"/>
    </row>
    <row r="494" s="19" customFormat="true" ht="12.75" hidden="false" customHeight="false" outlineLevel="0" collapsed="false">
      <c r="A494" s="60" t="n">
        <v>483</v>
      </c>
      <c r="B494" s="61" t="str">
        <f aca="false">CONCATENATE(INT((A494-1)/12)+1,"-й год ",A494-1-INT((A494-1)/12)*12+1,"-й месяц")</f>
        <v>41-й год 3-й месяц</v>
      </c>
      <c r="C494" s="62" t="n">
        <f aca="false">IF(O494*$C$2/100/12/(1-(1+$C$2/100/12)^(-N494))&lt;F493,O494*$C$2/100/12/(1-(1+$C$2/100/12)^(-N494)),F493+E494)</f>
        <v>0</v>
      </c>
      <c r="D494" s="63" t="n">
        <f aca="false">C494-E494</f>
        <v>0</v>
      </c>
      <c r="E494" s="63" t="n">
        <f aca="false">F493*$C$2/12/100</f>
        <v>0</v>
      </c>
      <c r="F494" s="64" t="n">
        <f aca="false">F493-D494-K494-L494</f>
        <v>0</v>
      </c>
      <c r="G494" s="65" t="n">
        <f aca="false">H494+I494</f>
        <v>0</v>
      </c>
      <c r="H494" s="63" t="n">
        <f aca="false">IF($C$1/$C$3&lt;J493,$C$1/$C$3,J493)</f>
        <v>0</v>
      </c>
      <c r="I494" s="63" t="n">
        <f aca="false">J493*$C$2/12/100</f>
        <v>0</v>
      </c>
      <c r="J494" s="66" t="n">
        <f aca="false">J493-H494-K494-L494</f>
        <v>0</v>
      </c>
      <c r="K494" s="67"/>
      <c r="L494" s="68"/>
      <c r="M494" s="69" t="n">
        <f aca="false">IF(ISBLANK(K493),VALUE(M493),ROW(K493))</f>
        <v>11</v>
      </c>
      <c r="N494" s="9" t="n">
        <f aca="false">N493+M493-M494</f>
        <v>180</v>
      </c>
      <c r="O494" s="10" t="n">
        <f aca="false">INDEX(F:F,M494,1)</f>
        <v>160000</v>
      </c>
      <c r="P494" s="11"/>
    </row>
    <row r="495" s="19" customFormat="true" ht="12.75" hidden="false" customHeight="false" outlineLevel="0" collapsed="false">
      <c r="A495" s="60" t="n">
        <v>484</v>
      </c>
      <c r="B495" s="61" t="str">
        <f aca="false">CONCATENATE(INT((A495-1)/12)+1,"-й год ",A495-1-INT((A495-1)/12)*12+1,"-й месяц")</f>
        <v>41-й год 4-й месяц</v>
      </c>
      <c r="C495" s="62" t="n">
        <f aca="false">IF(O495*$C$2/100/12/(1-(1+$C$2/100/12)^(-N495))&lt;F494,O495*$C$2/100/12/(1-(1+$C$2/100/12)^(-N495)),F494+E495)</f>
        <v>0</v>
      </c>
      <c r="D495" s="63" t="n">
        <f aca="false">C495-E495</f>
        <v>0</v>
      </c>
      <c r="E495" s="63" t="n">
        <f aca="false">F494*$C$2/12/100</f>
        <v>0</v>
      </c>
      <c r="F495" s="64" t="n">
        <f aca="false">F494-D495-K495-L495</f>
        <v>0</v>
      </c>
      <c r="G495" s="65" t="n">
        <f aca="false">H495+I495</f>
        <v>0</v>
      </c>
      <c r="H495" s="63" t="n">
        <f aca="false">IF($C$1/$C$3&lt;J494,$C$1/$C$3,J494)</f>
        <v>0</v>
      </c>
      <c r="I495" s="63" t="n">
        <f aca="false">J494*$C$2/12/100</f>
        <v>0</v>
      </c>
      <c r="J495" s="66" t="n">
        <f aca="false">J494-H495-K495-L495</f>
        <v>0</v>
      </c>
      <c r="K495" s="67"/>
      <c r="L495" s="68"/>
      <c r="M495" s="69" t="n">
        <f aca="false">IF(ISBLANK(K494),VALUE(M494),ROW(K494))</f>
        <v>11</v>
      </c>
      <c r="N495" s="9" t="n">
        <f aca="false">N494+M494-M495</f>
        <v>180</v>
      </c>
      <c r="O495" s="10" t="n">
        <f aca="false">INDEX(F:F,M495,1)</f>
        <v>160000</v>
      </c>
      <c r="P495" s="11"/>
    </row>
    <row r="496" s="19" customFormat="true" ht="12.75" hidden="false" customHeight="false" outlineLevel="0" collapsed="false">
      <c r="A496" s="60" t="n">
        <v>485</v>
      </c>
      <c r="B496" s="61" t="str">
        <f aca="false">CONCATENATE(INT((A496-1)/12)+1,"-й год ",A496-1-INT((A496-1)/12)*12+1,"-й месяц")</f>
        <v>41-й год 5-й месяц</v>
      </c>
      <c r="C496" s="62" t="n">
        <f aca="false">IF(O496*$C$2/100/12/(1-(1+$C$2/100/12)^(-N496))&lt;F495,O496*$C$2/100/12/(1-(1+$C$2/100/12)^(-N496)),F495+E496)</f>
        <v>0</v>
      </c>
      <c r="D496" s="63" t="n">
        <f aca="false">C496-E496</f>
        <v>0</v>
      </c>
      <c r="E496" s="63" t="n">
        <f aca="false">F495*$C$2/12/100</f>
        <v>0</v>
      </c>
      <c r="F496" s="64" t="n">
        <f aca="false">F495-D496-K496-L496</f>
        <v>0</v>
      </c>
      <c r="G496" s="65" t="n">
        <f aca="false">H496+I496</f>
        <v>0</v>
      </c>
      <c r="H496" s="63" t="n">
        <f aca="false">IF($C$1/$C$3&lt;J495,$C$1/$C$3,J495)</f>
        <v>0</v>
      </c>
      <c r="I496" s="63" t="n">
        <f aca="false">J495*$C$2/12/100</f>
        <v>0</v>
      </c>
      <c r="J496" s="66" t="n">
        <f aca="false">J495-H496-K496-L496</f>
        <v>0</v>
      </c>
      <c r="K496" s="67"/>
      <c r="L496" s="68"/>
      <c r="M496" s="69" t="n">
        <f aca="false">IF(ISBLANK(K495),VALUE(M495),ROW(K495))</f>
        <v>11</v>
      </c>
      <c r="N496" s="9" t="n">
        <f aca="false">N495+M495-M496</f>
        <v>180</v>
      </c>
      <c r="O496" s="10" t="n">
        <f aca="false">INDEX(F:F,M496,1)</f>
        <v>160000</v>
      </c>
      <c r="P496" s="11"/>
    </row>
    <row r="497" s="19" customFormat="true" ht="12.75" hidden="false" customHeight="false" outlineLevel="0" collapsed="false">
      <c r="A497" s="60" t="n">
        <v>486</v>
      </c>
      <c r="B497" s="61" t="str">
        <f aca="false">CONCATENATE(INT((A497-1)/12)+1,"-й год ",A497-1-INT((A497-1)/12)*12+1,"-й месяц")</f>
        <v>41-й год 6-й месяц</v>
      </c>
      <c r="C497" s="62" t="n">
        <f aca="false">IF(O497*$C$2/100/12/(1-(1+$C$2/100/12)^(-N497))&lt;F496,O497*$C$2/100/12/(1-(1+$C$2/100/12)^(-N497)),F496+E497)</f>
        <v>0</v>
      </c>
      <c r="D497" s="63" t="n">
        <f aca="false">C497-E497</f>
        <v>0</v>
      </c>
      <c r="E497" s="63" t="n">
        <f aca="false">F496*$C$2/12/100</f>
        <v>0</v>
      </c>
      <c r="F497" s="64" t="n">
        <f aca="false">F496-D497-K497-L497</f>
        <v>0</v>
      </c>
      <c r="G497" s="65" t="n">
        <f aca="false">H497+I497</f>
        <v>0</v>
      </c>
      <c r="H497" s="63" t="n">
        <f aca="false">IF($C$1/$C$3&lt;J496,$C$1/$C$3,J496)</f>
        <v>0</v>
      </c>
      <c r="I497" s="63" t="n">
        <f aca="false">J496*$C$2/12/100</f>
        <v>0</v>
      </c>
      <c r="J497" s="66" t="n">
        <f aca="false">J496-H497-K497-L497</f>
        <v>0</v>
      </c>
      <c r="K497" s="67"/>
      <c r="L497" s="68"/>
      <c r="M497" s="69" t="n">
        <f aca="false">IF(ISBLANK(K496),VALUE(M496),ROW(K496))</f>
        <v>11</v>
      </c>
      <c r="N497" s="9" t="n">
        <f aca="false">N496+M496-M497</f>
        <v>180</v>
      </c>
      <c r="O497" s="10" t="n">
        <f aca="false">INDEX(F:F,M497,1)</f>
        <v>160000</v>
      </c>
      <c r="P497" s="11"/>
    </row>
    <row r="498" s="19" customFormat="true" ht="12.75" hidden="false" customHeight="false" outlineLevel="0" collapsed="false">
      <c r="A498" s="60" t="n">
        <v>487</v>
      </c>
      <c r="B498" s="61" t="str">
        <f aca="false">CONCATENATE(INT((A498-1)/12)+1,"-й год ",A498-1-INT((A498-1)/12)*12+1,"-й месяц")</f>
        <v>41-й год 7-й месяц</v>
      </c>
      <c r="C498" s="62" t="n">
        <f aca="false">IF(O498*$C$2/100/12/(1-(1+$C$2/100/12)^(-N498))&lt;F497,O498*$C$2/100/12/(1-(1+$C$2/100/12)^(-N498)),F497+E498)</f>
        <v>0</v>
      </c>
      <c r="D498" s="63" t="n">
        <f aca="false">C498-E498</f>
        <v>0</v>
      </c>
      <c r="E498" s="63" t="n">
        <f aca="false">F497*$C$2/12/100</f>
        <v>0</v>
      </c>
      <c r="F498" s="64" t="n">
        <f aca="false">F497-D498-K498-L498</f>
        <v>0</v>
      </c>
      <c r="G498" s="65" t="n">
        <f aca="false">H498+I498</f>
        <v>0</v>
      </c>
      <c r="H498" s="63" t="n">
        <f aca="false">IF($C$1/$C$3&lt;J497,$C$1/$C$3,J497)</f>
        <v>0</v>
      </c>
      <c r="I498" s="63" t="n">
        <f aca="false">J497*$C$2/12/100</f>
        <v>0</v>
      </c>
      <c r="J498" s="66" t="n">
        <f aca="false">J497-H498-K498-L498</f>
        <v>0</v>
      </c>
      <c r="K498" s="67"/>
      <c r="L498" s="68"/>
      <c r="M498" s="69" t="n">
        <f aca="false">IF(ISBLANK(K497),VALUE(M497),ROW(K497))</f>
        <v>11</v>
      </c>
      <c r="N498" s="9" t="n">
        <f aca="false">N497+M497-M498</f>
        <v>180</v>
      </c>
      <c r="O498" s="10" t="n">
        <f aca="false">INDEX(F:F,M498,1)</f>
        <v>160000</v>
      </c>
      <c r="P498" s="11"/>
    </row>
    <row r="499" s="19" customFormat="true" ht="12.75" hidden="false" customHeight="false" outlineLevel="0" collapsed="false">
      <c r="A499" s="60" t="n">
        <v>488</v>
      </c>
      <c r="B499" s="61" t="str">
        <f aca="false">CONCATENATE(INT((A499-1)/12)+1,"-й год ",A499-1-INT((A499-1)/12)*12+1,"-й месяц")</f>
        <v>41-й год 8-й месяц</v>
      </c>
      <c r="C499" s="62" t="n">
        <f aca="false">IF(O499*$C$2/100/12/(1-(1+$C$2/100/12)^(-N499))&lt;F498,O499*$C$2/100/12/(1-(1+$C$2/100/12)^(-N499)),F498+E499)</f>
        <v>0</v>
      </c>
      <c r="D499" s="63" t="n">
        <f aca="false">C499-E499</f>
        <v>0</v>
      </c>
      <c r="E499" s="63" t="n">
        <f aca="false">F498*$C$2/12/100</f>
        <v>0</v>
      </c>
      <c r="F499" s="64" t="n">
        <f aca="false">F498-D499-K499-L499</f>
        <v>0</v>
      </c>
      <c r="G499" s="65" t="n">
        <f aca="false">H499+I499</f>
        <v>0</v>
      </c>
      <c r="H499" s="63" t="n">
        <f aca="false">IF($C$1/$C$3&lt;J498,$C$1/$C$3,J498)</f>
        <v>0</v>
      </c>
      <c r="I499" s="63" t="n">
        <f aca="false">J498*$C$2/12/100</f>
        <v>0</v>
      </c>
      <c r="J499" s="66" t="n">
        <f aca="false">J498-H499-K499-L499</f>
        <v>0</v>
      </c>
      <c r="K499" s="67"/>
      <c r="L499" s="68"/>
      <c r="M499" s="69" t="n">
        <f aca="false">IF(ISBLANK(K498),VALUE(M498),ROW(K498))</f>
        <v>11</v>
      </c>
      <c r="N499" s="9" t="n">
        <f aca="false">N498+M498-M499</f>
        <v>180</v>
      </c>
      <c r="O499" s="10" t="n">
        <f aca="false">INDEX(F:F,M499,1)</f>
        <v>160000</v>
      </c>
      <c r="P499" s="11"/>
    </row>
    <row r="500" s="19" customFormat="true" ht="12.75" hidden="false" customHeight="false" outlineLevel="0" collapsed="false">
      <c r="A500" s="60" t="n">
        <v>489</v>
      </c>
      <c r="B500" s="61" t="str">
        <f aca="false">CONCATENATE(INT((A500-1)/12)+1,"-й год ",A500-1-INT((A500-1)/12)*12+1,"-й месяц")</f>
        <v>41-й год 9-й месяц</v>
      </c>
      <c r="C500" s="62" t="n">
        <f aca="false">IF(O500*$C$2/100/12/(1-(1+$C$2/100/12)^(-N500))&lt;F499,O500*$C$2/100/12/(1-(1+$C$2/100/12)^(-N500)),F499+E500)</f>
        <v>0</v>
      </c>
      <c r="D500" s="63" t="n">
        <f aca="false">C500-E500</f>
        <v>0</v>
      </c>
      <c r="E500" s="63" t="n">
        <f aca="false">F499*$C$2/12/100</f>
        <v>0</v>
      </c>
      <c r="F500" s="64" t="n">
        <f aca="false">F499-D500-K500-L500</f>
        <v>0</v>
      </c>
      <c r="G500" s="65" t="n">
        <f aca="false">H500+I500</f>
        <v>0</v>
      </c>
      <c r="H500" s="63" t="n">
        <f aca="false">IF($C$1/$C$3&lt;J499,$C$1/$C$3,J499)</f>
        <v>0</v>
      </c>
      <c r="I500" s="63" t="n">
        <f aca="false">J499*$C$2/12/100</f>
        <v>0</v>
      </c>
      <c r="J500" s="66" t="n">
        <f aca="false">J499-H500-K500-L500</f>
        <v>0</v>
      </c>
      <c r="K500" s="67"/>
      <c r="L500" s="68"/>
      <c r="M500" s="69" t="n">
        <f aca="false">IF(ISBLANK(K499),VALUE(M499),ROW(K499))</f>
        <v>11</v>
      </c>
      <c r="N500" s="9" t="n">
        <f aca="false">N499+M499-M500</f>
        <v>180</v>
      </c>
      <c r="O500" s="10" t="n">
        <f aca="false">INDEX(F:F,M500,1)</f>
        <v>160000</v>
      </c>
      <c r="P500" s="11"/>
    </row>
    <row r="501" s="19" customFormat="true" ht="12.75" hidden="false" customHeight="false" outlineLevel="0" collapsed="false">
      <c r="A501" s="60" t="n">
        <v>490</v>
      </c>
      <c r="B501" s="61" t="str">
        <f aca="false">CONCATENATE(INT((A501-1)/12)+1,"-й год ",A501-1-INT((A501-1)/12)*12+1,"-й месяц")</f>
        <v>41-й год 10-й месяц</v>
      </c>
      <c r="C501" s="62" t="n">
        <f aca="false">IF(O501*$C$2/100/12/(1-(1+$C$2/100/12)^(-N501))&lt;F500,O501*$C$2/100/12/(1-(1+$C$2/100/12)^(-N501)),F500+E501)</f>
        <v>0</v>
      </c>
      <c r="D501" s="63" t="n">
        <f aca="false">C501-E501</f>
        <v>0</v>
      </c>
      <c r="E501" s="63" t="n">
        <f aca="false">F500*$C$2/12/100</f>
        <v>0</v>
      </c>
      <c r="F501" s="64" t="n">
        <f aca="false">F500-D501-K501-L501</f>
        <v>0</v>
      </c>
      <c r="G501" s="65" t="n">
        <f aca="false">H501+I501</f>
        <v>0</v>
      </c>
      <c r="H501" s="63" t="n">
        <f aca="false">IF($C$1/$C$3&lt;J500,$C$1/$C$3,J500)</f>
        <v>0</v>
      </c>
      <c r="I501" s="63" t="n">
        <f aca="false">J500*$C$2/12/100</f>
        <v>0</v>
      </c>
      <c r="J501" s="66" t="n">
        <f aca="false">J500-H501-K501-L501</f>
        <v>0</v>
      </c>
      <c r="K501" s="67"/>
      <c r="L501" s="68"/>
      <c r="M501" s="69" t="n">
        <f aca="false">IF(ISBLANK(K500),VALUE(M500),ROW(K500))</f>
        <v>11</v>
      </c>
      <c r="N501" s="9" t="n">
        <f aca="false">N500+M500-M501</f>
        <v>180</v>
      </c>
      <c r="O501" s="10" t="n">
        <f aca="false">INDEX(F:F,M501,1)</f>
        <v>160000</v>
      </c>
      <c r="P501" s="11"/>
    </row>
    <row r="502" s="19" customFormat="true" ht="12.75" hidden="false" customHeight="false" outlineLevel="0" collapsed="false">
      <c r="A502" s="60" t="n">
        <v>491</v>
      </c>
      <c r="B502" s="61" t="str">
        <f aca="false">CONCATENATE(INT((A502-1)/12)+1,"-й год ",A502-1-INT((A502-1)/12)*12+1,"-й месяц")</f>
        <v>41-й год 11-й месяц</v>
      </c>
      <c r="C502" s="62" t="n">
        <f aca="false">IF(O502*$C$2/100/12/(1-(1+$C$2/100/12)^(-N502))&lt;F501,O502*$C$2/100/12/(1-(1+$C$2/100/12)^(-N502)),F501+E502)</f>
        <v>0</v>
      </c>
      <c r="D502" s="63" t="n">
        <f aca="false">C502-E502</f>
        <v>0</v>
      </c>
      <c r="E502" s="63" t="n">
        <f aca="false">F501*$C$2/12/100</f>
        <v>0</v>
      </c>
      <c r="F502" s="64" t="n">
        <f aca="false">F501-D502-K502-L502</f>
        <v>0</v>
      </c>
      <c r="G502" s="65" t="n">
        <f aca="false">H502+I502</f>
        <v>0</v>
      </c>
      <c r="H502" s="63" t="n">
        <f aca="false">IF($C$1/$C$3&lt;J501,$C$1/$C$3,J501)</f>
        <v>0</v>
      </c>
      <c r="I502" s="63" t="n">
        <f aca="false">J501*$C$2/12/100</f>
        <v>0</v>
      </c>
      <c r="J502" s="66" t="n">
        <f aca="false">J501-H502-K502-L502</f>
        <v>0</v>
      </c>
      <c r="K502" s="67"/>
      <c r="L502" s="68"/>
      <c r="M502" s="69" t="n">
        <f aca="false">IF(ISBLANK(K501),VALUE(M501),ROW(K501))</f>
        <v>11</v>
      </c>
      <c r="N502" s="9" t="n">
        <f aca="false">N501+M501-M502</f>
        <v>180</v>
      </c>
      <c r="O502" s="10" t="n">
        <f aca="false">INDEX(F:F,M502,1)</f>
        <v>160000</v>
      </c>
      <c r="P502" s="11"/>
    </row>
    <row r="503" s="19" customFormat="true" ht="12.75" hidden="false" customHeight="false" outlineLevel="0" collapsed="false">
      <c r="A503" s="60" t="n">
        <v>492</v>
      </c>
      <c r="B503" s="61" t="str">
        <f aca="false">CONCATENATE(INT((A503-1)/12)+1,"-й год ",A503-1-INT((A503-1)/12)*12+1,"-й месяц")</f>
        <v>41-й год 12-й месяц</v>
      </c>
      <c r="C503" s="62" t="n">
        <f aca="false">IF(O503*$C$2/100/12/(1-(1+$C$2/100/12)^(-N503))&lt;F502,O503*$C$2/100/12/(1-(1+$C$2/100/12)^(-N503)),F502+E503)</f>
        <v>0</v>
      </c>
      <c r="D503" s="63" t="n">
        <f aca="false">C503-E503</f>
        <v>0</v>
      </c>
      <c r="E503" s="63" t="n">
        <f aca="false">F502*$C$2/12/100</f>
        <v>0</v>
      </c>
      <c r="F503" s="64" t="n">
        <f aca="false">F502-D503-K503-L503</f>
        <v>0</v>
      </c>
      <c r="G503" s="65" t="n">
        <f aca="false">H503+I503</f>
        <v>0</v>
      </c>
      <c r="H503" s="63" t="n">
        <f aca="false">IF($C$1/$C$3&lt;J502,$C$1/$C$3,J502)</f>
        <v>0</v>
      </c>
      <c r="I503" s="63" t="n">
        <f aca="false">J502*$C$2/12/100</f>
        <v>0</v>
      </c>
      <c r="J503" s="66" t="n">
        <f aca="false">J502-H503-K503-L503</f>
        <v>0</v>
      </c>
      <c r="K503" s="67"/>
      <c r="L503" s="68"/>
      <c r="M503" s="69" t="n">
        <f aca="false">IF(ISBLANK(K502),VALUE(M502),ROW(K502))</f>
        <v>11</v>
      </c>
      <c r="N503" s="9" t="n">
        <f aca="false">N502+M502-M503</f>
        <v>180</v>
      </c>
      <c r="O503" s="10" t="n">
        <f aca="false">INDEX(F:F,M503,1)</f>
        <v>160000</v>
      </c>
      <c r="P503" s="11"/>
    </row>
    <row r="504" s="19" customFormat="true" ht="12.75" hidden="false" customHeight="false" outlineLevel="0" collapsed="false">
      <c r="A504" s="70" t="n">
        <v>493</v>
      </c>
      <c r="B504" s="71" t="str">
        <f aca="false">CONCATENATE(INT((A504-1)/12)+1,"-й год ",A504-1-INT((A504-1)/12)*12+1,"-й месяц")</f>
        <v>42-й год 1-й месяц</v>
      </c>
      <c r="C504" s="72" t="n">
        <f aca="false">IF(O504*$C$2/100/12/(1-(1+$C$2/100/12)^(-N504))&lt;F503,O504*$C$2/100/12/(1-(1+$C$2/100/12)^(-N504)),F503+E504)</f>
        <v>0</v>
      </c>
      <c r="D504" s="73" t="n">
        <f aca="false">C504-E504</f>
        <v>0</v>
      </c>
      <c r="E504" s="73" t="n">
        <f aca="false">F503*$C$2/12/100</f>
        <v>0</v>
      </c>
      <c r="F504" s="74" t="n">
        <f aca="false">F503-D504-K504-L504</f>
        <v>0</v>
      </c>
      <c r="G504" s="75" t="n">
        <f aca="false">H504+I504</f>
        <v>0</v>
      </c>
      <c r="H504" s="73" t="n">
        <f aca="false">IF($C$1/$C$3&lt;J503,$C$1/$C$3,J503)</f>
        <v>0</v>
      </c>
      <c r="I504" s="73" t="n">
        <f aca="false">J503*$C$2/12/100</f>
        <v>0</v>
      </c>
      <c r="J504" s="76" t="n">
        <f aca="false">J503-H504-K504-L504</f>
        <v>0</v>
      </c>
      <c r="K504" s="77"/>
      <c r="L504" s="78"/>
      <c r="M504" s="69" t="n">
        <f aca="false">IF(ISBLANK(K503),VALUE(M503),ROW(K503))</f>
        <v>11</v>
      </c>
      <c r="N504" s="9" t="n">
        <f aca="false">N503+M503-M504</f>
        <v>180</v>
      </c>
      <c r="O504" s="10" t="n">
        <f aca="false">INDEX(F:F,M504,1)</f>
        <v>160000</v>
      </c>
      <c r="P504" s="11"/>
    </row>
    <row r="505" s="19" customFormat="true" ht="12.75" hidden="false" customHeight="false" outlineLevel="0" collapsed="false">
      <c r="A505" s="79" t="n">
        <v>494</v>
      </c>
      <c r="B505" s="61" t="str">
        <f aca="false">CONCATENATE(INT((A505-1)/12)+1,"-й год ",A505-1-INT((A505-1)/12)*12+1,"-й месяц")</f>
        <v>42-й год 2-й месяц</v>
      </c>
      <c r="C505" s="62" t="n">
        <f aca="false">IF(O505*$C$2/100/12/(1-(1+$C$2/100/12)^(-N505))&lt;F504,O505*$C$2/100/12/(1-(1+$C$2/100/12)^(-N505)),F504+E505)</f>
        <v>0</v>
      </c>
      <c r="D505" s="63" t="n">
        <f aca="false">C505-E505</f>
        <v>0</v>
      </c>
      <c r="E505" s="63" t="n">
        <f aca="false">F504*$C$2/12/100</f>
        <v>0</v>
      </c>
      <c r="F505" s="64" t="n">
        <f aca="false">F504-D505-K505-L505</f>
        <v>0</v>
      </c>
      <c r="G505" s="65" t="n">
        <f aca="false">H505+I505</f>
        <v>0</v>
      </c>
      <c r="H505" s="63" t="n">
        <f aca="false">IF($C$1/$C$3&lt;J504,$C$1/$C$3,J504)</f>
        <v>0</v>
      </c>
      <c r="I505" s="63" t="n">
        <f aca="false">J504*$C$2/12/100</f>
        <v>0</v>
      </c>
      <c r="J505" s="66" t="n">
        <f aca="false">J504-H505-K505-L505</f>
        <v>0</v>
      </c>
      <c r="K505" s="67"/>
      <c r="L505" s="68"/>
      <c r="M505" s="69" t="n">
        <f aca="false">IF(ISBLANK(K504),VALUE(M504),ROW(K504))</f>
        <v>11</v>
      </c>
      <c r="N505" s="9" t="n">
        <f aca="false">N504+M504-M505</f>
        <v>180</v>
      </c>
      <c r="O505" s="10" t="n">
        <f aca="false">INDEX(F:F,M505,1)</f>
        <v>160000</v>
      </c>
      <c r="P505" s="11"/>
    </row>
    <row r="506" s="19" customFormat="true" ht="12.75" hidden="false" customHeight="false" outlineLevel="0" collapsed="false">
      <c r="A506" s="79" t="n">
        <v>495</v>
      </c>
      <c r="B506" s="61" t="str">
        <f aca="false">CONCATENATE(INT((A506-1)/12)+1,"-й год ",A506-1-INT((A506-1)/12)*12+1,"-й месяц")</f>
        <v>42-й год 3-й месяц</v>
      </c>
      <c r="C506" s="62" t="n">
        <f aca="false">IF(O506*$C$2/100/12/(1-(1+$C$2/100/12)^(-N506))&lt;F505,O506*$C$2/100/12/(1-(1+$C$2/100/12)^(-N506)),F505+E506)</f>
        <v>0</v>
      </c>
      <c r="D506" s="63" t="n">
        <f aca="false">C506-E506</f>
        <v>0</v>
      </c>
      <c r="E506" s="63" t="n">
        <f aca="false">F505*$C$2/12/100</f>
        <v>0</v>
      </c>
      <c r="F506" s="64" t="n">
        <f aca="false">F505-D506-K506-L506</f>
        <v>0</v>
      </c>
      <c r="G506" s="65" t="n">
        <f aca="false">H506+I506</f>
        <v>0</v>
      </c>
      <c r="H506" s="63" t="n">
        <f aca="false">IF($C$1/$C$3&lt;J505,$C$1/$C$3,J505)</f>
        <v>0</v>
      </c>
      <c r="I506" s="63" t="n">
        <f aca="false">J505*$C$2/12/100</f>
        <v>0</v>
      </c>
      <c r="J506" s="66" t="n">
        <f aca="false">J505-H506-K506-L506</f>
        <v>0</v>
      </c>
      <c r="K506" s="67"/>
      <c r="L506" s="68"/>
      <c r="M506" s="69" t="n">
        <f aca="false">IF(ISBLANK(K505),VALUE(M505),ROW(K505))</f>
        <v>11</v>
      </c>
      <c r="N506" s="9" t="n">
        <f aca="false">N505+M505-M506</f>
        <v>180</v>
      </c>
      <c r="O506" s="10" t="n">
        <f aca="false">INDEX(F:F,M506,1)</f>
        <v>160000</v>
      </c>
      <c r="P506" s="11"/>
    </row>
    <row r="507" s="19" customFormat="true" ht="12.75" hidden="false" customHeight="false" outlineLevel="0" collapsed="false">
      <c r="A507" s="79" t="n">
        <v>496</v>
      </c>
      <c r="B507" s="61" t="str">
        <f aca="false">CONCATENATE(INT((A507-1)/12)+1,"-й год ",A507-1-INT((A507-1)/12)*12+1,"-й месяц")</f>
        <v>42-й год 4-й месяц</v>
      </c>
      <c r="C507" s="62" t="n">
        <f aca="false">IF(O507*$C$2/100/12/(1-(1+$C$2/100/12)^(-N507))&lt;F506,O507*$C$2/100/12/(1-(1+$C$2/100/12)^(-N507)),F506+E507)</f>
        <v>0</v>
      </c>
      <c r="D507" s="63" t="n">
        <f aca="false">C507-E507</f>
        <v>0</v>
      </c>
      <c r="E507" s="63" t="n">
        <f aca="false">F506*$C$2/12/100</f>
        <v>0</v>
      </c>
      <c r="F507" s="64" t="n">
        <f aca="false">F506-D507-K507-L507</f>
        <v>0</v>
      </c>
      <c r="G507" s="65" t="n">
        <f aca="false">H507+I507</f>
        <v>0</v>
      </c>
      <c r="H507" s="63" t="n">
        <f aca="false">IF($C$1/$C$3&lt;J506,$C$1/$C$3,J506)</f>
        <v>0</v>
      </c>
      <c r="I507" s="63" t="n">
        <f aca="false">J506*$C$2/12/100</f>
        <v>0</v>
      </c>
      <c r="J507" s="66" t="n">
        <f aca="false">J506-H507-K507-L507</f>
        <v>0</v>
      </c>
      <c r="K507" s="67"/>
      <c r="L507" s="68"/>
      <c r="M507" s="69" t="n">
        <f aca="false">IF(ISBLANK(K506),VALUE(M506),ROW(K506))</f>
        <v>11</v>
      </c>
      <c r="N507" s="9" t="n">
        <f aca="false">N506+M506-M507</f>
        <v>180</v>
      </c>
      <c r="O507" s="10" t="n">
        <f aca="false">INDEX(F:F,M507,1)</f>
        <v>160000</v>
      </c>
      <c r="P507" s="11"/>
    </row>
    <row r="508" s="19" customFormat="true" ht="12.75" hidden="false" customHeight="false" outlineLevel="0" collapsed="false">
      <c r="A508" s="79" t="n">
        <v>497</v>
      </c>
      <c r="B508" s="61" t="str">
        <f aca="false">CONCATENATE(INT((A508-1)/12)+1,"-й год ",A508-1-INT((A508-1)/12)*12+1,"-й месяц")</f>
        <v>42-й год 5-й месяц</v>
      </c>
      <c r="C508" s="62" t="n">
        <f aca="false">IF(O508*$C$2/100/12/(1-(1+$C$2/100/12)^(-N508))&lt;F507,O508*$C$2/100/12/(1-(1+$C$2/100/12)^(-N508)),F507+E508)</f>
        <v>0</v>
      </c>
      <c r="D508" s="63" t="n">
        <f aca="false">C508-E508</f>
        <v>0</v>
      </c>
      <c r="E508" s="63" t="n">
        <f aca="false">F507*$C$2/12/100</f>
        <v>0</v>
      </c>
      <c r="F508" s="64" t="n">
        <f aca="false">F507-D508-K508-L508</f>
        <v>0</v>
      </c>
      <c r="G508" s="65" t="n">
        <f aca="false">H508+I508</f>
        <v>0</v>
      </c>
      <c r="H508" s="63" t="n">
        <f aca="false">IF($C$1/$C$3&lt;J507,$C$1/$C$3,J507)</f>
        <v>0</v>
      </c>
      <c r="I508" s="63" t="n">
        <f aca="false">J507*$C$2/12/100</f>
        <v>0</v>
      </c>
      <c r="J508" s="66" t="n">
        <f aca="false">J507-H508-K508-L508</f>
        <v>0</v>
      </c>
      <c r="K508" s="67"/>
      <c r="L508" s="68"/>
      <c r="M508" s="69" t="n">
        <f aca="false">IF(ISBLANK(K507),VALUE(M507),ROW(K507))</f>
        <v>11</v>
      </c>
      <c r="N508" s="9" t="n">
        <f aca="false">N507+M507-M508</f>
        <v>180</v>
      </c>
      <c r="O508" s="10" t="n">
        <f aca="false">INDEX(F:F,M508,1)</f>
        <v>160000</v>
      </c>
      <c r="P508" s="11"/>
    </row>
    <row r="509" s="19" customFormat="true" ht="12.75" hidden="false" customHeight="false" outlineLevel="0" collapsed="false">
      <c r="A509" s="79" t="n">
        <v>498</v>
      </c>
      <c r="B509" s="61" t="str">
        <f aca="false">CONCATENATE(INT((A509-1)/12)+1,"-й год ",A509-1-INT((A509-1)/12)*12+1,"-й месяц")</f>
        <v>42-й год 6-й месяц</v>
      </c>
      <c r="C509" s="62" t="n">
        <f aca="false">IF(O509*$C$2/100/12/(1-(1+$C$2/100/12)^(-N509))&lt;F508,O509*$C$2/100/12/(1-(1+$C$2/100/12)^(-N509)),F508+E509)</f>
        <v>0</v>
      </c>
      <c r="D509" s="63" t="n">
        <f aca="false">C509-E509</f>
        <v>0</v>
      </c>
      <c r="E509" s="63" t="n">
        <f aca="false">F508*$C$2/12/100</f>
        <v>0</v>
      </c>
      <c r="F509" s="64" t="n">
        <f aca="false">F508-D509-K509-L509</f>
        <v>0</v>
      </c>
      <c r="G509" s="65" t="n">
        <f aca="false">H509+I509</f>
        <v>0</v>
      </c>
      <c r="H509" s="63" t="n">
        <f aca="false">IF($C$1/$C$3&lt;J508,$C$1/$C$3,J508)</f>
        <v>0</v>
      </c>
      <c r="I509" s="63" t="n">
        <f aca="false">J508*$C$2/12/100</f>
        <v>0</v>
      </c>
      <c r="J509" s="66" t="n">
        <f aca="false">J508-H509-K509-L509</f>
        <v>0</v>
      </c>
      <c r="K509" s="67"/>
      <c r="L509" s="68"/>
      <c r="M509" s="69" t="n">
        <f aca="false">IF(ISBLANK(K508),VALUE(M508),ROW(K508))</f>
        <v>11</v>
      </c>
      <c r="N509" s="9" t="n">
        <f aca="false">N508+M508-M509</f>
        <v>180</v>
      </c>
      <c r="O509" s="10" t="n">
        <f aca="false">INDEX(F:F,M509,1)</f>
        <v>160000</v>
      </c>
      <c r="P509" s="11"/>
    </row>
    <row r="510" s="19" customFormat="true" ht="12.75" hidden="false" customHeight="false" outlineLevel="0" collapsed="false">
      <c r="A510" s="79" t="n">
        <v>499</v>
      </c>
      <c r="B510" s="61" t="str">
        <f aca="false">CONCATENATE(INT((A510-1)/12)+1,"-й год ",A510-1-INT((A510-1)/12)*12+1,"-й месяц")</f>
        <v>42-й год 7-й месяц</v>
      </c>
      <c r="C510" s="62" t="n">
        <f aca="false">IF(O510*$C$2/100/12/(1-(1+$C$2/100/12)^(-N510))&lt;F509,O510*$C$2/100/12/(1-(1+$C$2/100/12)^(-N510)),F509+E510)</f>
        <v>0</v>
      </c>
      <c r="D510" s="63" t="n">
        <f aca="false">C510-E510</f>
        <v>0</v>
      </c>
      <c r="E510" s="63" t="n">
        <f aca="false">F509*$C$2/12/100</f>
        <v>0</v>
      </c>
      <c r="F510" s="64" t="n">
        <f aca="false">F509-D510-K510-L510</f>
        <v>0</v>
      </c>
      <c r="G510" s="65" t="n">
        <f aca="false">H510+I510</f>
        <v>0</v>
      </c>
      <c r="H510" s="63" t="n">
        <f aca="false">IF($C$1/$C$3&lt;J509,$C$1/$C$3,J509)</f>
        <v>0</v>
      </c>
      <c r="I510" s="63" t="n">
        <f aca="false">J509*$C$2/12/100</f>
        <v>0</v>
      </c>
      <c r="J510" s="66" t="n">
        <f aca="false">J509-H510-K510-L510</f>
        <v>0</v>
      </c>
      <c r="K510" s="67"/>
      <c r="L510" s="68"/>
      <c r="M510" s="69" t="n">
        <f aca="false">IF(ISBLANK(K509),VALUE(M509),ROW(K509))</f>
        <v>11</v>
      </c>
      <c r="N510" s="9" t="n">
        <f aca="false">N509+M509-M510</f>
        <v>180</v>
      </c>
      <c r="O510" s="10" t="n">
        <f aca="false">INDEX(F:F,M510,1)</f>
        <v>160000</v>
      </c>
      <c r="P510" s="11"/>
    </row>
    <row r="511" s="19" customFormat="true" ht="12.75" hidden="false" customHeight="false" outlineLevel="0" collapsed="false">
      <c r="A511" s="79" t="n">
        <v>500</v>
      </c>
      <c r="B511" s="61" t="str">
        <f aca="false">CONCATENATE(INT((A511-1)/12)+1,"-й год ",A511-1-INT((A511-1)/12)*12+1,"-й месяц")</f>
        <v>42-й год 8-й месяц</v>
      </c>
      <c r="C511" s="62" t="n">
        <f aca="false">IF(O511*$C$2/100/12/(1-(1+$C$2/100/12)^(-N511))&lt;F510,O511*$C$2/100/12/(1-(1+$C$2/100/12)^(-N511)),F510+E511)</f>
        <v>0</v>
      </c>
      <c r="D511" s="63" t="n">
        <f aca="false">C511-E511</f>
        <v>0</v>
      </c>
      <c r="E511" s="63" t="n">
        <f aca="false">F510*$C$2/12/100</f>
        <v>0</v>
      </c>
      <c r="F511" s="64" t="n">
        <f aca="false">F510-D511-K511-L511</f>
        <v>0</v>
      </c>
      <c r="G511" s="65" t="n">
        <f aca="false">H511+I511</f>
        <v>0</v>
      </c>
      <c r="H511" s="63" t="n">
        <f aca="false">IF($C$1/$C$3&lt;J510,$C$1/$C$3,J510)</f>
        <v>0</v>
      </c>
      <c r="I511" s="63" t="n">
        <f aca="false">J510*$C$2/12/100</f>
        <v>0</v>
      </c>
      <c r="J511" s="66" t="n">
        <f aca="false">J510-H511-K511-L511</f>
        <v>0</v>
      </c>
      <c r="K511" s="67"/>
      <c r="L511" s="68"/>
      <c r="M511" s="69" t="n">
        <f aca="false">IF(ISBLANK(K510),VALUE(M510),ROW(K510))</f>
        <v>11</v>
      </c>
      <c r="N511" s="9" t="n">
        <f aca="false">N510+M510-M511</f>
        <v>180</v>
      </c>
      <c r="O511" s="10" t="n">
        <f aca="false">INDEX(F:F,M511,1)</f>
        <v>160000</v>
      </c>
      <c r="P511" s="11"/>
    </row>
    <row r="512" s="19" customFormat="true" ht="12.75" hidden="false" customHeight="false" outlineLevel="0" collapsed="false">
      <c r="A512" s="79" t="n">
        <v>501</v>
      </c>
      <c r="B512" s="61" t="str">
        <f aca="false">CONCATENATE(INT((A512-1)/12)+1,"-й год ",A512-1-INT((A512-1)/12)*12+1,"-й месяц")</f>
        <v>42-й год 9-й месяц</v>
      </c>
      <c r="C512" s="62" t="n">
        <f aca="false">IF(O512*$C$2/100/12/(1-(1+$C$2/100/12)^(-N512))&lt;F511,O512*$C$2/100/12/(1-(1+$C$2/100/12)^(-N512)),F511+E512)</f>
        <v>0</v>
      </c>
      <c r="D512" s="63" t="n">
        <f aca="false">C512-E512</f>
        <v>0</v>
      </c>
      <c r="E512" s="63" t="n">
        <f aca="false">F511*$C$2/12/100</f>
        <v>0</v>
      </c>
      <c r="F512" s="64" t="n">
        <f aca="false">F511-D512-K512-L512</f>
        <v>0</v>
      </c>
      <c r="G512" s="65" t="n">
        <f aca="false">H512+I512</f>
        <v>0</v>
      </c>
      <c r="H512" s="63" t="n">
        <f aca="false">IF($C$1/$C$3&lt;J511,$C$1/$C$3,J511)</f>
        <v>0</v>
      </c>
      <c r="I512" s="63" t="n">
        <f aca="false">J511*$C$2/12/100</f>
        <v>0</v>
      </c>
      <c r="J512" s="66" t="n">
        <f aca="false">J511-H512-K512-L512</f>
        <v>0</v>
      </c>
      <c r="K512" s="67"/>
      <c r="L512" s="68"/>
      <c r="M512" s="69" t="n">
        <f aca="false">IF(ISBLANK(K511),VALUE(M511),ROW(K511))</f>
        <v>11</v>
      </c>
      <c r="N512" s="9" t="n">
        <f aca="false">N511+M511-M512</f>
        <v>180</v>
      </c>
      <c r="O512" s="10" t="n">
        <f aca="false">INDEX(F:F,M512,1)</f>
        <v>160000</v>
      </c>
      <c r="P512" s="11"/>
    </row>
    <row r="513" s="19" customFormat="true" ht="12.75" hidden="false" customHeight="false" outlineLevel="0" collapsed="false">
      <c r="A513" s="79" t="n">
        <v>502</v>
      </c>
      <c r="B513" s="61" t="str">
        <f aca="false">CONCATENATE(INT((A513-1)/12)+1,"-й год ",A513-1-INT((A513-1)/12)*12+1,"-й месяц")</f>
        <v>42-й год 10-й месяц</v>
      </c>
      <c r="C513" s="62" t="n">
        <f aca="false">IF(O513*$C$2/100/12/(1-(1+$C$2/100/12)^(-N513))&lt;F512,O513*$C$2/100/12/(1-(1+$C$2/100/12)^(-N513)),F512+E513)</f>
        <v>0</v>
      </c>
      <c r="D513" s="63" t="n">
        <f aca="false">C513-E513</f>
        <v>0</v>
      </c>
      <c r="E513" s="63" t="n">
        <f aca="false">F512*$C$2/12/100</f>
        <v>0</v>
      </c>
      <c r="F513" s="64" t="n">
        <f aca="false">F512-D513-K513-L513</f>
        <v>0</v>
      </c>
      <c r="G513" s="65" t="n">
        <f aca="false">H513+I513</f>
        <v>0</v>
      </c>
      <c r="H513" s="63" t="n">
        <f aca="false">IF($C$1/$C$3&lt;J512,$C$1/$C$3,J512)</f>
        <v>0</v>
      </c>
      <c r="I513" s="63" t="n">
        <f aca="false">J512*$C$2/12/100</f>
        <v>0</v>
      </c>
      <c r="J513" s="66" t="n">
        <f aca="false">J512-H513-K513-L513</f>
        <v>0</v>
      </c>
      <c r="K513" s="67"/>
      <c r="L513" s="68"/>
      <c r="M513" s="69" t="n">
        <f aca="false">IF(ISBLANK(K512),VALUE(M512),ROW(K512))</f>
        <v>11</v>
      </c>
      <c r="N513" s="9" t="n">
        <f aca="false">N512+M512-M513</f>
        <v>180</v>
      </c>
      <c r="O513" s="10" t="n">
        <f aca="false">INDEX(F:F,M513,1)</f>
        <v>160000</v>
      </c>
      <c r="P513" s="11"/>
    </row>
    <row r="514" s="19" customFormat="true" ht="12.75" hidden="false" customHeight="false" outlineLevel="0" collapsed="false">
      <c r="A514" s="79" t="n">
        <v>503</v>
      </c>
      <c r="B514" s="61" t="str">
        <f aca="false">CONCATENATE(INT((A514-1)/12)+1,"-й год ",A514-1-INT((A514-1)/12)*12+1,"-й месяц")</f>
        <v>42-й год 11-й месяц</v>
      </c>
      <c r="C514" s="62" t="n">
        <f aca="false">IF(O514*$C$2/100/12/(1-(1+$C$2/100/12)^(-N514))&lt;F513,O514*$C$2/100/12/(1-(1+$C$2/100/12)^(-N514)),F513+E514)</f>
        <v>0</v>
      </c>
      <c r="D514" s="63" t="n">
        <f aca="false">C514-E514</f>
        <v>0</v>
      </c>
      <c r="E514" s="63" t="n">
        <f aca="false">F513*$C$2/12/100</f>
        <v>0</v>
      </c>
      <c r="F514" s="64" t="n">
        <f aca="false">F513-D514-K514-L514</f>
        <v>0</v>
      </c>
      <c r="G514" s="65" t="n">
        <f aca="false">H514+I514</f>
        <v>0</v>
      </c>
      <c r="H514" s="63" t="n">
        <f aca="false">IF($C$1/$C$3&lt;J513,$C$1/$C$3,J513)</f>
        <v>0</v>
      </c>
      <c r="I514" s="63" t="n">
        <f aca="false">J513*$C$2/12/100</f>
        <v>0</v>
      </c>
      <c r="J514" s="66" t="n">
        <f aca="false">J513-H514-K514-L514</f>
        <v>0</v>
      </c>
      <c r="K514" s="67"/>
      <c r="L514" s="68"/>
      <c r="M514" s="69" t="n">
        <f aca="false">IF(ISBLANK(K513),VALUE(M513),ROW(K513))</f>
        <v>11</v>
      </c>
      <c r="N514" s="9" t="n">
        <f aca="false">N513+M513-M514</f>
        <v>180</v>
      </c>
      <c r="O514" s="10" t="n">
        <f aca="false">INDEX(F:F,M514,1)</f>
        <v>160000</v>
      </c>
      <c r="P514" s="11"/>
    </row>
    <row r="515" s="19" customFormat="true" ht="12.75" hidden="false" customHeight="false" outlineLevel="0" collapsed="false">
      <c r="A515" s="80" t="n">
        <v>504</v>
      </c>
      <c r="B515" s="81" t="str">
        <f aca="false">CONCATENATE(INT((A515-1)/12)+1,"-й год ",A515-1-INT((A515-1)/12)*12+1,"-й месяц")</f>
        <v>42-й год 12-й месяц</v>
      </c>
      <c r="C515" s="82" t="n">
        <f aca="false">IF(O515*$C$2/100/12/(1-(1+$C$2/100/12)^(-N515))&lt;F514,O515*$C$2/100/12/(1-(1+$C$2/100/12)^(-N515)),F514+E515)</f>
        <v>0</v>
      </c>
      <c r="D515" s="83" t="n">
        <f aca="false">C515-E515</f>
        <v>0</v>
      </c>
      <c r="E515" s="83" t="n">
        <f aca="false">F514*$C$2/12/100</f>
        <v>0</v>
      </c>
      <c r="F515" s="84" t="n">
        <f aca="false">F514-D515-K515-L515</f>
        <v>0</v>
      </c>
      <c r="G515" s="85" t="n">
        <f aca="false">H515+I515</f>
        <v>0</v>
      </c>
      <c r="H515" s="83" t="n">
        <f aca="false">IF($C$1/$C$3&lt;J514,$C$1/$C$3,J514)</f>
        <v>0</v>
      </c>
      <c r="I515" s="83" t="n">
        <f aca="false">J514*$C$2/12/100</f>
        <v>0</v>
      </c>
      <c r="J515" s="86" t="n">
        <f aca="false">J514-H515-K515-L515</f>
        <v>0</v>
      </c>
      <c r="K515" s="87"/>
      <c r="L515" s="88"/>
      <c r="M515" s="69" t="n">
        <f aca="false">IF(ISBLANK(K514),VALUE(M514),ROW(K514))</f>
        <v>11</v>
      </c>
      <c r="N515" s="9" t="n">
        <f aca="false">N514+M514-M515</f>
        <v>180</v>
      </c>
      <c r="O515" s="10" t="n">
        <f aca="false">INDEX(F:F,M515,1)</f>
        <v>160000</v>
      </c>
      <c r="P515" s="11"/>
    </row>
    <row r="516" s="19" customFormat="true" ht="12.75" hidden="false" customHeight="false" outlineLevel="0" collapsed="false">
      <c r="A516" s="60" t="n">
        <v>505</v>
      </c>
      <c r="B516" s="61" t="str">
        <f aca="false">CONCATENATE(INT((A516-1)/12)+1,"-й год ",A516-1-INT((A516-1)/12)*12+1,"-й месяц")</f>
        <v>43-й год 1-й месяц</v>
      </c>
      <c r="C516" s="62" t="n">
        <f aca="false">IF(O516*$C$2/100/12/(1-(1+$C$2/100/12)^(-N516))&lt;F515,O516*$C$2/100/12/(1-(1+$C$2/100/12)^(-N516)),F515+E516)</f>
        <v>0</v>
      </c>
      <c r="D516" s="63" t="n">
        <f aca="false">C516-E516</f>
        <v>0</v>
      </c>
      <c r="E516" s="63" t="n">
        <f aca="false">F515*$C$2/12/100</f>
        <v>0</v>
      </c>
      <c r="F516" s="64" t="n">
        <f aca="false">F515-D516-K516-L516</f>
        <v>0</v>
      </c>
      <c r="G516" s="65" t="n">
        <f aca="false">H516+I516</f>
        <v>0</v>
      </c>
      <c r="H516" s="63" t="n">
        <f aca="false">IF($C$1/$C$3&lt;J515,$C$1/$C$3,J515)</f>
        <v>0</v>
      </c>
      <c r="I516" s="63" t="n">
        <f aca="false">J515*$C$2/12/100</f>
        <v>0</v>
      </c>
      <c r="J516" s="66" t="n">
        <f aca="false">J515-H516-K516-L516</f>
        <v>0</v>
      </c>
      <c r="K516" s="67"/>
      <c r="L516" s="68"/>
      <c r="M516" s="69" t="n">
        <f aca="false">IF(ISBLANK(K515),VALUE(M515),ROW(K515))</f>
        <v>11</v>
      </c>
      <c r="N516" s="9" t="n">
        <f aca="false">N515+M515-M516</f>
        <v>180</v>
      </c>
      <c r="O516" s="10" t="n">
        <f aca="false">INDEX(F:F,M516,1)</f>
        <v>160000</v>
      </c>
      <c r="P516" s="11"/>
    </row>
    <row r="517" s="19" customFormat="true" ht="12.75" hidden="false" customHeight="false" outlineLevel="0" collapsed="false">
      <c r="A517" s="60" t="n">
        <v>506</v>
      </c>
      <c r="B517" s="61" t="str">
        <f aca="false">CONCATENATE(INT((A517-1)/12)+1,"-й год ",A517-1-INT((A517-1)/12)*12+1,"-й месяц")</f>
        <v>43-й год 2-й месяц</v>
      </c>
      <c r="C517" s="62" t="n">
        <f aca="false">IF(O517*$C$2/100/12/(1-(1+$C$2/100/12)^(-N517))&lt;F516,O517*$C$2/100/12/(1-(1+$C$2/100/12)^(-N517)),F516+E517)</f>
        <v>0</v>
      </c>
      <c r="D517" s="63" t="n">
        <f aca="false">C517-E517</f>
        <v>0</v>
      </c>
      <c r="E517" s="63" t="n">
        <f aca="false">F516*$C$2/12/100</f>
        <v>0</v>
      </c>
      <c r="F517" s="64" t="n">
        <f aca="false">F516-D517-K517-L517</f>
        <v>0</v>
      </c>
      <c r="G517" s="65" t="n">
        <f aca="false">H517+I517</f>
        <v>0</v>
      </c>
      <c r="H517" s="63" t="n">
        <f aca="false">IF($C$1/$C$3&lt;J516,$C$1/$C$3,J516)</f>
        <v>0</v>
      </c>
      <c r="I517" s="63" t="n">
        <f aca="false">J516*$C$2/12/100</f>
        <v>0</v>
      </c>
      <c r="J517" s="66" t="n">
        <f aca="false">J516-H517-K517-L517</f>
        <v>0</v>
      </c>
      <c r="K517" s="67"/>
      <c r="L517" s="68"/>
      <c r="M517" s="69" t="n">
        <f aca="false">IF(ISBLANK(K516),VALUE(M516),ROW(K516))</f>
        <v>11</v>
      </c>
      <c r="N517" s="9" t="n">
        <f aca="false">N516+M516-M517</f>
        <v>180</v>
      </c>
      <c r="O517" s="10" t="n">
        <f aca="false">INDEX(F:F,M517,1)</f>
        <v>160000</v>
      </c>
      <c r="P517" s="11"/>
    </row>
    <row r="518" s="19" customFormat="true" ht="12.75" hidden="false" customHeight="false" outlineLevel="0" collapsed="false">
      <c r="A518" s="60" t="n">
        <v>507</v>
      </c>
      <c r="B518" s="61" t="str">
        <f aca="false">CONCATENATE(INT((A518-1)/12)+1,"-й год ",A518-1-INT((A518-1)/12)*12+1,"-й месяц")</f>
        <v>43-й год 3-й месяц</v>
      </c>
      <c r="C518" s="62" t="n">
        <f aca="false">IF(O518*$C$2/100/12/(1-(1+$C$2/100/12)^(-N518))&lt;F517,O518*$C$2/100/12/(1-(1+$C$2/100/12)^(-N518)),F517+E518)</f>
        <v>0</v>
      </c>
      <c r="D518" s="63" t="n">
        <f aca="false">C518-E518</f>
        <v>0</v>
      </c>
      <c r="E518" s="63" t="n">
        <f aca="false">F517*$C$2/12/100</f>
        <v>0</v>
      </c>
      <c r="F518" s="64" t="n">
        <f aca="false">F517-D518-K518-L518</f>
        <v>0</v>
      </c>
      <c r="G518" s="65" t="n">
        <f aca="false">H518+I518</f>
        <v>0</v>
      </c>
      <c r="H518" s="63" t="n">
        <f aca="false">IF($C$1/$C$3&lt;J517,$C$1/$C$3,J517)</f>
        <v>0</v>
      </c>
      <c r="I518" s="63" t="n">
        <f aca="false">J517*$C$2/12/100</f>
        <v>0</v>
      </c>
      <c r="J518" s="66" t="n">
        <f aca="false">J517-H518-K518-L518</f>
        <v>0</v>
      </c>
      <c r="K518" s="67"/>
      <c r="L518" s="68"/>
      <c r="M518" s="69" t="n">
        <f aca="false">IF(ISBLANK(K517),VALUE(M517),ROW(K517))</f>
        <v>11</v>
      </c>
      <c r="N518" s="9" t="n">
        <f aca="false">N517+M517-M518</f>
        <v>180</v>
      </c>
      <c r="O518" s="10" t="n">
        <f aca="false">INDEX(F:F,M518,1)</f>
        <v>160000</v>
      </c>
      <c r="P518" s="11"/>
    </row>
    <row r="519" s="19" customFormat="true" ht="12.75" hidden="false" customHeight="false" outlineLevel="0" collapsed="false">
      <c r="A519" s="60" t="n">
        <v>508</v>
      </c>
      <c r="B519" s="61" t="str">
        <f aca="false">CONCATENATE(INT((A519-1)/12)+1,"-й год ",A519-1-INT((A519-1)/12)*12+1,"-й месяц")</f>
        <v>43-й год 4-й месяц</v>
      </c>
      <c r="C519" s="62" t="n">
        <f aca="false">IF(O519*$C$2/100/12/(1-(1+$C$2/100/12)^(-N519))&lt;F518,O519*$C$2/100/12/(1-(1+$C$2/100/12)^(-N519)),F518+E519)</f>
        <v>0</v>
      </c>
      <c r="D519" s="63" t="n">
        <f aca="false">C519-E519</f>
        <v>0</v>
      </c>
      <c r="E519" s="63" t="n">
        <f aca="false">F518*$C$2/12/100</f>
        <v>0</v>
      </c>
      <c r="F519" s="64" t="n">
        <f aca="false">F518-D519-K519-L519</f>
        <v>0</v>
      </c>
      <c r="G519" s="65" t="n">
        <f aca="false">H519+I519</f>
        <v>0</v>
      </c>
      <c r="H519" s="63" t="n">
        <f aca="false">IF($C$1/$C$3&lt;J518,$C$1/$C$3,J518)</f>
        <v>0</v>
      </c>
      <c r="I519" s="63" t="n">
        <f aca="false">J518*$C$2/12/100</f>
        <v>0</v>
      </c>
      <c r="J519" s="66" t="n">
        <f aca="false">J518-H519-K519-L519</f>
        <v>0</v>
      </c>
      <c r="K519" s="67"/>
      <c r="L519" s="68"/>
      <c r="M519" s="69" t="n">
        <f aca="false">IF(ISBLANK(K518),VALUE(M518),ROW(K518))</f>
        <v>11</v>
      </c>
      <c r="N519" s="9" t="n">
        <f aca="false">N518+M518-M519</f>
        <v>180</v>
      </c>
      <c r="O519" s="10" t="n">
        <f aca="false">INDEX(F:F,M519,1)</f>
        <v>160000</v>
      </c>
      <c r="P519" s="11"/>
    </row>
    <row r="520" s="19" customFormat="true" ht="12.75" hidden="false" customHeight="false" outlineLevel="0" collapsed="false">
      <c r="A520" s="60" t="n">
        <v>509</v>
      </c>
      <c r="B520" s="61" t="str">
        <f aca="false">CONCATENATE(INT((A520-1)/12)+1,"-й год ",A520-1-INT((A520-1)/12)*12+1,"-й месяц")</f>
        <v>43-й год 5-й месяц</v>
      </c>
      <c r="C520" s="62" t="n">
        <f aca="false">IF(O520*$C$2/100/12/(1-(1+$C$2/100/12)^(-N520))&lt;F519,O520*$C$2/100/12/(1-(1+$C$2/100/12)^(-N520)),F519+E520)</f>
        <v>0</v>
      </c>
      <c r="D520" s="63" t="n">
        <f aca="false">C520-E520</f>
        <v>0</v>
      </c>
      <c r="E520" s="63" t="n">
        <f aca="false">F519*$C$2/12/100</f>
        <v>0</v>
      </c>
      <c r="F520" s="64" t="n">
        <f aca="false">F519-D520-K520-L520</f>
        <v>0</v>
      </c>
      <c r="G520" s="65" t="n">
        <f aca="false">H520+I520</f>
        <v>0</v>
      </c>
      <c r="H520" s="63" t="n">
        <f aca="false">IF($C$1/$C$3&lt;J519,$C$1/$C$3,J519)</f>
        <v>0</v>
      </c>
      <c r="I520" s="63" t="n">
        <f aca="false">J519*$C$2/12/100</f>
        <v>0</v>
      </c>
      <c r="J520" s="66" t="n">
        <f aca="false">J519-H520-K520-L520</f>
        <v>0</v>
      </c>
      <c r="K520" s="67"/>
      <c r="L520" s="68"/>
      <c r="M520" s="69" t="n">
        <f aca="false">IF(ISBLANK(K519),VALUE(M519),ROW(K519))</f>
        <v>11</v>
      </c>
      <c r="N520" s="9" t="n">
        <f aca="false">N519+M519-M520</f>
        <v>180</v>
      </c>
      <c r="O520" s="10" t="n">
        <f aca="false">INDEX(F:F,M520,1)</f>
        <v>160000</v>
      </c>
      <c r="P520" s="11"/>
    </row>
    <row r="521" s="19" customFormat="true" ht="12.75" hidden="false" customHeight="false" outlineLevel="0" collapsed="false">
      <c r="A521" s="60" t="n">
        <v>510</v>
      </c>
      <c r="B521" s="61" t="str">
        <f aca="false">CONCATENATE(INT((A521-1)/12)+1,"-й год ",A521-1-INT((A521-1)/12)*12+1,"-й месяц")</f>
        <v>43-й год 6-й месяц</v>
      </c>
      <c r="C521" s="62" t="n">
        <f aca="false">IF(O521*$C$2/100/12/(1-(1+$C$2/100/12)^(-N521))&lt;F520,O521*$C$2/100/12/(1-(1+$C$2/100/12)^(-N521)),F520+E521)</f>
        <v>0</v>
      </c>
      <c r="D521" s="63" t="n">
        <f aca="false">C521-E521</f>
        <v>0</v>
      </c>
      <c r="E521" s="63" t="n">
        <f aca="false">F520*$C$2/12/100</f>
        <v>0</v>
      </c>
      <c r="F521" s="64" t="n">
        <f aca="false">F520-D521-K521-L521</f>
        <v>0</v>
      </c>
      <c r="G521" s="65" t="n">
        <f aca="false">H521+I521</f>
        <v>0</v>
      </c>
      <c r="H521" s="63" t="n">
        <f aca="false">IF($C$1/$C$3&lt;J520,$C$1/$C$3,J520)</f>
        <v>0</v>
      </c>
      <c r="I521" s="63" t="n">
        <f aca="false">J520*$C$2/12/100</f>
        <v>0</v>
      </c>
      <c r="J521" s="66" t="n">
        <f aca="false">J520-H521-K521-L521</f>
        <v>0</v>
      </c>
      <c r="K521" s="67"/>
      <c r="L521" s="68"/>
      <c r="M521" s="69" t="n">
        <f aca="false">IF(ISBLANK(K520),VALUE(M520),ROW(K520))</f>
        <v>11</v>
      </c>
      <c r="N521" s="9" t="n">
        <f aca="false">N520+M520-M521</f>
        <v>180</v>
      </c>
      <c r="O521" s="10" t="n">
        <f aca="false">INDEX(F:F,M521,1)</f>
        <v>160000</v>
      </c>
      <c r="P521" s="11"/>
    </row>
    <row r="522" s="19" customFormat="true" ht="12.75" hidden="false" customHeight="false" outlineLevel="0" collapsed="false">
      <c r="A522" s="60" t="n">
        <v>511</v>
      </c>
      <c r="B522" s="61" t="str">
        <f aca="false">CONCATENATE(INT((A522-1)/12)+1,"-й год ",A522-1-INT((A522-1)/12)*12+1,"-й месяц")</f>
        <v>43-й год 7-й месяц</v>
      </c>
      <c r="C522" s="62" t="n">
        <f aca="false">IF(O522*$C$2/100/12/(1-(1+$C$2/100/12)^(-N522))&lt;F521,O522*$C$2/100/12/(1-(1+$C$2/100/12)^(-N522)),F521+E522)</f>
        <v>0</v>
      </c>
      <c r="D522" s="63" t="n">
        <f aca="false">C522-E522</f>
        <v>0</v>
      </c>
      <c r="E522" s="63" t="n">
        <f aca="false">F521*$C$2/12/100</f>
        <v>0</v>
      </c>
      <c r="F522" s="64" t="n">
        <f aca="false">F521-D522-K522-L522</f>
        <v>0</v>
      </c>
      <c r="G522" s="65" t="n">
        <f aca="false">H522+I522</f>
        <v>0</v>
      </c>
      <c r="H522" s="63" t="n">
        <f aca="false">IF($C$1/$C$3&lt;J521,$C$1/$C$3,J521)</f>
        <v>0</v>
      </c>
      <c r="I522" s="63" t="n">
        <f aca="false">J521*$C$2/12/100</f>
        <v>0</v>
      </c>
      <c r="J522" s="66" t="n">
        <f aca="false">J521-H522-K522-L522</f>
        <v>0</v>
      </c>
      <c r="K522" s="67"/>
      <c r="L522" s="68"/>
      <c r="M522" s="69" t="n">
        <f aca="false">IF(ISBLANK(K521),VALUE(M521),ROW(K521))</f>
        <v>11</v>
      </c>
      <c r="N522" s="9" t="n">
        <f aca="false">N521+M521-M522</f>
        <v>180</v>
      </c>
      <c r="O522" s="10" t="n">
        <f aca="false">INDEX(F:F,M522,1)</f>
        <v>160000</v>
      </c>
      <c r="P522" s="11"/>
    </row>
    <row r="523" s="19" customFormat="true" ht="12.75" hidden="false" customHeight="false" outlineLevel="0" collapsed="false">
      <c r="A523" s="60" t="n">
        <v>512</v>
      </c>
      <c r="B523" s="61" t="str">
        <f aca="false">CONCATENATE(INT((A523-1)/12)+1,"-й год ",A523-1-INT((A523-1)/12)*12+1,"-й месяц")</f>
        <v>43-й год 8-й месяц</v>
      </c>
      <c r="C523" s="62" t="n">
        <f aca="false">IF(O523*$C$2/100/12/(1-(1+$C$2/100/12)^(-N523))&lt;F522,O523*$C$2/100/12/(1-(1+$C$2/100/12)^(-N523)),F522+E523)</f>
        <v>0</v>
      </c>
      <c r="D523" s="63" t="n">
        <f aca="false">C523-E523</f>
        <v>0</v>
      </c>
      <c r="E523" s="63" t="n">
        <f aca="false">F522*$C$2/12/100</f>
        <v>0</v>
      </c>
      <c r="F523" s="64" t="n">
        <f aca="false">F522-D523-K523-L523</f>
        <v>0</v>
      </c>
      <c r="G523" s="65" t="n">
        <f aca="false">H523+I523</f>
        <v>0</v>
      </c>
      <c r="H523" s="63" t="n">
        <f aca="false">IF($C$1/$C$3&lt;J522,$C$1/$C$3,J522)</f>
        <v>0</v>
      </c>
      <c r="I523" s="63" t="n">
        <f aca="false">J522*$C$2/12/100</f>
        <v>0</v>
      </c>
      <c r="J523" s="66" t="n">
        <f aca="false">J522-H523-K523-L523</f>
        <v>0</v>
      </c>
      <c r="K523" s="67"/>
      <c r="L523" s="68"/>
      <c r="M523" s="69" t="n">
        <f aca="false">IF(ISBLANK(K522),VALUE(M522),ROW(K522))</f>
        <v>11</v>
      </c>
      <c r="N523" s="9" t="n">
        <f aca="false">N522+M522-M523</f>
        <v>180</v>
      </c>
      <c r="O523" s="10" t="n">
        <f aca="false">INDEX(F:F,M523,1)</f>
        <v>160000</v>
      </c>
      <c r="P523" s="11"/>
    </row>
    <row r="524" s="19" customFormat="true" ht="12.75" hidden="false" customHeight="false" outlineLevel="0" collapsed="false">
      <c r="A524" s="60" t="n">
        <v>513</v>
      </c>
      <c r="B524" s="61" t="str">
        <f aca="false">CONCATENATE(INT((A524-1)/12)+1,"-й год ",A524-1-INT((A524-1)/12)*12+1,"-й месяц")</f>
        <v>43-й год 9-й месяц</v>
      </c>
      <c r="C524" s="62" t="n">
        <f aca="false">IF(O524*$C$2/100/12/(1-(1+$C$2/100/12)^(-N524))&lt;F523,O524*$C$2/100/12/(1-(1+$C$2/100/12)^(-N524)),F523+E524)</f>
        <v>0</v>
      </c>
      <c r="D524" s="63" t="n">
        <f aca="false">C524-E524</f>
        <v>0</v>
      </c>
      <c r="E524" s="63" t="n">
        <f aca="false">F523*$C$2/12/100</f>
        <v>0</v>
      </c>
      <c r="F524" s="64" t="n">
        <f aca="false">F523-D524-K524-L524</f>
        <v>0</v>
      </c>
      <c r="G524" s="65" t="n">
        <f aca="false">H524+I524</f>
        <v>0</v>
      </c>
      <c r="H524" s="63" t="n">
        <f aca="false">IF($C$1/$C$3&lt;J523,$C$1/$C$3,J523)</f>
        <v>0</v>
      </c>
      <c r="I524" s="63" t="n">
        <f aca="false">J523*$C$2/12/100</f>
        <v>0</v>
      </c>
      <c r="J524" s="66" t="n">
        <f aca="false">J523-H524-K524-L524</f>
        <v>0</v>
      </c>
      <c r="K524" s="67"/>
      <c r="L524" s="68"/>
      <c r="M524" s="69" t="n">
        <f aca="false">IF(ISBLANK(K523),VALUE(M523),ROW(K523))</f>
        <v>11</v>
      </c>
      <c r="N524" s="9" t="n">
        <f aca="false">N523+M523-M524</f>
        <v>180</v>
      </c>
      <c r="O524" s="10" t="n">
        <f aca="false">INDEX(F:F,M524,1)</f>
        <v>160000</v>
      </c>
      <c r="P524" s="11"/>
    </row>
    <row r="525" s="19" customFormat="true" ht="12.75" hidden="false" customHeight="false" outlineLevel="0" collapsed="false">
      <c r="A525" s="60" t="n">
        <v>514</v>
      </c>
      <c r="B525" s="61" t="str">
        <f aca="false">CONCATENATE(INT((A525-1)/12)+1,"-й год ",A525-1-INT((A525-1)/12)*12+1,"-й месяц")</f>
        <v>43-й год 10-й месяц</v>
      </c>
      <c r="C525" s="62" t="n">
        <f aca="false">IF(O525*$C$2/100/12/(1-(1+$C$2/100/12)^(-N525))&lt;F524,O525*$C$2/100/12/(1-(1+$C$2/100/12)^(-N525)),F524+E525)</f>
        <v>0</v>
      </c>
      <c r="D525" s="63" t="n">
        <f aca="false">C525-E525</f>
        <v>0</v>
      </c>
      <c r="E525" s="63" t="n">
        <f aca="false">F524*$C$2/12/100</f>
        <v>0</v>
      </c>
      <c r="F525" s="64" t="n">
        <f aca="false">F524-D525-K525-L525</f>
        <v>0</v>
      </c>
      <c r="G525" s="65" t="n">
        <f aca="false">H525+I525</f>
        <v>0</v>
      </c>
      <c r="H525" s="63" t="n">
        <f aca="false">IF($C$1/$C$3&lt;J524,$C$1/$C$3,J524)</f>
        <v>0</v>
      </c>
      <c r="I525" s="63" t="n">
        <f aca="false">J524*$C$2/12/100</f>
        <v>0</v>
      </c>
      <c r="J525" s="66" t="n">
        <f aca="false">J524-H525-K525-L525</f>
        <v>0</v>
      </c>
      <c r="K525" s="67"/>
      <c r="L525" s="68"/>
      <c r="M525" s="69" t="n">
        <f aca="false">IF(ISBLANK(K524),VALUE(M524),ROW(K524))</f>
        <v>11</v>
      </c>
      <c r="N525" s="9" t="n">
        <f aca="false">N524+M524-M525</f>
        <v>180</v>
      </c>
      <c r="O525" s="10" t="n">
        <f aca="false">INDEX(F:F,M525,1)</f>
        <v>160000</v>
      </c>
      <c r="P525" s="11"/>
    </row>
    <row r="526" s="19" customFormat="true" ht="12.75" hidden="false" customHeight="false" outlineLevel="0" collapsed="false">
      <c r="A526" s="60" t="n">
        <v>515</v>
      </c>
      <c r="B526" s="61" t="str">
        <f aca="false">CONCATENATE(INT((A526-1)/12)+1,"-й год ",A526-1-INT((A526-1)/12)*12+1,"-й месяц")</f>
        <v>43-й год 11-й месяц</v>
      </c>
      <c r="C526" s="62" t="n">
        <f aca="false">IF(O526*$C$2/100/12/(1-(1+$C$2/100/12)^(-N526))&lt;F525,O526*$C$2/100/12/(1-(1+$C$2/100/12)^(-N526)),F525+E526)</f>
        <v>0</v>
      </c>
      <c r="D526" s="63" t="n">
        <f aca="false">C526-E526</f>
        <v>0</v>
      </c>
      <c r="E526" s="63" t="n">
        <f aca="false">F525*$C$2/12/100</f>
        <v>0</v>
      </c>
      <c r="F526" s="64" t="n">
        <f aca="false">F525-D526-K526-L526</f>
        <v>0</v>
      </c>
      <c r="G526" s="65" t="n">
        <f aca="false">H526+I526</f>
        <v>0</v>
      </c>
      <c r="H526" s="63" t="n">
        <f aca="false">IF($C$1/$C$3&lt;J525,$C$1/$C$3,J525)</f>
        <v>0</v>
      </c>
      <c r="I526" s="63" t="n">
        <f aca="false">J525*$C$2/12/100</f>
        <v>0</v>
      </c>
      <c r="J526" s="66" t="n">
        <f aca="false">J525-H526-K526-L526</f>
        <v>0</v>
      </c>
      <c r="K526" s="67"/>
      <c r="L526" s="68"/>
      <c r="M526" s="69" t="n">
        <f aca="false">IF(ISBLANK(K525),VALUE(M525),ROW(K525))</f>
        <v>11</v>
      </c>
      <c r="N526" s="9" t="n">
        <f aca="false">N525+M525-M526</f>
        <v>180</v>
      </c>
      <c r="O526" s="10" t="n">
        <f aca="false">INDEX(F:F,M526,1)</f>
        <v>160000</v>
      </c>
      <c r="P526" s="11"/>
    </row>
    <row r="527" s="19" customFormat="true" ht="12.75" hidden="false" customHeight="false" outlineLevel="0" collapsed="false">
      <c r="A527" s="60" t="n">
        <v>516</v>
      </c>
      <c r="B527" s="61" t="str">
        <f aca="false">CONCATENATE(INT((A527-1)/12)+1,"-й год ",A527-1-INT((A527-1)/12)*12+1,"-й месяц")</f>
        <v>43-й год 12-й месяц</v>
      </c>
      <c r="C527" s="62" t="n">
        <f aca="false">IF(O527*$C$2/100/12/(1-(1+$C$2/100/12)^(-N527))&lt;F526,O527*$C$2/100/12/(1-(1+$C$2/100/12)^(-N527)),F526+E527)</f>
        <v>0</v>
      </c>
      <c r="D527" s="63" t="n">
        <f aca="false">C527-E527</f>
        <v>0</v>
      </c>
      <c r="E527" s="63" t="n">
        <f aca="false">F526*$C$2/12/100</f>
        <v>0</v>
      </c>
      <c r="F527" s="64" t="n">
        <f aca="false">F526-D527-K527-L527</f>
        <v>0</v>
      </c>
      <c r="G527" s="65" t="n">
        <f aca="false">H527+I527</f>
        <v>0</v>
      </c>
      <c r="H527" s="63" t="n">
        <f aca="false">IF($C$1/$C$3&lt;J526,$C$1/$C$3,J526)</f>
        <v>0</v>
      </c>
      <c r="I527" s="63" t="n">
        <f aca="false">J526*$C$2/12/100</f>
        <v>0</v>
      </c>
      <c r="J527" s="66" t="n">
        <f aca="false">J526-H527-K527-L527</f>
        <v>0</v>
      </c>
      <c r="K527" s="67"/>
      <c r="L527" s="68"/>
      <c r="M527" s="69" t="n">
        <f aca="false">IF(ISBLANK(K526),VALUE(M526),ROW(K526))</f>
        <v>11</v>
      </c>
      <c r="N527" s="9" t="n">
        <f aca="false">N526+M526-M527</f>
        <v>180</v>
      </c>
      <c r="O527" s="10" t="n">
        <f aca="false">INDEX(F:F,M527,1)</f>
        <v>160000</v>
      </c>
      <c r="P527" s="11"/>
    </row>
    <row r="528" s="19" customFormat="true" ht="12.75" hidden="false" customHeight="false" outlineLevel="0" collapsed="false">
      <c r="A528" s="70" t="n">
        <v>517</v>
      </c>
      <c r="B528" s="71" t="str">
        <f aca="false">CONCATENATE(INT((A528-1)/12)+1,"-й год ",A528-1-INT((A528-1)/12)*12+1,"-й месяц")</f>
        <v>44-й год 1-й месяц</v>
      </c>
      <c r="C528" s="72" t="n">
        <f aca="false">IF(O528*$C$2/100/12/(1-(1+$C$2/100/12)^(-N528))&lt;F527,O528*$C$2/100/12/(1-(1+$C$2/100/12)^(-N528)),F527+E528)</f>
        <v>0</v>
      </c>
      <c r="D528" s="73" t="n">
        <f aca="false">C528-E528</f>
        <v>0</v>
      </c>
      <c r="E528" s="73" t="n">
        <f aca="false">F527*$C$2/12/100</f>
        <v>0</v>
      </c>
      <c r="F528" s="74" t="n">
        <f aca="false">F527-D528-K528-L528</f>
        <v>0</v>
      </c>
      <c r="G528" s="75" t="n">
        <f aca="false">H528+I528</f>
        <v>0</v>
      </c>
      <c r="H528" s="73" t="n">
        <f aca="false">IF($C$1/$C$3&lt;J527,$C$1/$C$3,J527)</f>
        <v>0</v>
      </c>
      <c r="I528" s="73" t="n">
        <f aca="false">J527*$C$2/12/100</f>
        <v>0</v>
      </c>
      <c r="J528" s="76" t="n">
        <f aca="false">J527-H528-K528-L528</f>
        <v>0</v>
      </c>
      <c r="K528" s="77"/>
      <c r="L528" s="78"/>
      <c r="M528" s="69" t="n">
        <f aca="false">IF(ISBLANK(K527),VALUE(M527),ROW(K527))</f>
        <v>11</v>
      </c>
      <c r="N528" s="9" t="n">
        <f aca="false">N527+M527-M528</f>
        <v>180</v>
      </c>
      <c r="O528" s="10" t="n">
        <f aca="false">INDEX(F:F,M528,1)</f>
        <v>160000</v>
      </c>
      <c r="P528" s="11"/>
    </row>
    <row r="529" s="19" customFormat="true" ht="12.75" hidden="false" customHeight="false" outlineLevel="0" collapsed="false">
      <c r="A529" s="79" t="n">
        <v>518</v>
      </c>
      <c r="B529" s="61" t="str">
        <f aca="false">CONCATENATE(INT((A529-1)/12)+1,"-й год ",A529-1-INT((A529-1)/12)*12+1,"-й месяц")</f>
        <v>44-й год 2-й месяц</v>
      </c>
      <c r="C529" s="62" t="n">
        <f aca="false">IF(O529*$C$2/100/12/(1-(1+$C$2/100/12)^(-N529))&lt;F528,O529*$C$2/100/12/(1-(1+$C$2/100/12)^(-N529)),F528+E529)</f>
        <v>0</v>
      </c>
      <c r="D529" s="63" t="n">
        <f aca="false">C529-E529</f>
        <v>0</v>
      </c>
      <c r="E529" s="63" t="n">
        <f aca="false">F528*$C$2/12/100</f>
        <v>0</v>
      </c>
      <c r="F529" s="64" t="n">
        <f aca="false">F528-D529-K529-L529</f>
        <v>0</v>
      </c>
      <c r="G529" s="65" t="n">
        <f aca="false">H529+I529</f>
        <v>0</v>
      </c>
      <c r="H529" s="63" t="n">
        <f aca="false">IF($C$1/$C$3&lt;J528,$C$1/$C$3,J528)</f>
        <v>0</v>
      </c>
      <c r="I529" s="63" t="n">
        <f aca="false">J528*$C$2/12/100</f>
        <v>0</v>
      </c>
      <c r="J529" s="66" t="n">
        <f aca="false">J528-H529-K529-L529</f>
        <v>0</v>
      </c>
      <c r="K529" s="67"/>
      <c r="L529" s="68"/>
      <c r="M529" s="69" t="n">
        <f aca="false">IF(ISBLANK(K528),VALUE(M528),ROW(K528))</f>
        <v>11</v>
      </c>
      <c r="N529" s="9" t="n">
        <f aca="false">N528+M528-M529</f>
        <v>180</v>
      </c>
      <c r="O529" s="10" t="n">
        <f aca="false">INDEX(F:F,M529,1)</f>
        <v>160000</v>
      </c>
      <c r="P529" s="11"/>
    </row>
    <row r="530" s="19" customFormat="true" ht="12.75" hidden="false" customHeight="false" outlineLevel="0" collapsed="false">
      <c r="A530" s="79" t="n">
        <v>519</v>
      </c>
      <c r="B530" s="61" t="str">
        <f aca="false">CONCATENATE(INT((A530-1)/12)+1,"-й год ",A530-1-INT((A530-1)/12)*12+1,"-й месяц")</f>
        <v>44-й год 3-й месяц</v>
      </c>
      <c r="C530" s="62" t="n">
        <f aca="false">IF(O530*$C$2/100/12/(1-(1+$C$2/100/12)^(-N530))&lt;F529,O530*$C$2/100/12/(1-(1+$C$2/100/12)^(-N530)),F529+E530)</f>
        <v>0</v>
      </c>
      <c r="D530" s="63" t="n">
        <f aca="false">C530-E530</f>
        <v>0</v>
      </c>
      <c r="E530" s="63" t="n">
        <f aca="false">F529*$C$2/12/100</f>
        <v>0</v>
      </c>
      <c r="F530" s="64" t="n">
        <f aca="false">F529-D530-K530-L530</f>
        <v>0</v>
      </c>
      <c r="G530" s="65" t="n">
        <f aca="false">H530+I530</f>
        <v>0</v>
      </c>
      <c r="H530" s="63" t="n">
        <f aca="false">IF($C$1/$C$3&lt;J529,$C$1/$C$3,J529)</f>
        <v>0</v>
      </c>
      <c r="I530" s="63" t="n">
        <f aca="false">J529*$C$2/12/100</f>
        <v>0</v>
      </c>
      <c r="J530" s="66" t="n">
        <f aca="false">J529-H530-K530-L530</f>
        <v>0</v>
      </c>
      <c r="K530" s="67"/>
      <c r="L530" s="68"/>
      <c r="M530" s="69" t="n">
        <f aca="false">IF(ISBLANK(K529),VALUE(M529),ROW(K529))</f>
        <v>11</v>
      </c>
      <c r="N530" s="9" t="n">
        <f aca="false">N529+M529-M530</f>
        <v>180</v>
      </c>
      <c r="O530" s="10" t="n">
        <f aca="false">INDEX(F:F,M530,1)</f>
        <v>160000</v>
      </c>
      <c r="P530" s="11"/>
    </row>
    <row r="531" s="19" customFormat="true" ht="12.75" hidden="false" customHeight="false" outlineLevel="0" collapsed="false">
      <c r="A531" s="79" t="n">
        <v>520</v>
      </c>
      <c r="B531" s="61" t="str">
        <f aca="false">CONCATENATE(INT((A531-1)/12)+1,"-й год ",A531-1-INT((A531-1)/12)*12+1,"-й месяц")</f>
        <v>44-й год 4-й месяц</v>
      </c>
      <c r="C531" s="62" t="n">
        <f aca="false">IF(O531*$C$2/100/12/(1-(1+$C$2/100/12)^(-N531))&lt;F530,O531*$C$2/100/12/(1-(1+$C$2/100/12)^(-N531)),F530+E531)</f>
        <v>0</v>
      </c>
      <c r="D531" s="63" t="n">
        <f aca="false">C531-E531</f>
        <v>0</v>
      </c>
      <c r="E531" s="63" t="n">
        <f aca="false">F530*$C$2/12/100</f>
        <v>0</v>
      </c>
      <c r="F531" s="64" t="n">
        <f aca="false">F530-D531-K531-L531</f>
        <v>0</v>
      </c>
      <c r="G531" s="65" t="n">
        <f aca="false">H531+I531</f>
        <v>0</v>
      </c>
      <c r="H531" s="63" t="n">
        <f aca="false">IF($C$1/$C$3&lt;J530,$C$1/$C$3,J530)</f>
        <v>0</v>
      </c>
      <c r="I531" s="63" t="n">
        <f aca="false">J530*$C$2/12/100</f>
        <v>0</v>
      </c>
      <c r="J531" s="66" t="n">
        <f aca="false">J530-H531-K531-L531</f>
        <v>0</v>
      </c>
      <c r="K531" s="67"/>
      <c r="L531" s="68"/>
      <c r="M531" s="69" t="n">
        <f aca="false">IF(ISBLANK(K530),VALUE(M530),ROW(K530))</f>
        <v>11</v>
      </c>
      <c r="N531" s="9" t="n">
        <f aca="false">N530+M530-M531</f>
        <v>180</v>
      </c>
      <c r="O531" s="10" t="n">
        <f aca="false">INDEX(F:F,M531,1)</f>
        <v>160000</v>
      </c>
      <c r="P531" s="11"/>
    </row>
    <row r="532" s="19" customFormat="true" ht="12.75" hidden="false" customHeight="false" outlineLevel="0" collapsed="false">
      <c r="A532" s="79" t="n">
        <v>521</v>
      </c>
      <c r="B532" s="61" t="str">
        <f aca="false">CONCATENATE(INT((A532-1)/12)+1,"-й год ",A532-1-INT((A532-1)/12)*12+1,"-й месяц")</f>
        <v>44-й год 5-й месяц</v>
      </c>
      <c r="C532" s="62" t="n">
        <f aca="false">IF(O532*$C$2/100/12/(1-(1+$C$2/100/12)^(-N532))&lt;F531,O532*$C$2/100/12/(1-(1+$C$2/100/12)^(-N532)),F531+E532)</f>
        <v>0</v>
      </c>
      <c r="D532" s="63" t="n">
        <f aca="false">C532-E532</f>
        <v>0</v>
      </c>
      <c r="E532" s="63" t="n">
        <f aca="false">F531*$C$2/12/100</f>
        <v>0</v>
      </c>
      <c r="F532" s="64" t="n">
        <f aca="false">F531-D532-K532-L532</f>
        <v>0</v>
      </c>
      <c r="G532" s="65" t="n">
        <f aca="false">H532+I532</f>
        <v>0</v>
      </c>
      <c r="H532" s="63" t="n">
        <f aca="false">IF($C$1/$C$3&lt;J531,$C$1/$C$3,J531)</f>
        <v>0</v>
      </c>
      <c r="I532" s="63" t="n">
        <f aca="false">J531*$C$2/12/100</f>
        <v>0</v>
      </c>
      <c r="J532" s="66" t="n">
        <f aca="false">J531-H532-K532-L532</f>
        <v>0</v>
      </c>
      <c r="K532" s="67"/>
      <c r="L532" s="68"/>
      <c r="M532" s="69" t="n">
        <f aca="false">IF(ISBLANK(K531),VALUE(M531),ROW(K531))</f>
        <v>11</v>
      </c>
      <c r="N532" s="9" t="n">
        <f aca="false">N531+M531-M532</f>
        <v>180</v>
      </c>
      <c r="O532" s="10" t="n">
        <f aca="false">INDEX(F:F,M532,1)</f>
        <v>160000</v>
      </c>
      <c r="P532" s="11"/>
    </row>
    <row r="533" s="19" customFormat="true" ht="12.75" hidden="false" customHeight="false" outlineLevel="0" collapsed="false">
      <c r="A533" s="79" t="n">
        <v>522</v>
      </c>
      <c r="B533" s="61" t="str">
        <f aca="false">CONCATENATE(INT((A533-1)/12)+1,"-й год ",A533-1-INT((A533-1)/12)*12+1,"-й месяц")</f>
        <v>44-й год 6-й месяц</v>
      </c>
      <c r="C533" s="62" t="n">
        <f aca="false">IF(O533*$C$2/100/12/(1-(1+$C$2/100/12)^(-N533))&lt;F532,O533*$C$2/100/12/(1-(1+$C$2/100/12)^(-N533)),F532+E533)</f>
        <v>0</v>
      </c>
      <c r="D533" s="63" t="n">
        <f aca="false">C533-E533</f>
        <v>0</v>
      </c>
      <c r="E533" s="63" t="n">
        <f aca="false">F532*$C$2/12/100</f>
        <v>0</v>
      </c>
      <c r="F533" s="64" t="n">
        <f aca="false">F532-D533-K533-L533</f>
        <v>0</v>
      </c>
      <c r="G533" s="65" t="n">
        <f aca="false">H533+I533</f>
        <v>0</v>
      </c>
      <c r="H533" s="63" t="n">
        <f aca="false">IF($C$1/$C$3&lt;J532,$C$1/$C$3,J532)</f>
        <v>0</v>
      </c>
      <c r="I533" s="63" t="n">
        <f aca="false">J532*$C$2/12/100</f>
        <v>0</v>
      </c>
      <c r="J533" s="66" t="n">
        <f aca="false">J532-H533-K533-L533</f>
        <v>0</v>
      </c>
      <c r="K533" s="67"/>
      <c r="L533" s="68"/>
      <c r="M533" s="69" t="n">
        <f aca="false">IF(ISBLANK(K532),VALUE(M532),ROW(K532))</f>
        <v>11</v>
      </c>
      <c r="N533" s="9" t="n">
        <f aca="false">N532+M532-M533</f>
        <v>180</v>
      </c>
      <c r="O533" s="10" t="n">
        <f aca="false">INDEX(F:F,M533,1)</f>
        <v>160000</v>
      </c>
      <c r="P533" s="11"/>
    </row>
    <row r="534" s="19" customFormat="true" ht="12.75" hidden="false" customHeight="false" outlineLevel="0" collapsed="false">
      <c r="A534" s="79" t="n">
        <v>523</v>
      </c>
      <c r="B534" s="61" t="str">
        <f aca="false">CONCATENATE(INT((A534-1)/12)+1,"-й год ",A534-1-INT((A534-1)/12)*12+1,"-й месяц")</f>
        <v>44-й год 7-й месяц</v>
      </c>
      <c r="C534" s="62" t="n">
        <f aca="false">IF(O534*$C$2/100/12/(1-(1+$C$2/100/12)^(-N534))&lt;F533,O534*$C$2/100/12/(1-(1+$C$2/100/12)^(-N534)),F533+E534)</f>
        <v>0</v>
      </c>
      <c r="D534" s="63" t="n">
        <f aca="false">C534-E534</f>
        <v>0</v>
      </c>
      <c r="E534" s="63" t="n">
        <f aca="false">F533*$C$2/12/100</f>
        <v>0</v>
      </c>
      <c r="F534" s="64" t="n">
        <f aca="false">F533-D534-K534-L534</f>
        <v>0</v>
      </c>
      <c r="G534" s="65" t="n">
        <f aca="false">H534+I534</f>
        <v>0</v>
      </c>
      <c r="H534" s="63" t="n">
        <f aca="false">IF($C$1/$C$3&lt;J533,$C$1/$C$3,J533)</f>
        <v>0</v>
      </c>
      <c r="I534" s="63" t="n">
        <f aca="false">J533*$C$2/12/100</f>
        <v>0</v>
      </c>
      <c r="J534" s="66" t="n">
        <f aca="false">J533-H534-K534-L534</f>
        <v>0</v>
      </c>
      <c r="K534" s="67"/>
      <c r="L534" s="68"/>
      <c r="M534" s="69" t="n">
        <f aca="false">IF(ISBLANK(K533),VALUE(M533),ROW(K533))</f>
        <v>11</v>
      </c>
      <c r="N534" s="9" t="n">
        <f aca="false">N533+M533-M534</f>
        <v>180</v>
      </c>
      <c r="O534" s="10" t="n">
        <f aca="false">INDEX(F:F,M534,1)</f>
        <v>160000</v>
      </c>
      <c r="P534" s="11"/>
    </row>
    <row r="535" s="19" customFormat="true" ht="12.75" hidden="false" customHeight="false" outlineLevel="0" collapsed="false">
      <c r="A535" s="79" t="n">
        <v>524</v>
      </c>
      <c r="B535" s="61" t="str">
        <f aca="false">CONCATENATE(INT((A535-1)/12)+1,"-й год ",A535-1-INT((A535-1)/12)*12+1,"-й месяц")</f>
        <v>44-й год 8-й месяц</v>
      </c>
      <c r="C535" s="62" t="n">
        <f aca="false">IF(O535*$C$2/100/12/(1-(1+$C$2/100/12)^(-N535))&lt;F534,O535*$C$2/100/12/(1-(1+$C$2/100/12)^(-N535)),F534+E535)</f>
        <v>0</v>
      </c>
      <c r="D535" s="63" t="n">
        <f aca="false">C535-E535</f>
        <v>0</v>
      </c>
      <c r="E535" s="63" t="n">
        <f aca="false">F534*$C$2/12/100</f>
        <v>0</v>
      </c>
      <c r="F535" s="64" t="n">
        <f aca="false">F534-D535-K535-L535</f>
        <v>0</v>
      </c>
      <c r="G535" s="65" t="n">
        <f aca="false">H535+I535</f>
        <v>0</v>
      </c>
      <c r="H535" s="63" t="n">
        <f aca="false">IF($C$1/$C$3&lt;J534,$C$1/$C$3,J534)</f>
        <v>0</v>
      </c>
      <c r="I535" s="63" t="n">
        <f aca="false">J534*$C$2/12/100</f>
        <v>0</v>
      </c>
      <c r="J535" s="66" t="n">
        <f aca="false">J534-H535-K535-L535</f>
        <v>0</v>
      </c>
      <c r="K535" s="67"/>
      <c r="L535" s="68"/>
      <c r="M535" s="69" t="n">
        <f aca="false">IF(ISBLANK(K534),VALUE(M534),ROW(K534))</f>
        <v>11</v>
      </c>
      <c r="N535" s="9" t="n">
        <f aca="false">N534+M534-M535</f>
        <v>180</v>
      </c>
      <c r="O535" s="10" t="n">
        <f aca="false">INDEX(F:F,M535,1)</f>
        <v>160000</v>
      </c>
      <c r="P535" s="11"/>
    </row>
    <row r="536" s="19" customFormat="true" ht="12.75" hidden="false" customHeight="false" outlineLevel="0" collapsed="false">
      <c r="A536" s="79" t="n">
        <v>525</v>
      </c>
      <c r="B536" s="61" t="str">
        <f aca="false">CONCATENATE(INT((A536-1)/12)+1,"-й год ",A536-1-INT((A536-1)/12)*12+1,"-й месяц")</f>
        <v>44-й год 9-й месяц</v>
      </c>
      <c r="C536" s="62" t="n">
        <f aca="false">IF(O536*$C$2/100/12/(1-(1+$C$2/100/12)^(-N536))&lt;F535,O536*$C$2/100/12/(1-(1+$C$2/100/12)^(-N536)),F535+E536)</f>
        <v>0</v>
      </c>
      <c r="D536" s="63" t="n">
        <f aca="false">C536-E536</f>
        <v>0</v>
      </c>
      <c r="E536" s="63" t="n">
        <f aca="false">F535*$C$2/12/100</f>
        <v>0</v>
      </c>
      <c r="F536" s="64" t="n">
        <f aca="false">F535-D536-K536-L536</f>
        <v>0</v>
      </c>
      <c r="G536" s="65" t="n">
        <f aca="false">H536+I536</f>
        <v>0</v>
      </c>
      <c r="H536" s="63" t="n">
        <f aca="false">IF($C$1/$C$3&lt;J535,$C$1/$C$3,J535)</f>
        <v>0</v>
      </c>
      <c r="I536" s="63" t="n">
        <f aca="false">J535*$C$2/12/100</f>
        <v>0</v>
      </c>
      <c r="J536" s="66" t="n">
        <f aca="false">J535-H536-K536-L536</f>
        <v>0</v>
      </c>
      <c r="K536" s="67"/>
      <c r="L536" s="68"/>
      <c r="M536" s="69" t="n">
        <f aca="false">IF(ISBLANK(K535),VALUE(M535),ROW(K535))</f>
        <v>11</v>
      </c>
      <c r="N536" s="9" t="n">
        <f aca="false">N535+M535-M536</f>
        <v>180</v>
      </c>
      <c r="O536" s="10" t="n">
        <f aca="false">INDEX(F:F,M536,1)</f>
        <v>160000</v>
      </c>
      <c r="P536" s="11"/>
    </row>
    <row r="537" s="19" customFormat="true" ht="12.75" hidden="false" customHeight="false" outlineLevel="0" collapsed="false">
      <c r="A537" s="79" t="n">
        <v>526</v>
      </c>
      <c r="B537" s="61" t="str">
        <f aca="false">CONCATENATE(INT((A537-1)/12)+1,"-й год ",A537-1-INT((A537-1)/12)*12+1,"-й месяц")</f>
        <v>44-й год 10-й месяц</v>
      </c>
      <c r="C537" s="62" t="n">
        <f aca="false">IF(O537*$C$2/100/12/(1-(1+$C$2/100/12)^(-N537))&lt;F536,O537*$C$2/100/12/(1-(1+$C$2/100/12)^(-N537)),F536+E537)</f>
        <v>0</v>
      </c>
      <c r="D537" s="63" t="n">
        <f aca="false">C537-E537</f>
        <v>0</v>
      </c>
      <c r="E537" s="63" t="n">
        <f aca="false">F536*$C$2/12/100</f>
        <v>0</v>
      </c>
      <c r="F537" s="64" t="n">
        <f aca="false">F536-D537-K537-L537</f>
        <v>0</v>
      </c>
      <c r="G537" s="65" t="n">
        <f aca="false">H537+I537</f>
        <v>0</v>
      </c>
      <c r="H537" s="63" t="n">
        <f aca="false">IF($C$1/$C$3&lt;J536,$C$1/$C$3,J536)</f>
        <v>0</v>
      </c>
      <c r="I537" s="63" t="n">
        <f aca="false">J536*$C$2/12/100</f>
        <v>0</v>
      </c>
      <c r="J537" s="66" t="n">
        <f aca="false">J536-H537-K537-L537</f>
        <v>0</v>
      </c>
      <c r="K537" s="67"/>
      <c r="L537" s="68"/>
      <c r="M537" s="69" t="n">
        <f aca="false">IF(ISBLANK(K536),VALUE(M536),ROW(K536))</f>
        <v>11</v>
      </c>
      <c r="N537" s="9" t="n">
        <f aca="false">N536+M536-M537</f>
        <v>180</v>
      </c>
      <c r="O537" s="10" t="n">
        <f aca="false">INDEX(F:F,M537,1)</f>
        <v>160000</v>
      </c>
      <c r="P537" s="11"/>
    </row>
    <row r="538" s="19" customFormat="true" ht="12.75" hidden="false" customHeight="false" outlineLevel="0" collapsed="false">
      <c r="A538" s="79" t="n">
        <v>527</v>
      </c>
      <c r="B538" s="61" t="str">
        <f aca="false">CONCATENATE(INT((A538-1)/12)+1,"-й год ",A538-1-INT((A538-1)/12)*12+1,"-й месяц")</f>
        <v>44-й год 11-й месяц</v>
      </c>
      <c r="C538" s="62" t="n">
        <f aca="false">IF(O538*$C$2/100/12/(1-(1+$C$2/100/12)^(-N538))&lt;F537,O538*$C$2/100/12/(1-(1+$C$2/100/12)^(-N538)),F537+E538)</f>
        <v>0</v>
      </c>
      <c r="D538" s="63" t="n">
        <f aca="false">C538-E538</f>
        <v>0</v>
      </c>
      <c r="E538" s="63" t="n">
        <f aca="false">F537*$C$2/12/100</f>
        <v>0</v>
      </c>
      <c r="F538" s="64" t="n">
        <f aca="false">F537-D538-K538-L538</f>
        <v>0</v>
      </c>
      <c r="G538" s="65" t="n">
        <f aca="false">H538+I538</f>
        <v>0</v>
      </c>
      <c r="H538" s="63" t="n">
        <f aca="false">IF($C$1/$C$3&lt;J537,$C$1/$C$3,J537)</f>
        <v>0</v>
      </c>
      <c r="I538" s="63" t="n">
        <f aca="false">J537*$C$2/12/100</f>
        <v>0</v>
      </c>
      <c r="J538" s="66" t="n">
        <f aca="false">J537-H538-K538-L538</f>
        <v>0</v>
      </c>
      <c r="K538" s="67"/>
      <c r="L538" s="68"/>
      <c r="M538" s="69" t="n">
        <f aca="false">IF(ISBLANK(K537),VALUE(M537),ROW(K537))</f>
        <v>11</v>
      </c>
      <c r="N538" s="9" t="n">
        <f aca="false">N537+M537-M538</f>
        <v>180</v>
      </c>
      <c r="O538" s="10" t="n">
        <f aca="false">INDEX(F:F,M538,1)</f>
        <v>160000</v>
      </c>
      <c r="P538" s="11"/>
    </row>
    <row r="539" s="19" customFormat="true" ht="12.75" hidden="false" customHeight="false" outlineLevel="0" collapsed="false">
      <c r="A539" s="80" t="n">
        <v>528</v>
      </c>
      <c r="B539" s="81" t="str">
        <f aca="false">CONCATENATE(INT((A539-1)/12)+1,"-й год ",A539-1-INT((A539-1)/12)*12+1,"-й месяц")</f>
        <v>44-й год 12-й месяц</v>
      </c>
      <c r="C539" s="82" t="n">
        <f aca="false">IF(O539*$C$2/100/12/(1-(1+$C$2/100/12)^(-N539))&lt;F538,O539*$C$2/100/12/(1-(1+$C$2/100/12)^(-N539)),F538+E539)</f>
        <v>0</v>
      </c>
      <c r="D539" s="83" t="n">
        <f aca="false">C539-E539</f>
        <v>0</v>
      </c>
      <c r="E539" s="83" t="n">
        <f aca="false">F538*$C$2/12/100</f>
        <v>0</v>
      </c>
      <c r="F539" s="84" t="n">
        <f aca="false">F538-D539-K539-L539</f>
        <v>0</v>
      </c>
      <c r="G539" s="85" t="n">
        <f aca="false">H539+I539</f>
        <v>0</v>
      </c>
      <c r="H539" s="83" t="n">
        <f aca="false">IF($C$1/$C$3&lt;J538,$C$1/$C$3,J538)</f>
        <v>0</v>
      </c>
      <c r="I539" s="83" t="n">
        <f aca="false">J538*$C$2/12/100</f>
        <v>0</v>
      </c>
      <c r="J539" s="86" t="n">
        <f aca="false">J538-H539-K539-L539</f>
        <v>0</v>
      </c>
      <c r="K539" s="87"/>
      <c r="L539" s="88"/>
      <c r="M539" s="69" t="n">
        <f aca="false">IF(ISBLANK(K538),VALUE(M538),ROW(K538))</f>
        <v>11</v>
      </c>
      <c r="N539" s="9" t="n">
        <f aca="false">N538+M538-M539</f>
        <v>180</v>
      </c>
      <c r="O539" s="10" t="n">
        <f aca="false">INDEX(F:F,M539,1)</f>
        <v>160000</v>
      </c>
      <c r="P539" s="11"/>
    </row>
    <row r="540" s="19" customFormat="true" ht="12.75" hidden="false" customHeight="false" outlineLevel="0" collapsed="false">
      <c r="A540" s="60" t="n">
        <v>529</v>
      </c>
      <c r="B540" s="61" t="str">
        <f aca="false">CONCATENATE(INT((A540-1)/12)+1,"-й год ",A540-1-INT((A540-1)/12)*12+1,"-й месяц")</f>
        <v>45-й год 1-й месяц</v>
      </c>
      <c r="C540" s="62" t="n">
        <f aca="false">IF(O540*$C$2/100/12/(1-(1+$C$2/100/12)^(-N540))&lt;F539,O540*$C$2/100/12/(1-(1+$C$2/100/12)^(-N540)),F539+E540)</f>
        <v>0</v>
      </c>
      <c r="D540" s="63" t="n">
        <f aca="false">C540-E540</f>
        <v>0</v>
      </c>
      <c r="E540" s="63" t="n">
        <f aca="false">F539*$C$2/12/100</f>
        <v>0</v>
      </c>
      <c r="F540" s="64" t="n">
        <f aca="false">F539-D540-K540-L540</f>
        <v>0</v>
      </c>
      <c r="G540" s="65" t="n">
        <f aca="false">H540+I540</f>
        <v>0</v>
      </c>
      <c r="H540" s="63" t="n">
        <f aca="false">IF($C$1/$C$3&lt;J539,$C$1/$C$3,J539)</f>
        <v>0</v>
      </c>
      <c r="I540" s="63" t="n">
        <f aca="false">J539*$C$2/12/100</f>
        <v>0</v>
      </c>
      <c r="J540" s="66" t="n">
        <f aca="false">J539-H540-K540-L540</f>
        <v>0</v>
      </c>
      <c r="K540" s="67"/>
      <c r="L540" s="68"/>
      <c r="M540" s="69" t="n">
        <f aca="false">IF(ISBLANK(K539),VALUE(M539),ROW(K539))</f>
        <v>11</v>
      </c>
      <c r="N540" s="9" t="n">
        <f aca="false">N539+M539-M540</f>
        <v>180</v>
      </c>
      <c r="O540" s="10" t="n">
        <f aca="false">INDEX(F:F,M540,1)</f>
        <v>160000</v>
      </c>
      <c r="P540" s="11"/>
    </row>
    <row r="541" s="19" customFormat="true" ht="12.75" hidden="false" customHeight="false" outlineLevel="0" collapsed="false">
      <c r="A541" s="60" t="n">
        <v>530</v>
      </c>
      <c r="B541" s="61" t="str">
        <f aca="false">CONCATENATE(INT((A541-1)/12)+1,"-й год ",A541-1-INT((A541-1)/12)*12+1,"-й месяц")</f>
        <v>45-й год 2-й месяц</v>
      </c>
      <c r="C541" s="62" t="n">
        <f aca="false">IF(O541*$C$2/100/12/(1-(1+$C$2/100/12)^(-N541))&lt;F540,O541*$C$2/100/12/(1-(1+$C$2/100/12)^(-N541)),F540+E541)</f>
        <v>0</v>
      </c>
      <c r="D541" s="63" t="n">
        <f aca="false">C541-E541</f>
        <v>0</v>
      </c>
      <c r="E541" s="63" t="n">
        <f aca="false">F540*$C$2/12/100</f>
        <v>0</v>
      </c>
      <c r="F541" s="64" t="n">
        <f aca="false">F540-D541-K541-L541</f>
        <v>0</v>
      </c>
      <c r="G541" s="65" t="n">
        <f aca="false">H541+I541</f>
        <v>0</v>
      </c>
      <c r="H541" s="63" t="n">
        <f aca="false">IF($C$1/$C$3&lt;J540,$C$1/$C$3,J540)</f>
        <v>0</v>
      </c>
      <c r="I541" s="63" t="n">
        <f aca="false">J540*$C$2/12/100</f>
        <v>0</v>
      </c>
      <c r="J541" s="66" t="n">
        <f aca="false">J540-H541-K541-L541</f>
        <v>0</v>
      </c>
      <c r="K541" s="67"/>
      <c r="L541" s="68"/>
      <c r="M541" s="69" t="n">
        <f aca="false">IF(ISBLANK(K540),VALUE(M540),ROW(K540))</f>
        <v>11</v>
      </c>
      <c r="N541" s="9" t="n">
        <f aca="false">N540+M540-M541</f>
        <v>180</v>
      </c>
      <c r="O541" s="10" t="n">
        <f aca="false">INDEX(F:F,M541,1)</f>
        <v>160000</v>
      </c>
      <c r="P541" s="11"/>
    </row>
    <row r="542" s="19" customFormat="true" ht="12.75" hidden="false" customHeight="false" outlineLevel="0" collapsed="false">
      <c r="A542" s="60" t="n">
        <v>531</v>
      </c>
      <c r="B542" s="61" t="str">
        <f aca="false">CONCATENATE(INT((A542-1)/12)+1,"-й год ",A542-1-INT((A542-1)/12)*12+1,"-й месяц")</f>
        <v>45-й год 3-й месяц</v>
      </c>
      <c r="C542" s="62" t="n">
        <f aca="false">IF(O542*$C$2/100/12/(1-(1+$C$2/100/12)^(-N542))&lt;F541,O542*$C$2/100/12/(1-(1+$C$2/100/12)^(-N542)),F541+E542)</f>
        <v>0</v>
      </c>
      <c r="D542" s="63" t="n">
        <f aca="false">C542-E542</f>
        <v>0</v>
      </c>
      <c r="E542" s="63" t="n">
        <f aca="false">F541*$C$2/12/100</f>
        <v>0</v>
      </c>
      <c r="F542" s="64" t="n">
        <f aca="false">F541-D542-K542-L542</f>
        <v>0</v>
      </c>
      <c r="G542" s="65" t="n">
        <f aca="false">H542+I542</f>
        <v>0</v>
      </c>
      <c r="H542" s="63" t="n">
        <f aca="false">IF($C$1/$C$3&lt;J541,$C$1/$C$3,J541)</f>
        <v>0</v>
      </c>
      <c r="I542" s="63" t="n">
        <f aca="false">J541*$C$2/12/100</f>
        <v>0</v>
      </c>
      <c r="J542" s="66" t="n">
        <f aca="false">J541-H542-K542-L542</f>
        <v>0</v>
      </c>
      <c r="K542" s="67"/>
      <c r="L542" s="68"/>
      <c r="M542" s="69" t="n">
        <f aca="false">IF(ISBLANK(K541),VALUE(M541),ROW(K541))</f>
        <v>11</v>
      </c>
      <c r="N542" s="9" t="n">
        <f aca="false">N541+M541-M542</f>
        <v>180</v>
      </c>
      <c r="O542" s="10" t="n">
        <f aca="false">INDEX(F:F,M542,1)</f>
        <v>160000</v>
      </c>
      <c r="P542" s="11"/>
    </row>
    <row r="543" s="19" customFormat="true" ht="12.75" hidden="false" customHeight="false" outlineLevel="0" collapsed="false">
      <c r="A543" s="60" t="n">
        <v>532</v>
      </c>
      <c r="B543" s="61" t="str">
        <f aca="false">CONCATENATE(INT((A543-1)/12)+1,"-й год ",A543-1-INT((A543-1)/12)*12+1,"-й месяц")</f>
        <v>45-й год 4-й месяц</v>
      </c>
      <c r="C543" s="62" t="n">
        <f aca="false">IF(O543*$C$2/100/12/(1-(1+$C$2/100/12)^(-N543))&lt;F542,O543*$C$2/100/12/(1-(1+$C$2/100/12)^(-N543)),F542+E543)</f>
        <v>0</v>
      </c>
      <c r="D543" s="63" t="n">
        <f aca="false">C543-E543</f>
        <v>0</v>
      </c>
      <c r="E543" s="63" t="n">
        <f aca="false">F542*$C$2/12/100</f>
        <v>0</v>
      </c>
      <c r="F543" s="64" t="n">
        <f aca="false">F542-D543-K543-L543</f>
        <v>0</v>
      </c>
      <c r="G543" s="65" t="n">
        <f aca="false">H543+I543</f>
        <v>0</v>
      </c>
      <c r="H543" s="63" t="n">
        <f aca="false">IF($C$1/$C$3&lt;J542,$C$1/$C$3,J542)</f>
        <v>0</v>
      </c>
      <c r="I543" s="63" t="n">
        <f aca="false">J542*$C$2/12/100</f>
        <v>0</v>
      </c>
      <c r="J543" s="66" t="n">
        <f aca="false">J542-H543-K543-L543</f>
        <v>0</v>
      </c>
      <c r="K543" s="67"/>
      <c r="L543" s="68"/>
      <c r="M543" s="69" t="n">
        <f aca="false">IF(ISBLANK(K542),VALUE(M542),ROW(K542))</f>
        <v>11</v>
      </c>
      <c r="N543" s="9" t="n">
        <f aca="false">N542+M542-M543</f>
        <v>180</v>
      </c>
      <c r="O543" s="10" t="n">
        <f aca="false">INDEX(F:F,M543,1)</f>
        <v>160000</v>
      </c>
      <c r="P543" s="11"/>
    </row>
    <row r="544" s="19" customFormat="true" ht="12.75" hidden="false" customHeight="false" outlineLevel="0" collapsed="false">
      <c r="A544" s="60" t="n">
        <v>533</v>
      </c>
      <c r="B544" s="61" t="str">
        <f aca="false">CONCATENATE(INT((A544-1)/12)+1,"-й год ",A544-1-INT((A544-1)/12)*12+1,"-й месяц")</f>
        <v>45-й год 5-й месяц</v>
      </c>
      <c r="C544" s="62" t="n">
        <f aca="false">IF(O544*$C$2/100/12/(1-(1+$C$2/100/12)^(-N544))&lt;F543,O544*$C$2/100/12/(1-(1+$C$2/100/12)^(-N544)),F543+E544)</f>
        <v>0</v>
      </c>
      <c r="D544" s="63" t="n">
        <f aca="false">C544-E544</f>
        <v>0</v>
      </c>
      <c r="E544" s="63" t="n">
        <f aca="false">F543*$C$2/12/100</f>
        <v>0</v>
      </c>
      <c r="F544" s="64" t="n">
        <f aca="false">F543-D544-K544-L544</f>
        <v>0</v>
      </c>
      <c r="G544" s="65" t="n">
        <f aca="false">H544+I544</f>
        <v>0</v>
      </c>
      <c r="H544" s="63" t="n">
        <f aca="false">IF($C$1/$C$3&lt;J543,$C$1/$C$3,J543)</f>
        <v>0</v>
      </c>
      <c r="I544" s="63" t="n">
        <f aca="false">J543*$C$2/12/100</f>
        <v>0</v>
      </c>
      <c r="J544" s="66" t="n">
        <f aca="false">J543-H544-K544-L544</f>
        <v>0</v>
      </c>
      <c r="K544" s="67"/>
      <c r="L544" s="68"/>
      <c r="M544" s="69" t="n">
        <f aca="false">IF(ISBLANK(K543),VALUE(M543),ROW(K543))</f>
        <v>11</v>
      </c>
      <c r="N544" s="9" t="n">
        <f aca="false">N543+M543-M544</f>
        <v>180</v>
      </c>
      <c r="O544" s="10" t="n">
        <f aca="false">INDEX(F:F,M544,1)</f>
        <v>160000</v>
      </c>
      <c r="P544" s="11"/>
    </row>
    <row r="545" s="19" customFormat="true" ht="12.75" hidden="false" customHeight="false" outlineLevel="0" collapsed="false">
      <c r="A545" s="60" t="n">
        <v>534</v>
      </c>
      <c r="B545" s="61" t="str">
        <f aca="false">CONCATENATE(INT((A545-1)/12)+1,"-й год ",A545-1-INT((A545-1)/12)*12+1,"-й месяц")</f>
        <v>45-й год 6-й месяц</v>
      </c>
      <c r="C545" s="62" t="n">
        <f aca="false">IF(O545*$C$2/100/12/(1-(1+$C$2/100/12)^(-N545))&lt;F544,O545*$C$2/100/12/(1-(1+$C$2/100/12)^(-N545)),F544+E545)</f>
        <v>0</v>
      </c>
      <c r="D545" s="63" t="n">
        <f aca="false">C545-E545</f>
        <v>0</v>
      </c>
      <c r="E545" s="63" t="n">
        <f aca="false">F544*$C$2/12/100</f>
        <v>0</v>
      </c>
      <c r="F545" s="64" t="n">
        <f aca="false">F544-D545-K545-L545</f>
        <v>0</v>
      </c>
      <c r="G545" s="65" t="n">
        <f aca="false">H545+I545</f>
        <v>0</v>
      </c>
      <c r="H545" s="63" t="n">
        <f aca="false">IF($C$1/$C$3&lt;J544,$C$1/$C$3,J544)</f>
        <v>0</v>
      </c>
      <c r="I545" s="63" t="n">
        <f aca="false">J544*$C$2/12/100</f>
        <v>0</v>
      </c>
      <c r="J545" s="66" t="n">
        <f aca="false">J544-H545-K545-L545</f>
        <v>0</v>
      </c>
      <c r="K545" s="67"/>
      <c r="L545" s="68"/>
      <c r="M545" s="69" t="n">
        <f aca="false">IF(ISBLANK(K544),VALUE(M544),ROW(K544))</f>
        <v>11</v>
      </c>
      <c r="N545" s="9" t="n">
        <f aca="false">N544+M544-M545</f>
        <v>180</v>
      </c>
      <c r="O545" s="10" t="n">
        <f aca="false">INDEX(F:F,M545,1)</f>
        <v>160000</v>
      </c>
      <c r="P545" s="11"/>
    </row>
    <row r="546" s="19" customFormat="true" ht="12.75" hidden="false" customHeight="false" outlineLevel="0" collapsed="false">
      <c r="A546" s="60" t="n">
        <v>535</v>
      </c>
      <c r="B546" s="61" t="str">
        <f aca="false">CONCATENATE(INT((A546-1)/12)+1,"-й год ",A546-1-INT((A546-1)/12)*12+1,"-й месяц")</f>
        <v>45-й год 7-й месяц</v>
      </c>
      <c r="C546" s="62" t="n">
        <f aca="false">IF(O546*$C$2/100/12/(1-(1+$C$2/100/12)^(-N546))&lt;F545,O546*$C$2/100/12/(1-(1+$C$2/100/12)^(-N546)),F545+E546)</f>
        <v>0</v>
      </c>
      <c r="D546" s="63" t="n">
        <f aca="false">C546-E546</f>
        <v>0</v>
      </c>
      <c r="E546" s="63" t="n">
        <f aca="false">F545*$C$2/12/100</f>
        <v>0</v>
      </c>
      <c r="F546" s="64" t="n">
        <f aca="false">F545-D546-K546-L546</f>
        <v>0</v>
      </c>
      <c r="G546" s="65" t="n">
        <f aca="false">H546+I546</f>
        <v>0</v>
      </c>
      <c r="H546" s="63" t="n">
        <f aca="false">IF($C$1/$C$3&lt;J545,$C$1/$C$3,J545)</f>
        <v>0</v>
      </c>
      <c r="I546" s="63" t="n">
        <f aca="false">J545*$C$2/12/100</f>
        <v>0</v>
      </c>
      <c r="J546" s="66" t="n">
        <f aca="false">J545-H546-K546-L546</f>
        <v>0</v>
      </c>
      <c r="K546" s="67"/>
      <c r="L546" s="68"/>
      <c r="M546" s="69" t="n">
        <f aca="false">IF(ISBLANK(K545),VALUE(M545),ROW(K545))</f>
        <v>11</v>
      </c>
      <c r="N546" s="9" t="n">
        <f aca="false">N545+M545-M546</f>
        <v>180</v>
      </c>
      <c r="O546" s="10" t="n">
        <f aca="false">INDEX(F:F,M546,1)</f>
        <v>160000</v>
      </c>
      <c r="P546" s="11"/>
    </row>
    <row r="547" s="19" customFormat="true" ht="12.75" hidden="false" customHeight="false" outlineLevel="0" collapsed="false">
      <c r="A547" s="60" t="n">
        <v>536</v>
      </c>
      <c r="B547" s="61" t="str">
        <f aca="false">CONCATENATE(INT((A547-1)/12)+1,"-й год ",A547-1-INT((A547-1)/12)*12+1,"-й месяц")</f>
        <v>45-й год 8-й месяц</v>
      </c>
      <c r="C547" s="62" t="n">
        <f aca="false">IF(O547*$C$2/100/12/(1-(1+$C$2/100/12)^(-N547))&lt;F546,O547*$C$2/100/12/(1-(1+$C$2/100/12)^(-N547)),F546+E547)</f>
        <v>0</v>
      </c>
      <c r="D547" s="63" t="n">
        <f aca="false">C547-E547</f>
        <v>0</v>
      </c>
      <c r="E547" s="63" t="n">
        <f aca="false">F546*$C$2/12/100</f>
        <v>0</v>
      </c>
      <c r="F547" s="64" t="n">
        <f aca="false">F546-D547-K547-L547</f>
        <v>0</v>
      </c>
      <c r="G547" s="65" t="n">
        <f aca="false">H547+I547</f>
        <v>0</v>
      </c>
      <c r="H547" s="63" t="n">
        <f aca="false">IF($C$1/$C$3&lt;J546,$C$1/$C$3,J546)</f>
        <v>0</v>
      </c>
      <c r="I547" s="63" t="n">
        <f aca="false">J546*$C$2/12/100</f>
        <v>0</v>
      </c>
      <c r="J547" s="66" t="n">
        <f aca="false">J546-H547-K547-L547</f>
        <v>0</v>
      </c>
      <c r="K547" s="67"/>
      <c r="L547" s="68"/>
      <c r="M547" s="69" t="n">
        <f aca="false">IF(ISBLANK(K546),VALUE(M546),ROW(K546))</f>
        <v>11</v>
      </c>
      <c r="N547" s="9" t="n">
        <f aca="false">N546+M546-M547</f>
        <v>180</v>
      </c>
      <c r="O547" s="10" t="n">
        <f aca="false">INDEX(F:F,M547,1)</f>
        <v>160000</v>
      </c>
      <c r="P547" s="11"/>
    </row>
    <row r="548" s="19" customFormat="true" ht="12.75" hidden="false" customHeight="false" outlineLevel="0" collapsed="false">
      <c r="A548" s="60" t="n">
        <v>537</v>
      </c>
      <c r="B548" s="61" t="str">
        <f aca="false">CONCATENATE(INT((A548-1)/12)+1,"-й год ",A548-1-INT((A548-1)/12)*12+1,"-й месяц")</f>
        <v>45-й год 9-й месяц</v>
      </c>
      <c r="C548" s="62" t="n">
        <f aca="false">IF(O548*$C$2/100/12/(1-(1+$C$2/100/12)^(-N548))&lt;F547,O548*$C$2/100/12/(1-(1+$C$2/100/12)^(-N548)),F547+E548)</f>
        <v>0</v>
      </c>
      <c r="D548" s="63" t="n">
        <f aca="false">C548-E548</f>
        <v>0</v>
      </c>
      <c r="E548" s="63" t="n">
        <f aca="false">F547*$C$2/12/100</f>
        <v>0</v>
      </c>
      <c r="F548" s="64" t="n">
        <f aca="false">F547-D548-K548-L548</f>
        <v>0</v>
      </c>
      <c r="G548" s="65" t="n">
        <f aca="false">H548+I548</f>
        <v>0</v>
      </c>
      <c r="H548" s="63" t="n">
        <f aca="false">IF($C$1/$C$3&lt;J547,$C$1/$C$3,J547)</f>
        <v>0</v>
      </c>
      <c r="I548" s="63" t="n">
        <f aca="false">J547*$C$2/12/100</f>
        <v>0</v>
      </c>
      <c r="J548" s="66" t="n">
        <f aca="false">J547-H548-K548-L548</f>
        <v>0</v>
      </c>
      <c r="K548" s="67"/>
      <c r="L548" s="68"/>
      <c r="M548" s="69" t="n">
        <f aca="false">IF(ISBLANK(K547),VALUE(M547),ROW(K547))</f>
        <v>11</v>
      </c>
      <c r="N548" s="9" t="n">
        <f aca="false">N547+M547-M548</f>
        <v>180</v>
      </c>
      <c r="O548" s="10" t="n">
        <f aca="false">INDEX(F:F,M548,1)</f>
        <v>160000</v>
      </c>
      <c r="P548" s="11"/>
    </row>
    <row r="549" s="19" customFormat="true" ht="12.75" hidden="false" customHeight="false" outlineLevel="0" collapsed="false">
      <c r="A549" s="60" t="n">
        <v>538</v>
      </c>
      <c r="B549" s="61" t="str">
        <f aca="false">CONCATENATE(INT((A549-1)/12)+1,"-й год ",A549-1-INT((A549-1)/12)*12+1,"-й месяц")</f>
        <v>45-й год 10-й месяц</v>
      </c>
      <c r="C549" s="62" t="n">
        <f aca="false">IF(O549*$C$2/100/12/(1-(1+$C$2/100/12)^(-N549))&lt;F548,O549*$C$2/100/12/(1-(1+$C$2/100/12)^(-N549)),F548+E549)</f>
        <v>0</v>
      </c>
      <c r="D549" s="63" t="n">
        <f aca="false">C549-E549</f>
        <v>0</v>
      </c>
      <c r="E549" s="63" t="n">
        <f aca="false">F548*$C$2/12/100</f>
        <v>0</v>
      </c>
      <c r="F549" s="64" t="n">
        <f aca="false">F548-D549-K549-L549</f>
        <v>0</v>
      </c>
      <c r="G549" s="65" t="n">
        <f aca="false">H549+I549</f>
        <v>0</v>
      </c>
      <c r="H549" s="63" t="n">
        <f aca="false">IF($C$1/$C$3&lt;J548,$C$1/$C$3,J548)</f>
        <v>0</v>
      </c>
      <c r="I549" s="63" t="n">
        <f aca="false">J548*$C$2/12/100</f>
        <v>0</v>
      </c>
      <c r="J549" s="66" t="n">
        <f aca="false">J548-H549-K549-L549</f>
        <v>0</v>
      </c>
      <c r="K549" s="67"/>
      <c r="L549" s="68"/>
      <c r="M549" s="69" t="n">
        <f aca="false">IF(ISBLANK(K548),VALUE(M548),ROW(K548))</f>
        <v>11</v>
      </c>
      <c r="N549" s="9" t="n">
        <f aca="false">N548+M548-M549</f>
        <v>180</v>
      </c>
      <c r="O549" s="10" t="n">
        <f aca="false">INDEX(F:F,M549,1)</f>
        <v>160000</v>
      </c>
      <c r="P549" s="11"/>
    </row>
    <row r="550" s="19" customFormat="true" ht="12.75" hidden="false" customHeight="false" outlineLevel="0" collapsed="false">
      <c r="A550" s="60" t="n">
        <v>539</v>
      </c>
      <c r="B550" s="61" t="str">
        <f aca="false">CONCATENATE(INT((A550-1)/12)+1,"-й год ",A550-1-INT((A550-1)/12)*12+1,"-й месяц")</f>
        <v>45-й год 11-й месяц</v>
      </c>
      <c r="C550" s="62" t="n">
        <f aca="false">IF(O550*$C$2/100/12/(1-(1+$C$2/100/12)^(-N550))&lt;F549,O550*$C$2/100/12/(1-(1+$C$2/100/12)^(-N550)),F549+E550)</f>
        <v>0</v>
      </c>
      <c r="D550" s="63" t="n">
        <f aca="false">C550-E550</f>
        <v>0</v>
      </c>
      <c r="E550" s="63" t="n">
        <f aca="false">F549*$C$2/12/100</f>
        <v>0</v>
      </c>
      <c r="F550" s="64" t="n">
        <f aca="false">F549-D550-K550-L550</f>
        <v>0</v>
      </c>
      <c r="G550" s="65" t="n">
        <f aca="false">H550+I550</f>
        <v>0</v>
      </c>
      <c r="H550" s="63" t="n">
        <f aca="false">IF($C$1/$C$3&lt;J549,$C$1/$C$3,J549)</f>
        <v>0</v>
      </c>
      <c r="I550" s="63" t="n">
        <f aca="false">J549*$C$2/12/100</f>
        <v>0</v>
      </c>
      <c r="J550" s="66" t="n">
        <f aca="false">J549-H550-K550-L550</f>
        <v>0</v>
      </c>
      <c r="K550" s="67"/>
      <c r="L550" s="68"/>
      <c r="M550" s="69" t="n">
        <f aca="false">IF(ISBLANK(K549),VALUE(M549),ROW(K549))</f>
        <v>11</v>
      </c>
      <c r="N550" s="9" t="n">
        <f aca="false">N549+M549-M550</f>
        <v>180</v>
      </c>
      <c r="O550" s="10" t="n">
        <f aca="false">INDEX(F:F,M550,1)</f>
        <v>160000</v>
      </c>
      <c r="P550" s="11"/>
    </row>
    <row r="551" s="19" customFormat="true" ht="12.75" hidden="false" customHeight="false" outlineLevel="0" collapsed="false">
      <c r="A551" s="60" t="n">
        <v>540</v>
      </c>
      <c r="B551" s="61" t="str">
        <f aca="false">CONCATENATE(INT((A551-1)/12)+1,"-й год ",A551-1-INT((A551-1)/12)*12+1,"-й месяц")</f>
        <v>45-й год 12-й месяц</v>
      </c>
      <c r="C551" s="62" t="n">
        <f aca="false">IF(O551*$C$2/100/12/(1-(1+$C$2/100/12)^(-N551))&lt;F550,O551*$C$2/100/12/(1-(1+$C$2/100/12)^(-N551)),F550+E551)</f>
        <v>0</v>
      </c>
      <c r="D551" s="63" t="n">
        <f aca="false">C551-E551</f>
        <v>0</v>
      </c>
      <c r="E551" s="63" t="n">
        <f aca="false">F550*$C$2/12/100</f>
        <v>0</v>
      </c>
      <c r="F551" s="64" t="n">
        <f aca="false">F550-D551-K551-L551</f>
        <v>0</v>
      </c>
      <c r="G551" s="65" t="n">
        <f aca="false">H551+I551</f>
        <v>0</v>
      </c>
      <c r="H551" s="63" t="n">
        <f aca="false">IF($C$1/$C$3&lt;J550,$C$1/$C$3,J550)</f>
        <v>0</v>
      </c>
      <c r="I551" s="63" t="n">
        <f aca="false">J550*$C$2/12/100</f>
        <v>0</v>
      </c>
      <c r="J551" s="66" t="n">
        <f aca="false">J550-H551-K551-L551</f>
        <v>0</v>
      </c>
      <c r="K551" s="67"/>
      <c r="L551" s="68"/>
      <c r="M551" s="69" t="n">
        <f aca="false">IF(ISBLANK(K550),VALUE(M550),ROW(K550))</f>
        <v>11</v>
      </c>
      <c r="N551" s="9" t="n">
        <f aca="false">N550+M550-M551</f>
        <v>180</v>
      </c>
      <c r="O551" s="10" t="n">
        <f aca="false">INDEX(F:F,M551,1)</f>
        <v>160000</v>
      </c>
      <c r="P551" s="11"/>
    </row>
    <row r="552" s="19" customFormat="true" ht="12.75" hidden="false" customHeight="false" outlineLevel="0" collapsed="false">
      <c r="A552" s="70" t="n">
        <v>541</v>
      </c>
      <c r="B552" s="71" t="str">
        <f aca="false">CONCATENATE(INT((A552-1)/12)+1,"-й год ",A552-1-INT((A552-1)/12)*12+1,"-й месяц")</f>
        <v>46-й год 1-й месяц</v>
      </c>
      <c r="C552" s="72" t="n">
        <f aca="false">IF(O552*$C$2/100/12/(1-(1+$C$2/100/12)^(-N552))&lt;F551,O552*$C$2/100/12/(1-(1+$C$2/100/12)^(-N552)),F551+E552)</f>
        <v>0</v>
      </c>
      <c r="D552" s="73" t="n">
        <f aca="false">C552-E552</f>
        <v>0</v>
      </c>
      <c r="E552" s="73" t="n">
        <f aca="false">F551*$C$2/12/100</f>
        <v>0</v>
      </c>
      <c r="F552" s="74" t="n">
        <f aca="false">F551-D552-K552-L552</f>
        <v>0</v>
      </c>
      <c r="G552" s="75" t="n">
        <f aca="false">H552+I552</f>
        <v>0</v>
      </c>
      <c r="H552" s="73" t="n">
        <f aca="false">IF($C$1/$C$3&lt;J551,$C$1/$C$3,J551)</f>
        <v>0</v>
      </c>
      <c r="I552" s="73" t="n">
        <f aca="false">J551*$C$2/12/100</f>
        <v>0</v>
      </c>
      <c r="J552" s="76" t="n">
        <f aca="false">J551-H552-K552-L552</f>
        <v>0</v>
      </c>
      <c r="K552" s="77"/>
      <c r="L552" s="78"/>
      <c r="M552" s="69" t="n">
        <f aca="false">IF(ISBLANK(K551),VALUE(M551),ROW(K551))</f>
        <v>11</v>
      </c>
      <c r="N552" s="9" t="n">
        <f aca="false">N551+M551-M552</f>
        <v>180</v>
      </c>
      <c r="O552" s="10" t="n">
        <f aca="false">INDEX(F:F,M552,1)</f>
        <v>160000</v>
      </c>
      <c r="P552" s="11"/>
    </row>
    <row r="553" s="19" customFormat="true" ht="12.75" hidden="false" customHeight="false" outlineLevel="0" collapsed="false">
      <c r="A553" s="79" t="n">
        <v>542</v>
      </c>
      <c r="B553" s="61" t="str">
        <f aca="false">CONCATENATE(INT((A553-1)/12)+1,"-й год ",A553-1-INT((A553-1)/12)*12+1,"-й месяц")</f>
        <v>46-й год 2-й месяц</v>
      </c>
      <c r="C553" s="62" t="n">
        <f aca="false">IF(O553*$C$2/100/12/(1-(1+$C$2/100/12)^(-N553))&lt;F552,O553*$C$2/100/12/(1-(1+$C$2/100/12)^(-N553)),F552+E553)</f>
        <v>0</v>
      </c>
      <c r="D553" s="63" t="n">
        <f aca="false">C553-E553</f>
        <v>0</v>
      </c>
      <c r="E553" s="63" t="n">
        <f aca="false">F552*$C$2/12/100</f>
        <v>0</v>
      </c>
      <c r="F553" s="64" t="n">
        <f aca="false">F552-D553-K553-L553</f>
        <v>0</v>
      </c>
      <c r="G553" s="65" t="n">
        <f aca="false">H553+I553</f>
        <v>0</v>
      </c>
      <c r="H553" s="63" t="n">
        <f aca="false">IF($C$1/$C$3&lt;J552,$C$1/$C$3,J552)</f>
        <v>0</v>
      </c>
      <c r="I553" s="63" t="n">
        <f aca="false">J552*$C$2/12/100</f>
        <v>0</v>
      </c>
      <c r="J553" s="66" t="n">
        <f aca="false">J552-H553-K553-L553</f>
        <v>0</v>
      </c>
      <c r="K553" s="67"/>
      <c r="L553" s="68"/>
      <c r="M553" s="69" t="n">
        <f aca="false">IF(ISBLANK(K552),VALUE(M552),ROW(K552))</f>
        <v>11</v>
      </c>
      <c r="N553" s="9" t="n">
        <f aca="false">N552+M552-M553</f>
        <v>180</v>
      </c>
      <c r="O553" s="10" t="n">
        <f aca="false">INDEX(F:F,M553,1)</f>
        <v>160000</v>
      </c>
      <c r="P553" s="11"/>
    </row>
    <row r="554" s="19" customFormat="true" ht="12.75" hidden="false" customHeight="false" outlineLevel="0" collapsed="false">
      <c r="A554" s="79" t="n">
        <v>543</v>
      </c>
      <c r="B554" s="61" t="str">
        <f aca="false">CONCATENATE(INT((A554-1)/12)+1,"-й год ",A554-1-INT((A554-1)/12)*12+1,"-й месяц")</f>
        <v>46-й год 3-й месяц</v>
      </c>
      <c r="C554" s="62" t="n">
        <f aca="false">IF(O554*$C$2/100/12/(1-(1+$C$2/100/12)^(-N554))&lt;F553,O554*$C$2/100/12/(1-(1+$C$2/100/12)^(-N554)),F553+E554)</f>
        <v>0</v>
      </c>
      <c r="D554" s="63" t="n">
        <f aca="false">C554-E554</f>
        <v>0</v>
      </c>
      <c r="E554" s="63" t="n">
        <f aca="false">F553*$C$2/12/100</f>
        <v>0</v>
      </c>
      <c r="F554" s="64" t="n">
        <f aca="false">F553-D554-K554-L554</f>
        <v>0</v>
      </c>
      <c r="G554" s="65" t="n">
        <f aca="false">H554+I554</f>
        <v>0</v>
      </c>
      <c r="H554" s="63" t="n">
        <f aca="false">IF($C$1/$C$3&lt;J553,$C$1/$C$3,J553)</f>
        <v>0</v>
      </c>
      <c r="I554" s="63" t="n">
        <f aca="false">J553*$C$2/12/100</f>
        <v>0</v>
      </c>
      <c r="J554" s="66" t="n">
        <f aca="false">J553-H554-K554-L554</f>
        <v>0</v>
      </c>
      <c r="K554" s="67"/>
      <c r="L554" s="68"/>
      <c r="M554" s="69" t="n">
        <f aca="false">IF(ISBLANK(K553),VALUE(M553),ROW(K553))</f>
        <v>11</v>
      </c>
      <c r="N554" s="9" t="n">
        <f aca="false">N553+M553-M554</f>
        <v>180</v>
      </c>
      <c r="O554" s="10" t="n">
        <f aca="false">INDEX(F:F,M554,1)</f>
        <v>160000</v>
      </c>
      <c r="P554" s="11"/>
    </row>
    <row r="555" s="19" customFormat="true" ht="12.75" hidden="false" customHeight="false" outlineLevel="0" collapsed="false">
      <c r="A555" s="79" t="n">
        <v>544</v>
      </c>
      <c r="B555" s="61" t="str">
        <f aca="false">CONCATENATE(INT((A555-1)/12)+1,"-й год ",A555-1-INT((A555-1)/12)*12+1,"-й месяц")</f>
        <v>46-й год 4-й месяц</v>
      </c>
      <c r="C555" s="62" t="n">
        <f aca="false">IF(O555*$C$2/100/12/(1-(1+$C$2/100/12)^(-N555))&lt;F554,O555*$C$2/100/12/(1-(1+$C$2/100/12)^(-N555)),F554+E555)</f>
        <v>0</v>
      </c>
      <c r="D555" s="63" t="n">
        <f aca="false">C555-E555</f>
        <v>0</v>
      </c>
      <c r="E555" s="63" t="n">
        <f aca="false">F554*$C$2/12/100</f>
        <v>0</v>
      </c>
      <c r="F555" s="64" t="n">
        <f aca="false">F554-D555-K555-L555</f>
        <v>0</v>
      </c>
      <c r="G555" s="65" t="n">
        <f aca="false">H555+I555</f>
        <v>0</v>
      </c>
      <c r="H555" s="63" t="n">
        <f aca="false">IF($C$1/$C$3&lt;J554,$C$1/$C$3,J554)</f>
        <v>0</v>
      </c>
      <c r="I555" s="63" t="n">
        <f aca="false">J554*$C$2/12/100</f>
        <v>0</v>
      </c>
      <c r="J555" s="66" t="n">
        <f aca="false">J554-H555-K555-L555</f>
        <v>0</v>
      </c>
      <c r="K555" s="67"/>
      <c r="L555" s="68"/>
      <c r="M555" s="69" t="n">
        <f aca="false">IF(ISBLANK(K554),VALUE(M554),ROW(K554))</f>
        <v>11</v>
      </c>
      <c r="N555" s="9" t="n">
        <f aca="false">N554+M554-M555</f>
        <v>180</v>
      </c>
      <c r="O555" s="10" t="n">
        <f aca="false">INDEX(F:F,M555,1)</f>
        <v>160000</v>
      </c>
      <c r="P555" s="11"/>
    </row>
    <row r="556" s="19" customFormat="true" ht="12.75" hidden="false" customHeight="false" outlineLevel="0" collapsed="false">
      <c r="A556" s="79" t="n">
        <v>545</v>
      </c>
      <c r="B556" s="61" t="str">
        <f aca="false">CONCATENATE(INT((A556-1)/12)+1,"-й год ",A556-1-INT((A556-1)/12)*12+1,"-й месяц")</f>
        <v>46-й год 5-й месяц</v>
      </c>
      <c r="C556" s="62" t="n">
        <f aca="false">IF(O556*$C$2/100/12/(1-(1+$C$2/100/12)^(-N556))&lt;F555,O556*$C$2/100/12/(1-(1+$C$2/100/12)^(-N556)),F555+E556)</f>
        <v>0</v>
      </c>
      <c r="D556" s="63" t="n">
        <f aca="false">C556-E556</f>
        <v>0</v>
      </c>
      <c r="E556" s="63" t="n">
        <f aca="false">F555*$C$2/12/100</f>
        <v>0</v>
      </c>
      <c r="F556" s="64" t="n">
        <f aca="false">F555-D556-K556-L556</f>
        <v>0</v>
      </c>
      <c r="G556" s="65" t="n">
        <f aca="false">H556+I556</f>
        <v>0</v>
      </c>
      <c r="H556" s="63" t="n">
        <f aca="false">IF($C$1/$C$3&lt;J555,$C$1/$C$3,J555)</f>
        <v>0</v>
      </c>
      <c r="I556" s="63" t="n">
        <f aca="false">J555*$C$2/12/100</f>
        <v>0</v>
      </c>
      <c r="J556" s="66" t="n">
        <f aca="false">J555-H556-K556-L556</f>
        <v>0</v>
      </c>
      <c r="K556" s="67"/>
      <c r="L556" s="68"/>
      <c r="M556" s="69" t="n">
        <f aca="false">IF(ISBLANK(K555),VALUE(M555),ROW(K555))</f>
        <v>11</v>
      </c>
      <c r="N556" s="9" t="n">
        <f aca="false">N555+M555-M556</f>
        <v>180</v>
      </c>
      <c r="O556" s="10" t="n">
        <f aca="false">INDEX(F:F,M556,1)</f>
        <v>160000</v>
      </c>
      <c r="P556" s="11"/>
    </row>
    <row r="557" s="19" customFormat="true" ht="12.75" hidden="false" customHeight="false" outlineLevel="0" collapsed="false">
      <c r="A557" s="79" t="n">
        <v>546</v>
      </c>
      <c r="B557" s="61" t="str">
        <f aca="false">CONCATENATE(INT((A557-1)/12)+1,"-й год ",A557-1-INT((A557-1)/12)*12+1,"-й месяц")</f>
        <v>46-й год 6-й месяц</v>
      </c>
      <c r="C557" s="62" t="n">
        <f aca="false">IF(O557*$C$2/100/12/(1-(1+$C$2/100/12)^(-N557))&lt;F556,O557*$C$2/100/12/(1-(1+$C$2/100/12)^(-N557)),F556+E557)</f>
        <v>0</v>
      </c>
      <c r="D557" s="63" t="n">
        <f aca="false">C557-E557</f>
        <v>0</v>
      </c>
      <c r="E557" s="63" t="n">
        <f aca="false">F556*$C$2/12/100</f>
        <v>0</v>
      </c>
      <c r="F557" s="64" t="n">
        <f aca="false">F556-D557-K557-L557</f>
        <v>0</v>
      </c>
      <c r="G557" s="65" t="n">
        <f aca="false">H557+I557</f>
        <v>0</v>
      </c>
      <c r="H557" s="63" t="n">
        <f aca="false">IF($C$1/$C$3&lt;J556,$C$1/$C$3,J556)</f>
        <v>0</v>
      </c>
      <c r="I557" s="63" t="n">
        <f aca="false">J556*$C$2/12/100</f>
        <v>0</v>
      </c>
      <c r="J557" s="66" t="n">
        <f aca="false">J556-H557-K557-L557</f>
        <v>0</v>
      </c>
      <c r="K557" s="67"/>
      <c r="L557" s="68"/>
      <c r="M557" s="69" t="n">
        <f aca="false">IF(ISBLANK(K556),VALUE(M556),ROW(K556))</f>
        <v>11</v>
      </c>
      <c r="N557" s="9" t="n">
        <f aca="false">N556+M556-M557</f>
        <v>180</v>
      </c>
      <c r="O557" s="10" t="n">
        <f aca="false">INDEX(F:F,M557,1)</f>
        <v>160000</v>
      </c>
      <c r="P557" s="11"/>
    </row>
    <row r="558" s="19" customFormat="true" ht="12.75" hidden="false" customHeight="false" outlineLevel="0" collapsed="false">
      <c r="A558" s="79" t="n">
        <v>547</v>
      </c>
      <c r="B558" s="61" t="str">
        <f aca="false">CONCATENATE(INT((A558-1)/12)+1,"-й год ",A558-1-INT((A558-1)/12)*12+1,"-й месяц")</f>
        <v>46-й год 7-й месяц</v>
      </c>
      <c r="C558" s="62" t="n">
        <f aca="false">IF(O558*$C$2/100/12/(1-(1+$C$2/100/12)^(-N558))&lt;F557,O558*$C$2/100/12/(1-(1+$C$2/100/12)^(-N558)),F557+E558)</f>
        <v>0</v>
      </c>
      <c r="D558" s="63" t="n">
        <f aca="false">C558-E558</f>
        <v>0</v>
      </c>
      <c r="E558" s="63" t="n">
        <f aca="false">F557*$C$2/12/100</f>
        <v>0</v>
      </c>
      <c r="F558" s="64" t="n">
        <f aca="false">F557-D558-K558-L558</f>
        <v>0</v>
      </c>
      <c r="G558" s="65" t="n">
        <f aca="false">H558+I558</f>
        <v>0</v>
      </c>
      <c r="H558" s="63" t="n">
        <f aca="false">IF($C$1/$C$3&lt;J557,$C$1/$C$3,J557)</f>
        <v>0</v>
      </c>
      <c r="I558" s="63" t="n">
        <f aca="false">J557*$C$2/12/100</f>
        <v>0</v>
      </c>
      <c r="J558" s="66" t="n">
        <f aca="false">J557-H558-K558-L558</f>
        <v>0</v>
      </c>
      <c r="K558" s="67"/>
      <c r="L558" s="68"/>
      <c r="M558" s="69" t="n">
        <f aca="false">IF(ISBLANK(K557),VALUE(M557),ROW(K557))</f>
        <v>11</v>
      </c>
      <c r="N558" s="9" t="n">
        <f aca="false">N557+M557-M558</f>
        <v>180</v>
      </c>
      <c r="O558" s="10" t="n">
        <f aca="false">INDEX(F:F,M558,1)</f>
        <v>160000</v>
      </c>
      <c r="P558" s="11"/>
    </row>
    <row r="559" s="19" customFormat="true" ht="12.75" hidden="false" customHeight="false" outlineLevel="0" collapsed="false">
      <c r="A559" s="79" t="n">
        <v>548</v>
      </c>
      <c r="B559" s="61" t="str">
        <f aca="false">CONCATENATE(INT((A559-1)/12)+1,"-й год ",A559-1-INT((A559-1)/12)*12+1,"-й месяц")</f>
        <v>46-й год 8-й месяц</v>
      </c>
      <c r="C559" s="62" t="n">
        <f aca="false">IF(O559*$C$2/100/12/(1-(1+$C$2/100/12)^(-N559))&lt;F558,O559*$C$2/100/12/(1-(1+$C$2/100/12)^(-N559)),F558+E559)</f>
        <v>0</v>
      </c>
      <c r="D559" s="63" t="n">
        <f aca="false">C559-E559</f>
        <v>0</v>
      </c>
      <c r="E559" s="63" t="n">
        <f aca="false">F558*$C$2/12/100</f>
        <v>0</v>
      </c>
      <c r="F559" s="64" t="n">
        <f aca="false">F558-D559-K559-L559</f>
        <v>0</v>
      </c>
      <c r="G559" s="65" t="n">
        <f aca="false">H559+I559</f>
        <v>0</v>
      </c>
      <c r="H559" s="63" t="n">
        <f aca="false">IF($C$1/$C$3&lt;J558,$C$1/$C$3,J558)</f>
        <v>0</v>
      </c>
      <c r="I559" s="63" t="n">
        <f aca="false">J558*$C$2/12/100</f>
        <v>0</v>
      </c>
      <c r="J559" s="66" t="n">
        <f aca="false">J558-H559-K559-L559</f>
        <v>0</v>
      </c>
      <c r="K559" s="67"/>
      <c r="L559" s="68"/>
      <c r="M559" s="69" t="n">
        <f aca="false">IF(ISBLANK(K558),VALUE(M558),ROW(K558))</f>
        <v>11</v>
      </c>
      <c r="N559" s="9" t="n">
        <f aca="false">N558+M558-M559</f>
        <v>180</v>
      </c>
      <c r="O559" s="10" t="n">
        <f aca="false">INDEX(F:F,M559,1)</f>
        <v>160000</v>
      </c>
      <c r="P559" s="11"/>
    </row>
    <row r="560" s="19" customFormat="true" ht="12.75" hidden="false" customHeight="false" outlineLevel="0" collapsed="false">
      <c r="A560" s="79" t="n">
        <v>549</v>
      </c>
      <c r="B560" s="61" t="str">
        <f aca="false">CONCATENATE(INT((A560-1)/12)+1,"-й год ",A560-1-INT((A560-1)/12)*12+1,"-й месяц")</f>
        <v>46-й год 9-й месяц</v>
      </c>
      <c r="C560" s="62" t="n">
        <f aca="false">IF(O560*$C$2/100/12/(1-(1+$C$2/100/12)^(-N560))&lt;F559,O560*$C$2/100/12/(1-(1+$C$2/100/12)^(-N560)),F559+E560)</f>
        <v>0</v>
      </c>
      <c r="D560" s="63" t="n">
        <f aca="false">C560-E560</f>
        <v>0</v>
      </c>
      <c r="E560" s="63" t="n">
        <f aca="false">F559*$C$2/12/100</f>
        <v>0</v>
      </c>
      <c r="F560" s="64" t="n">
        <f aca="false">F559-D560-K560-L560</f>
        <v>0</v>
      </c>
      <c r="G560" s="65" t="n">
        <f aca="false">H560+I560</f>
        <v>0</v>
      </c>
      <c r="H560" s="63" t="n">
        <f aca="false">IF($C$1/$C$3&lt;J559,$C$1/$C$3,J559)</f>
        <v>0</v>
      </c>
      <c r="I560" s="63" t="n">
        <f aca="false">J559*$C$2/12/100</f>
        <v>0</v>
      </c>
      <c r="J560" s="66" t="n">
        <f aca="false">J559-H560-K560-L560</f>
        <v>0</v>
      </c>
      <c r="K560" s="67"/>
      <c r="L560" s="68"/>
      <c r="M560" s="69" t="n">
        <f aca="false">IF(ISBLANK(K559),VALUE(M559),ROW(K559))</f>
        <v>11</v>
      </c>
      <c r="N560" s="9" t="n">
        <f aca="false">N559+M559-M560</f>
        <v>180</v>
      </c>
      <c r="O560" s="10" t="n">
        <f aca="false">INDEX(F:F,M560,1)</f>
        <v>160000</v>
      </c>
      <c r="P560" s="11"/>
    </row>
    <row r="561" s="19" customFormat="true" ht="12.75" hidden="false" customHeight="false" outlineLevel="0" collapsed="false">
      <c r="A561" s="79" t="n">
        <v>550</v>
      </c>
      <c r="B561" s="61" t="str">
        <f aca="false">CONCATENATE(INT((A561-1)/12)+1,"-й год ",A561-1-INT((A561-1)/12)*12+1,"-й месяц")</f>
        <v>46-й год 10-й месяц</v>
      </c>
      <c r="C561" s="62" t="n">
        <f aca="false">IF(O561*$C$2/100/12/(1-(1+$C$2/100/12)^(-N561))&lt;F560,O561*$C$2/100/12/(1-(1+$C$2/100/12)^(-N561)),F560+E561)</f>
        <v>0</v>
      </c>
      <c r="D561" s="63" t="n">
        <f aca="false">C561-E561</f>
        <v>0</v>
      </c>
      <c r="E561" s="63" t="n">
        <f aca="false">F560*$C$2/12/100</f>
        <v>0</v>
      </c>
      <c r="F561" s="64" t="n">
        <f aca="false">F560-D561-K561-L561</f>
        <v>0</v>
      </c>
      <c r="G561" s="65" t="n">
        <f aca="false">H561+I561</f>
        <v>0</v>
      </c>
      <c r="H561" s="63" t="n">
        <f aca="false">IF($C$1/$C$3&lt;J560,$C$1/$C$3,J560)</f>
        <v>0</v>
      </c>
      <c r="I561" s="63" t="n">
        <f aca="false">J560*$C$2/12/100</f>
        <v>0</v>
      </c>
      <c r="J561" s="66" t="n">
        <f aca="false">J560-H561-K561-L561</f>
        <v>0</v>
      </c>
      <c r="K561" s="67"/>
      <c r="L561" s="68"/>
      <c r="M561" s="69" t="n">
        <f aca="false">IF(ISBLANK(K560),VALUE(M560),ROW(K560))</f>
        <v>11</v>
      </c>
      <c r="N561" s="9" t="n">
        <f aca="false">N560+M560-M561</f>
        <v>180</v>
      </c>
      <c r="O561" s="10" t="n">
        <f aca="false">INDEX(F:F,M561,1)</f>
        <v>160000</v>
      </c>
      <c r="P561" s="11"/>
    </row>
    <row r="562" s="19" customFormat="true" ht="12.75" hidden="false" customHeight="false" outlineLevel="0" collapsed="false">
      <c r="A562" s="79" t="n">
        <v>551</v>
      </c>
      <c r="B562" s="61" t="str">
        <f aca="false">CONCATENATE(INT((A562-1)/12)+1,"-й год ",A562-1-INT((A562-1)/12)*12+1,"-й месяц")</f>
        <v>46-й год 11-й месяц</v>
      </c>
      <c r="C562" s="62" t="n">
        <f aca="false">IF(O562*$C$2/100/12/(1-(1+$C$2/100/12)^(-N562))&lt;F561,O562*$C$2/100/12/(1-(1+$C$2/100/12)^(-N562)),F561+E562)</f>
        <v>0</v>
      </c>
      <c r="D562" s="63" t="n">
        <f aca="false">C562-E562</f>
        <v>0</v>
      </c>
      <c r="E562" s="63" t="n">
        <f aca="false">F561*$C$2/12/100</f>
        <v>0</v>
      </c>
      <c r="F562" s="64" t="n">
        <f aca="false">F561-D562-K562-L562</f>
        <v>0</v>
      </c>
      <c r="G562" s="65" t="n">
        <f aca="false">H562+I562</f>
        <v>0</v>
      </c>
      <c r="H562" s="63" t="n">
        <f aca="false">IF($C$1/$C$3&lt;J561,$C$1/$C$3,J561)</f>
        <v>0</v>
      </c>
      <c r="I562" s="63" t="n">
        <f aca="false">J561*$C$2/12/100</f>
        <v>0</v>
      </c>
      <c r="J562" s="66" t="n">
        <f aca="false">J561-H562-K562-L562</f>
        <v>0</v>
      </c>
      <c r="K562" s="67"/>
      <c r="L562" s="68"/>
      <c r="M562" s="69" t="n">
        <f aca="false">IF(ISBLANK(K561),VALUE(M561),ROW(K561))</f>
        <v>11</v>
      </c>
      <c r="N562" s="9" t="n">
        <f aca="false">N561+M561-M562</f>
        <v>180</v>
      </c>
      <c r="O562" s="10" t="n">
        <f aca="false">INDEX(F:F,M562,1)</f>
        <v>160000</v>
      </c>
      <c r="P562" s="11"/>
    </row>
    <row r="563" s="19" customFormat="true" ht="12.75" hidden="false" customHeight="false" outlineLevel="0" collapsed="false">
      <c r="A563" s="80" t="n">
        <v>552</v>
      </c>
      <c r="B563" s="81" t="str">
        <f aca="false">CONCATENATE(INT((A563-1)/12)+1,"-й год ",A563-1-INT((A563-1)/12)*12+1,"-й месяц")</f>
        <v>46-й год 12-й месяц</v>
      </c>
      <c r="C563" s="82" t="n">
        <f aca="false">IF(O563*$C$2/100/12/(1-(1+$C$2/100/12)^(-N563))&lt;F562,O563*$C$2/100/12/(1-(1+$C$2/100/12)^(-N563)),F562+E563)</f>
        <v>0</v>
      </c>
      <c r="D563" s="83" t="n">
        <f aca="false">C563-E563</f>
        <v>0</v>
      </c>
      <c r="E563" s="83" t="n">
        <f aca="false">F562*$C$2/12/100</f>
        <v>0</v>
      </c>
      <c r="F563" s="84" t="n">
        <f aca="false">F562-D563-K563-L563</f>
        <v>0</v>
      </c>
      <c r="G563" s="85" t="n">
        <f aca="false">H563+I563</f>
        <v>0</v>
      </c>
      <c r="H563" s="83" t="n">
        <f aca="false">IF($C$1/$C$3&lt;J562,$C$1/$C$3,J562)</f>
        <v>0</v>
      </c>
      <c r="I563" s="83" t="n">
        <f aca="false">J562*$C$2/12/100</f>
        <v>0</v>
      </c>
      <c r="J563" s="86" t="n">
        <f aca="false">J562-H563-K563-L563</f>
        <v>0</v>
      </c>
      <c r="K563" s="87"/>
      <c r="L563" s="88"/>
      <c r="M563" s="69" t="n">
        <f aca="false">IF(ISBLANK(K562),VALUE(M562),ROW(K562))</f>
        <v>11</v>
      </c>
      <c r="N563" s="9" t="n">
        <f aca="false">N562+M562-M563</f>
        <v>180</v>
      </c>
      <c r="O563" s="10" t="n">
        <f aca="false">INDEX(F:F,M563,1)</f>
        <v>160000</v>
      </c>
      <c r="P563" s="11"/>
    </row>
    <row r="564" s="19" customFormat="true" ht="12.75" hidden="false" customHeight="false" outlineLevel="0" collapsed="false">
      <c r="A564" s="60" t="n">
        <v>553</v>
      </c>
      <c r="B564" s="61" t="str">
        <f aca="false">CONCATENATE(INT((A564-1)/12)+1,"-й год ",A564-1-INT((A564-1)/12)*12+1,"-й месяц")</f>
        <v>47-й год 1-й месяц</v>
      </c>
      <c r="C564" s="62" t="n">
        <f aca="false">IF(O564*$C$2/100/12/(1-(1+$C$2/100/12)^(-N564))&lt;F563,O564*$C$2/100/12/(1-(1+$C$2/100/12)^(-N564)),F563+E564)</f>
        <v>0</v>
      </c>
      <c r="D564" s="63" t="n">
        <f aca="false">C564-E564</f>
        <v>0</v>
      </c>
      <c r="E564" s="63" t="n">
        <f aca="false">F563*$C$2/12/100</f>
        <v>0</v>
      </c>
      <c r="F564" s="64" t="n">
        <f aca="false">F563-D564-K564-L564</f>
        <v>0</v>
      </c>
      <c r="G564" s="65" t="n">
        <f aca="false">H564+I564</f>
        <v>0</v>
      </c>
      <c r="H564" s="63" t="n">
        <f aca="false">IF($C$1/$C$3&lt;J563,$C$1/$C$3,J563)</f>
        <v>0</v>
      </c>
      <c r="I564" s="63" t="n">
        <f aca="false">J563*$C$2/12/100</f>
        <v>0</v>
      </c>
      <c r="J564" s="66" t="n">
        <f aca="false">J563-H564-K564-L564</f>
        <v>0</v>
      </c>
      <c r="K564" s="67"/>
      <c r="L564" s="68"/>
      <c r="M564" s="69" t="n">
        <f aca="false">IF(ISBLANK(K563),VALUE(M563),ROW(K563))</f>
        <v>11</v>
      </c>
      <c r="N564" s="9" t="n">
        <f aca="false">N563+M563-M564</f>
        <v>180</v>
      </c>
      <c r="O564" s="10" t="n">
        <f aca="false">INDEX(F:F,M564,1)</f>
        <v>160000</v>
      </c>
      <c r="P564" s="11"/>
    </row>
    <row r="565" s="19" customFormat="true" ht="12.75" hidden="false" customHeight="false" outlineLevel="0" collapsed="false">
      <c r="A565" s="60" t="n">
        <v>554</v>
      </c>
      <c r="B565" s="61" t="str">
        <f aca="false">CONCATENATE(INT((A565-1)/12)+1,"-й год ",A565-1-INT((A565-1)/12)*12+1,"-й месяц")</f>
        <v>47-й год 2-й месяц</v>
      </c>
      <c r="C565" s="62" t="n">
        <f aca="false">IF(O565*$C$2/100/12/(1-(1+$C$2/100/12)^(-N565))&lt;F564,O565*$C$2/100/12/(1-(1+$C$2/100/12)^(-N565)),F564+E565)</f>
        <v>0</v>
      </c>
      <c r="D565" s="63" t="n">
        <f aca="false">C565-E565</f>
        <v>0</v>
      </c>
      <c r="E565" s="63" t="n">
        <f aca="false">F564*$C$2/12/100</f>
        <v>0</v>
      </c>
      <c r="F565" s="64" t="n">
        <f aca="false">F564-D565-K565-L565</f>
        <v>0</v>
      </c>
      <c r="G565" s="65" t="n">
        <f aca="false">H565+I565</f>
        <v>0</v>
      </c>
      <c r="H565" s="63" t="n">
        <f aca="false">IF($C$1/$C$3&lt;J564,$C$1/$C$3,J564)</f>
        <v>0</v>
      </c>
      <c r="I565" s="63" t="n">
        <f aca="false">J564*$C$2/12/100</f>
        <v>0</v>
      </c>
      <c r="J565" s="66" t="n">
        <f aca="false">J564-H565-K565-L565</f>
        <v>0</v>
      </c>
      <c r="K565" s="67"/>
      <c r="L565" s="68"/>
      <c r="M565" s="69" t="n">
        <f aca="false">IF(ISBLANK(K564),VALUE(M564),ROW(K564))</f>
        <v>11</v>
      </c>
      <c r="N565" s="9" t="n">
        <f aca="false">N564+M564-M565</f>
        <v>180</v>
      </c>
      <c r="O565" s="10" t="n">
        <f aca="false">INDEX(F:F,M565,1)</f>
        <v>160000</v>
      </c>
      <c r="P565" s="11"/>
    </row>
    <row r="566" s="19" customFormat="true" ht="12.75" hidden="false" customHeight="false" outlineLevel="0" collapsed="false">
      <c r="A566" s="60" t="n">
        <v>555</v>
      </c>
      <c r="B566" s="61" t="str">
        <f aca="false">CONCATENATE(INT((A566-1)/12)+1,"-й год ",A566-1-INT((A566-1)/12)*12+1,"-й месяц")</f>
        <v>47-й год 3-й месяц</v>
      </c>
      <c r="C566" s="62" t="n">
        <f aca="false">IF(O566*$C$2/100/12/(1-(1+$C$2/100/12)^(-N566))&lt;F565,O566*$C$2/100/12/(1-(1+$C$2/100/12)^(-N566)),F565+E566)</f>
        <v>0</v>
      </c>
      <c r="D566" s="63" t="n">
        <f aca="false">C566-E566</f>
        <v>0</v>
      </c>
      <c r="E566" s="63" t="n">
        <f aca="false">F565*$C$2/12/100</f>
        <v>0</v>
      </c>
      <c r="F566" s="64" t="n">
        <f aca="false">F565-D566-K566-L566</f>
        <v>0</v>
      </c>
      <c r="G566" s="65" t="n">
        <f aca="false">H566+I566</f>
        <v>0</v>
      </c>
      <c r="H566" s="63" t="n">
        <f aca="false">IF($C$1/$C$3&lt;J565,$C$1/$C$3,J565)</f>
        <v>0</v>
      </c>
      <c r="I566" s="63" t="n">
        <f aca="false">J565*$C$2/12/100</f>
        <v>0</v>
      </c>
      <c r="J566" s="66" t="n">
        <f aca="false">J565-H566-K566-L566</f>
        <v>0</v>
      </c>
      <c r="K566" s="67"/>
      <c r="L566" s="68"/>
      <c r="M566" s="69" t="n">
        <f aca="false">IF(ISBLANK(K565),VALUE(M565),ROW(K565))</f>
        <v>11</v>
      </c>
      <c r="N566" s="9" t="n">
        <f aca="false">N565+M565-M566</f>
        <v>180</v>
      </c>
      <c r="O566" s="10" t="n">
        <f aca="false">INDEX(F:F,M566,1)</f>
        <v>160000</v>
      </c>
      <c r="P566" s="11"/>
    </row>
    <row r="567" s="19" customFormat="true" ht="12.75" hidden="false" customHeight="false" outlineLevel="0" collapsed="false">
      <c r="A567" s="60" t="n">
        <v>556</v>
      </c>
      <c r="B567" s="61" t="str">
        <f aca="false">CONCATENATE(INT((A567-1)/12)+1,"-й год ",A567-1-INT((A567-1)/12)*12+1,"-й месяц")</f>
        <v>47-й год 4-й месяц</v>
      </c>
      <c r="C567" s="62" t="n">
        <f aca="false">IF(O567*$C$2/100/12/(1-(1+$C$2/100/12)^(-N567))&lt;F566,O567*$C$2/100/12/(1-(1+$C$2/100/12)^(-N567)),F566+E567)</f>
        <v>0</v>
      </c>
      <c r="D567" s="63" t="n">
        <f aca="false">C567-E567</f>
        <v>0</v>
      </c>
      <c r="E567" s="63" t="n">
        <f aca="false">F566*$C$2/12/100</f>
        <v>0</v>
      </c>
      <c r="F567" s="64" t="n">
        <f aca="false">F566-D567-K567-L567</f>
        <v>0</v>
      </c>
      <c r="G567" s="65" t="n">
        <f aca="false">H567+I567</f>
        <v>0</v>
      </c>
      <c r="H567" s="63" t="n">
        <f aca="false">IF($C$1/$C$3&lt;J566,$C$1/$C$3,J566)</f>
        <v>0</v>
      </c>
      <c r="I567" s="63" t="n">
        <f aca="false">J566*$C$2/12/100</f>
        <v>0</v>
      </c>
      <c r="J567" s="66" t="n">
        <f aca="false">J566-H567-K567-L567</f>
        <v>0</v>
      </c>
      <c r="K567" s="67"/>
      <c r="L567" s="68"/>
      <c r="M567" s="69" t="n">
        <f aca="false">IF(ISBLANK(K566),VALUE(M566),ROW(K566))</f>
        <v>11</v>
      </c>
      <c r="N567" s="9" t="n">
        <f aca="false">N566+M566-M567</f>
        <v>180</v>
      </c>
      <c r="O567" s="10" t="n">
        <f aca="false">INDEX(F:F,M567,1)</f>
        <v>160000</v>
      </c>
      <c r="P567" s="11"/>
    </row>
    <row r="568" s="19" customFormat="true" ht="12.75" hidden="false" customHeight="false" outlineLevel="0" collapsed="false">
      <c r="A568" s="60" t="n">
        <v>557</v>
      </c>
      <c r="B568" s="61" t="str">
        <f aca="false">CONCATENATE(INT((A568-1)/12)+1,"-й год ",A568-1-INT((A568-1)/12)*12+1,"-й месяц")</f>
        <v>47-й год 5-й месяц</v>
      </c>
      <c r="C568" s="62" t="n">
        <f aca="false">IF(O568*$C$2/100/12/(1-(1+$C$2/100/12)^(-N568))&lt;F567,O568*$C$2/100/12/(1-(1+$C$2/100/12)^(-N568)),F567+E568)</f>
        <v>0</v>
      </c>
      <c r="D568" s="63" t="n">
        <f aca="false">C568-E568</f>
        <v>0</v>
      </c>
      <c r="E568" s="63" t="n">
        <f aca="false">F567*$C$2/12/100</f>
        <v>0</v>
      </c>
      <c r="F568" s="64" t="n">
        <f aca="false">F567-D568-K568-L568</f>
        <v>0</v>
      </c>
      <c r="G568" s="65" t="n">
        <f aca="false">H568+I568</f>
        <v>0</v>
      </c>
      <c r="H568" s="63" t="n">
        <f aca="false">IF($C$1/$C$3&lt;J567,$C$1/$C$3,J567)</f>
        <v>0</v>
      </c>
      <c r="I568" s="63" t="n">
        <f aca="false">J567*$C$2/12/100</f>
        <v>0</v>
      </c>
      <c r="J568" s="66" t="n">
        <f aca="false">J567-H568-K568-L568</f>
        <v>0</v>
      </c>
      <c r="K568" s="67"/>
      <c r="L568" s="68"/>
      <c r="M568" s="69" t="n">
        <f aca="false">IF(ISBLANK(K567),VALUE(M567),ROW(K567))</f>
        <v>11</v>
      </c>
      <c r="N568" s="9" t="n">
        <f aca="false">N567+M567-M568</f>
        <v>180</v>
      </c>
      <c r="O568" s="10" t="n">
        <f aca="false">INDEX(F:F,M568,1)</f>
        <v>160000</v>
      </c>
      <c r="P568" s="11"/>
    </row>
    <row r="569" s="19" customFormat="true" ht="12.75" hidden="false" customHeight="false" outlineLevel="0" collapsed="false">
      <c r="A569" s="60" t="n">
        <v>558</v>
      </c>
      <c r="B569" s="61" t="str">
        <f aca="false">CONCATENATE(INT((A569-1)/12)+1,"-й год ",A569-1-INT((A569-1)/12)*12+1,"-й месяц")</f>
        <v>47-й год 6-й месяц</v>
      </c>
      <c r="C569" s="62" t="n">
        <f aca="false">IF(O569*$C$2/100/12/(1-(1+$C$2/100/12)^(-N569))&lt;F568,O569*$C$2/100/12/(1-(1+$C$2/100/12)^(-N569)),F568+E569)</f>
        <v>0</v>
      </c>
      <c r="D569" s="63" t="n">
        <f aca="false">C569-E569</f>
        <v>0</v>
      </c>
      <c r="E569" s="63" t="n">
        <f aca="false">F568*$C$2/12/100</f>
        <v>0</v>
      </c>
      <c r="F569" s="64" t="n">
        <f aca="false">F568-D569-K569-L569</f>
        <v>0</v>
      </c>
      <c r="G569" s="65" t="n">
        <f aca="false">H569+I569</f>
        <v>0</v>
      </c>
      <c r="H569" s="63" t="n">
        <f aca="false">IF($C$1/$C$3&lt;J568,$C$1/$C$3,J568)</f>
        <v>0</v>
      </c>
      <c r="I569" s="63" t="n">
        <f aca="false">J568*$C$2/12/100</f>
        <v>0</v>
      </c>
      <c r="J569" s="66" t="n">
        <f aca="false">J568-H569-K569-L569</f>
        <v>0</v>
      </c>
      <c r="K569" s="67"/>
      <c r="L569" s="68"/>
      <c r="M569" s="69" t="n">
        <f aca="false">IF(ISBLANK(K568),VALUE(M568),ROW(K568))</f>
        <v>11</v>
      </c>
      <c r="N569" s="9" t="n">
        <f aca="false">N568+M568-M569</f>
        <v>180</v>
      </c>
      <c r="O569" s="10" t="n">
        <f aca="false">INDEX(F:F,M569,1)</f>
        <v>160000</v>
      </c>
      <c r="P569" s="11"/>
    </row>
    <row r="570" s="19" customFormat="true" ht="12.75" hidden="false" customHeight="false" outlineLevel="0" collapsed="false">
      <c r="A570" s="60" t="n">
        <v>559</v>
      </c>
      <c r="B570" s="61" t="str">
        <f aca="false">CONCATENATE(INT((A570-1)/12)+1,"-й год ",A570-1-INT((A570-1)/12)*12+1,"-й месяц")</f>
        <v>47-й год 7-й месяц</v>
      </c>
      <c r="C570" s="62" t="n">
        <f aca="false">IF(O570*$C$2/100/12/(1-(1+$C$2/100/12)^(-N570))&lt;F569,O570*$C$2/100/12/(1-(1+$C$2/100/12)^(-N570)),F569+E570)</f>
        <v>0</v>
      </c>
      <c r="D570" s="63" t="n">
        <f aca="false">C570-E570</f>
        <v>0</v>
      </c>
      <c r="E570" s="63" t="n">
        <f aca="false">F569*$C$2/12/100</f>
        <v>0</v>
      </c>
      <c r="F570" s="64" t="n">
        <f aca="false">F569-D570-K570-L570</f>
        <v>0</v>
      </c>
      <c r="G570" s="65" t="n">
        <f aca="false">H570+I570</f>
        <v>0</v>
      </c>
      <c r="H570" s="63" t="n">
        <f aca="false">IF($C$1/$C$3&lt;J569,$C$1/$C$3,J569)</f>
        <v>0</v>
      </c>
      <c r="I570" s="63" t="n">
        <f aca="false">J569*$C$2/12/100</f>
        <v>0</v>
      </c>
      <c r="J570" s="66" t="n">
        <f aca="false">J569-H570-K570-L570</f>
        <v>0</v>
      </c>
      <c r="K570" s="67"/>
      <c r="L570" s="68"/>
      <c r="M570" s="69" t="n">
        <f aca="false">IF(ISBLANK(K569),VALUE(M569),ROW(K569))</f>
        <v>11</v>
      </c>
      <c r="N570" s="9" t="n">
        <f aca="false">N569+M569-M570</f>
        <v>180</v>
      </c>
      <c r="O570" s="10" t="n">
        <f aca="false">INDEX(F:F,M570,1)</f>
        <v>160000</v>
      </c>
      <c r="P570" s="11"/>
    </row>
    <row r="571" s="19" customFormat="true" ht="12.75" hidden="false" customHeight="false" outlineLevel="0" collapsed="false">
      <c r="A571" s="60" t="n">
        <v>560</v>
      </c>
      <c r="B571" s="61" t="str">
        <f aca="false">CONCATENATE(INT((A571-1)/12)+1,"-й год ",A571-1-INT((A571-1)/12)*12+1,"-й месяц")</f>
        <v>47-й год 8-й месяц</v>
      </c>
      <c r="C571" s="62" t="n">
        <f aca="false">IF(O571*$C$2/100/12/(1-(1+$C$2/100/12)^(-N571))&lt;F570,O571*$C$2/100/12/(1-(1+$C$2/100/12)^(-N571)),F570+E571)</f>
        <v>0</v>
      </c>
      <c r="D571" s="63" t="n">
        <f aca="false">C571-E571</f>
        <v>0</v>
      </c>
      <c r="E571" s="63" t="n">
        <f aca="false">F570*$C$2/12/100</f>
        <v>0</v>
      </c>
      <c r="F571" s="64" t="n">
        <f aca="false">F570-D571-K571-L571</f>
        <v>0</v>
      </c>
      <c r="G571" s="65" t="n">
        <f aca="false">H571+I571</f>
        <v>0</v>
      </c>
      <c r="H571" s="63" t="n">
        <f aca="false">IF($C$1/$C$3&lt;J570,$C$1/$C$3,J570)</f>
        <v>0</v>
      </c>
      <c r="I571" s="63" t="n">
        <f aca="false">J570*$C$2/12/100</f>
        <v>0</v>
      </c>
      <c r="J571" s="66" t="n">
        <f aca="false">J570-H571-K571-L571</f>
        <v>0</v>
      </c>
      <c r="K571" s="67"/>
      <c r="L571" s="68"/>
      <c r="M571" s="69" t="n">
        <f aca="false">IF(ISBLANK(K570),VALUE(M570),ROW(K570))</f>
        <v>11</v>
      </c>
      <c r="N571" s="9" t="n">
        <f aca="false">N570+M570-M571</f>
        <v>180</v>
      </c>
      <c r="O571" s="10" t="n">
        <f aca="false">INDEX(F:F,M571,1)</f>
        <v>160000</v>
      </c>
      <c r="P571" s="11"/>
    </row>
    <row r="572" s="19" customFormat="true" ht="12.75" hidden="false" customHeight="false" outlineLevel="0" collapsed="false">
      <c r="A572" s="60" t="n">
        <v>561</v>
      </c>
      <c r="B572" s="61" t="str">
        <f aca="false">CONCATENATE(INT((A572-1)/12)+1,"-й год ",A572-1-INT((A572-1)/12)*12+1,"-й месяц")</f>
        <v>47-й год 9-й месяц</v>
      </c>
      <c r="C572" s="62" t="n">
        <f aca="false">IF(O572*$C$2/100/12/(1-(1+$C$2/100/12)^(-N572))&lt;F571,O572*$C$2/100/12/(1-(1+$C$2/100/12)^(-N572)),F571+E572)</f>
        <v>0</v>
      </c>
      <c r="D572" s="63" t="n">
        <f aca="false">C572-E572</f>
        <v>0</v>
      </c>
      <c r="E572" s="63" t="n">
        <f aca="false">F571*$C$2/12/100</f>
        <v>0</v>
      </c>
      <c r="F572" s="64" t="n">
        <f aca="false">F571-D572-K572-L572</f>
        <v>0</v>
      </c>
      <c r="G572" s="65" t="n">
        <f aca="false">H572+I572</f>
        <v>0</v>
      </c>
      <c r="H572" s="63" t="n">
        <f aca="false">IF($C$1/$C$3&lt;J571,$C$1/$C$3,J571)</f>
        <v>0</v>
      </c>
      <c r="I572" s="63" t="n">
        <f aca="false">J571*$C$2/12/100</f>
        <v>0</v>
      </c>
      <c r="J572" s="66" t="n">
        <f aca="false">J571-H572-K572-L572</f>
        <v>0</v>
      </c>
      <c r="K572" s="67"/>
      <c r="L572" s="68"/>
      <c r="M572" s="69" t="n">
        <f aca="false">IF(ISBLANK(K571),VALUE(M571),ROW(K571))</f>
        <v>11</v>
      </c>
      <c r="N572" s="9" t="n">
        <f aca="false">N571+M571-M572</f>
        <v>180</v>
      </c>
      <c r="O572" s="10" t="n">
        <f aca="false">INDEX(F:F,M572,1)</f>
        <v>160000</v>
      </c>
      <c r="P572" s="11"/>
    </row>
    <row r="573" s="19" customFormat="true" ht="12.75" hidden="false" customHeight="false" outlineLevel="0" collapsed="false">
      <c r="A573" s="60" t="n">
        <v>562</v>
      </c>
      <c r="B573" s="61" t="str">
        <f aca="false">CONCATENATE(INT((A573-1)/12)+1,"-й год ",A573-1-INT((A573-1)/12)*12+1,"-й месяц")</f>
        <v>47-й год 10-й месяц</v>
      </c>
      <c r="C573" s="62" t="n">
        <f aca="false">IF(O573*$C$2/100/12/(1-(1+$C$2/100/12)^(-N573))&lt;F572,O573*$C$2/100/12/(1-(1+$C$2/100/12)^(-N573)),F572+E573)</f>
        <v>0</v>
      </c>
      <c r="D573" s="63" t="n">
        <f aca="false">C573-E573</f>
        <v>0</v>
      </c>
      <c r="E573" s="63" t="n">
        <f aca="false">F572*$C$2/12/100</f>
        <v>0</v>
      </c>
      <c r="F573" s="64" t="n">
        <f aca="false">F572-D573-K573-L573</f>
        <v>0</v>
      </c>
      <c r="G573" s="65" t="n">
        <f aca="false">H573+I573</f>
        <v>0</v>
      </c>
      <c r="H573" s="63" t="n">
        <f aca="false">IF($C$1/$C$3&lt;J572,$C$1/$C$3,J572)</f>
        <v>0</v>
      </c>
      <c r="I573" s="63" t="n">
        <f aca="false">J572*$C$2/12/100</f>
        <v>0</v>
      </c>
      <c r="J573" s="66" t="n">
        <f aca="false">J572-H573-K573-L573</f>
        <v>0</v>
      </c>
      <c r="K573" s="67"/>
      <c r="L573" s="68"/>
      <c r="M573" s="69" t="n">
        <f aca="false">IF(ISBLANK(K572),VALUE(M572),ROW(K572))</f>
        <v>11</v>
      </c>
      <c r="N573" s="9" t="n">
        <f aca="false">N572+M572-M573</f>
        <v>180</v>
      </c>
      <c r="O573" s="10" t="n">
        <f aca="false">INDEX(F:F,M573,1)</f>
        <v>160000</v>
      </c>
      <c r="P573" s="11"/>
    </row>
    <row r="574" s="19" customFormat="true" ht="12.75" hidden="false" customHeight="false" outlineLevel="0" collapsed="false">
      <c r="A574" s="60" t="n">
        <v>563</v>
      </c>
      <c r="B574" s="61" t="str">
        <f aca="false">CONCATENATE(INT((A574-1)/12)+1,"-й год ",A574-1-INT((A574-1)/12)*12+1,"-й месяц")</f>
        <v>47-й год 11-й месяц</v>
      </c>
      <c r="C574" s="62" t="n">
        <f aca="false">IF(O574*$C$2/100/12/(1-(1+$C$2/100/12)^(-N574))&lt;F573,O574*$C$2/100/12/(1-(1+$C$2/100/12)^(-N574)),F573+E574)</f>
        <v>0</v>
      </c>
      <c r="D574" s="63" t="n">
        <f aca="false">C574-E574</f>
        <v>0</v>
      </c>
      <c r="E574" s="63" t="n">
        <f aca="false">F573*$C$2/12/100</f>
        <v>0</v>
      </c>
      <c r="F574" s="64" t="n">
        <f aca="false">F573-D574-K574-L574</f>
        <v>0</v>
      </c>
      <c r="G574" s="65" t="n">
        <f aca="false">H574+I574</f>
        <v>0</v>
      </c>
      <c r="H574" s="63" t="n">
        <f aca="false">IF($C$1/$C$3&lt;J573,$C$1/$C$3,J573)</f>
        <v>0</v>
      </c>
      <c r="I574" s="63" t="n">
        <f aca="false">J573*$C$2/12/100</f>
        <v>0</v>
      </c>
      <c r="J574" s="66" t="n">
        <f aca="false">J573-H574-K574-L574</f>
        <v>0</v>
      </c>
      <c r="K574" s="67"/>
      <c r="L574" s="68"/>
      <c r="M574" s="69" t="n">
        <f aca="false">IF(ISBLANK(K573),VALUE(M573),ROW(K573))</f>
        <v>11</v>
      </c>
      <c r="N574" s="9" t="n">
        <f aca="false">N573+M573-M574</f>
        <v>180</v>
      </c>
      <c r="O574" s="10" t="n">
        <f aca="false">INDEX(F:F,M574,1)</f>
        <v>160000</v>
      </c>
      <c r="P574" s="11"/>
    </row>
    <row r="575" s="19" customFormat="true" ht="12.75" hidden="false" customHeight="false" outlineLevel="0" collapsed="false">
      <c r="A575" s="60" t="n">
        <v>564</v>
      </c>
      <c r="B575" s="61" t="str">
        <f aca="false">CONCATENATE(INT((A575-1)/12)+1,"-й год ",A575-1-INT((A575-1)/12)*12+1,"-й месяц")</f>
        <v>47-й год 12-й месяц</v>
      </c>
      <c r="C575" s="62" t="n">
        <f aca="false">IF(O575*$C$2/100/12/(1-(1+$C$2/100/12)^(-N575))&lt;F574,O575*$C$2/100/12/(1-(1+$C$2/100/12)^(-N575)),F574+E575)</f>
        <v>0</v>
      </c>
      <c r="D575" s="63" t="n">
        <f aca="false">C575-E575</f>
        <v>0</v>
      </c>
      <c r="E575" s="63" t="n">
        <f aca="false">F574*$C$2/12/100</f>
        <v>0</v>
      </c>
      <c r="F575" s="64" t="n">
        <f aca="false">F574-D575-K575-L575</f>
        <v>0</v>
      </c>
      <c r="G575" s="65" t="n">
        <f aca="false">H575+I575</f>
        <v>0</v>
      </c>
      <c r="H575" s="63" t="n">
        <f aca="false">IF($C$1/$C$3&lt;J574,$C$1/$C$3,J574)</f>
        <v>0</v>
      </c>
      <c r="I575" s="63" t="n">
        <f aca="false">J574*$C$2/12/100</f>
        <v>0</v>
      </c>
      <c r="J575" s="66" t="n">
        <f aca="false">J574-H575-K575-L575</f>
        <v>0</v>
      </c>
      <c r="K575" s="67"/>
      <c r="L575" s="68"/>
      <c r="M575" s="69" t="n">
        <f aca="false">IF(ISBLANK(K574),VALUE(M574),ROW(K574))</f>
        <v>11</v>
      </c>
      <c r="N575" s="9" t="n">
        <f aca="false">N574+M574-M575</f>
        <v>180</v>
      </c>
      <c r="O575" s="10" t="n">
        <f aca="false">INDEX(F:F,M575,1)</f>
        <v>160000</v>
      </c>
      <c r="P575" s="11"/>
    </row>
    <row r="576" s="19" customFormat="true" ht="12.75" hidden="false" customHeight="false" outlineLevel="0" collapsed="false">
      <c r="A576" s="70" t="n">
        <v>565</v>
      </c>
      <c r="B576" s="71" t="str">
        <f aca="false">CONCATENATE(INT((A576-1)/12)+1,"-й год ",A576-1-INT((A576-1)/12)*12+1,"-й месяц")</f>
        <v>48-й год 1-й месяц</v>
      </c>
      <c r="C576" s="72" t="n">
        <f aca="false">IF(O576*$C$2/100/12/(1-(1+$C$2/100/12)^(-N576))&lt;F575,O576*$C$2/100/12/(1-(1+$C$2/100/12)^(-N576)),F575+E576)</f>
        <v>0</v>
      </c>
      <c r="D576" s="73" t="n">
        <f aca="false">C576-E576</f>
        <v>0</v>
      </c>
      <c r="E576" s="73" t="n">
        <f aca="false">F575*$C$2/12/100</f>
        <v>0</v>
      </c>
      <c r="F576" s="74" t="n">
        <f aca="false">F575-D576-K576-L576</f>
        <v>0</v>
      </c>
      <c r="G576" s="75" t="n">
        <f aca="false">H576+I576</f>
        <v>0</v>
      </c>
      <c r="H576" s="73" t="n">
        <f aca="false">IF($C$1/$C$3&lt;J575,$C$1/$C$3,J575)</f>
        <v>0</v>
      </c>
      <c r="I576" s="73" t="n">
        <f aca="false">J575*$C$2/12/100</f>
        <v>0</v>
      </c>
      <c r="J576" s="76" t="n">
        <f aca="false">J575-H576-K576-L576</f>
        <v>0</v>
      </c>
      <c r="K576" s="77"/>
      <c r="L576" s="78"/>
      <c r="M576" s="69" t="n">
        <f aca="false">IF(ISBLANK(K575),VALUE(M575),ROW(K575))</f>
        <v>11</v>
      </c>
      <c r="N576" s="9" t="n">
        <f aca="false">N575+M575-M576</f>
        <v>180</v>
      </c>
      <c r="O576" s="10" t="n">
        <f aca="false">INDEX(F:F,M576,1)</f>
        <v>160000</v>
      </c>
      <c r="P576" s="11"/>
    </row>
    <row r="577" s="19" customFormat="true" ht="12.75" hidden="false" customHeight="false" outlineLevel="0" collapsed="false">
      <c r="A577" s="79" t="n">
        <v>566</v>
      </c>
      <c r="B577" s="61" t="str">
        <f aca="false">CONCATENATE(INT((A577-1)/12)+1,"-й год ",A577-1-INT((A577-1)/12)*12+1,"-й месяц")</f>
        <v>48-й год 2-й месяц</v>
      </c>
      <c r="C577" s="62" t="n">
        <f aca="false">IF(O577*$C$2/100/12/(1-(1+$C$2/100/12)^(-N577))&lt;F576,O577*$C$2/100/12/(1-(1+$C$2/100/12)^(-N577)),F576+E577)</f>
        <v>0</v>
      </c>
      <c r="D577" s="63" t="n">
        <f aca="false">C577-E577</f>
        <v>0</v>
      </c>
      <c r="E577" s="63" t="n">
        <f aca="false">F576*$C$2/12/100</f>
        <v>0</v>
      </c>
      <c r="F577" s="64" t="n">
        <f aca="false">F576-D577-K577-L577</f>
        <v>0</v>
      </c>
      <c r="G577" s="65" t="n">
        <f aca="false">H577+I577</f>
        <v>0</v>
      </c>
      <c r="H577" s="63" t="n">
        <f aca="false">IF($C$1/$C$3&lt;J576,$C$1/$C$3,J576)</f>
        <v>0</v>
      </c>
      <c r="I577" s="63" t="n">
        <f aca="false">J576*$C$2/12/100</f>
        <v>0</v>
      </c>
      <c r="J577" s="66" t="n">
        <f aca="false">J576-H577-K577-L577</f>
        <v>0</v>
      </c>
      <c r="K577" s="67"/>
      <c r="L577" s="68"/>
      <c r="M577" s="69" t="n">
        <f aca="false">IF(ISBLANK(K576),VALUE(M576),ROW(K576))</f>
        <v>11</v>
      </c>
      <c r="N577" s="9" t="n">
        <f aca="false">N576+M576-M577</f>
        <v>180</v>
      </c>
      <c r="O577" s="10" t="n">
        <f aca="false">INDEX(F:F,M577,1)</f>
        <v>160000</v>
      </c>
      <c r="P577" s="11"/>
    </row>
    <row r="578" s="19" customFormat="true" ht="12.75" hidden="false" customHeight="false" outlineLevel="0" collapsed="false">
      <c r="A578" s="79" t="n">
        <v>567</v>
      </c>
      <c r="B578" s="61" t="str">
        <f aca="false">CONCATENATE(INT((A578-1)/12)+1,"-й год ",A578-1-INT((A578-1)/12)*12+1,"-й месяц")</f>
        <v>48-й год 3-й месяц</v>
      </c>
      <c r="C578" s="62" t="n">
        <f aca="false">IF(O578*$C$2/100/12/(1-(1+$C$2/100/12)^(-N578))&lt;F577,O578*$C$2/100/12/(1-(1+$C$2/100/12)^(-N578)),F577+E578)</f>
        <v>0</v>
      </c>
      <c r="D578" s="63" t="n">
        <f aca="false">C578-E578</f>
        <v>0</v>
      </c>
      <c r="E578" s="63" t="n">
        <f aca="false">F577*$C$2/12/100</f>
        <v>0</v>
      </c>
      <c r="F578" s="64" t="n">
        <f aca="false">F577-D578-K578-L578</f>
        <v>0</v>
      </c>
      <c r="G578" s="65" t="n">
        <f aca="false">H578+I578</f>
        <v>0</v>
      </c>
      <c r="H578" s="63" t="n">
        <f aca="false">IF($C$1/$C$3&lt;J577,$C$1/$C$3,J577)</f>
        <v>0</v>
      </c>
      <c r="I578" s="63" t="n">
        <f aca="false">J577*$C$2/12/100</f>
        <v>0</v>
      </c>
      <c r="J578" s="66" t="n">
        <f aca="false">J577-H578-K578-L578</f>
        <v>0</v>
      </c>
      <c r="K578" s="67"/>
      <c r="L578" s="68"/>
      <c r="M578" s="69" t="n">
        <f aca="false">IF(ISBLANK(K577),VALUE(M577),ROW(K577))</f>
        <v>11</v>
      </c>
      <c r="N578" s="9" t="n">
        <f aca="false">N577+M577-M578</f>
        <v>180</v>
      </c>
      <c r="O578" s="10" t="n">
        <f aca="false">INDEX(F:F,M578,1)</f>
        <v>160000</v>
      </c>
      <c r="P578" s="11"/>
    </row>
    <row r="579" s="19" customFormat="true" ht="12.75" hidden="false" customHeight="false" outlineLevel="0" collapsed="false">
      <c r="A579" s="79" t="n">
        <v>568</v>
      </c>
      <c r="B579" s="61" t="str">
        <f aca="false">CONCATENATE(INT((A579-1)/12)+1,"-й год ",A579-1-INT((A579-1)/12)*12+1,"-й месяц")</f>
        <v>48-й год 4-й месяц</v>
      </c>
      <c r="C579" s="62" t="n">
        <f aca="false">IF(O579*$C$2/100/12/(1-(1+$C$2/100/12)^(-N579))&lt;F578,O579*$C$2/100/12/(1-(1+$C$2/100/12)^(-N579)),F578+E579)</f>
        <v>0</v>
      </c>
      <c r="D579" s="63" t="n">
        <f aca="false">C579-E579</f>
        <v>0</v>
      </c>
      <c r="E579" s="63" t="n">
        <f aca="false">F578*$C$2/12/100</f>
        <v>0</v>
      </c>
      <c r="F579" s="64" t="n">
        <f aca="false">F578-D579-K579-L579</f>
        <v>0</v>
      </c>
      <c r="G579" s="65" t="n">
        <f aca="false">H579+I579</f>
        <v>0</v>
      </c>
      <c r="H579" s="63" t="n">
        <f aca="false">IF($C$1/$C$3&lt;J578,$C$1/$C$3,J578)</f>
        <v>0</v>
      </c>
      <c r="I579" s="63" t="n">
        <f aca="false">J578*$C$2/12/100</f>
        <v>0</v>
      </c>
      <c r="J579" s="66" t="n">
        <f aca="false">J578-H579-K579-L579</f>
        <v>0</v>
      </c>
      <c r="K579" s="67"/>
      <c r="L579" s="68"/>
      <c r="M579" s="69" t="n">
        <f aca="false">IF(ISBLANK(K578),VALUE(M578),ROW(K578))</f>
        <v>11</v>
      </c>
      <c r="N579" s="9" t="n">
        <f aca="false">N578+M578-M579</f>
        <v>180</v>
      </c>
      <c r="O579" s="10" t="n">
        <f aca="false">INDEX(F:F,M579,1)</f>
        <v>160000</v>
      </c>
      <c r="P579" s="11"/>
    </row>
    <row r="580" s="19" customFormat="true" ht="12.75" hidden="false" customHeight="false" outlineLevel="0" collapsed="false">
      <c r="A580" s="79" t="n">
        <v>569</v>
      </c>
      <c r="B580" s="61" t="str">
        <f aca="false">CONCATENATE(INT((A580-1)/12)+1,"-й год ",A580-1-INT((A580-1)/12)*12+1,"-й месяц")</f>
        <v>48-й год 5-й месяц</v>
      </c>
      <c r="C580" s="62" t="n">
        <f aca="false">IF(O580*$C$2/100/12/(1-(1+$C$2/100/12)^(-N580))&lt;F579,O580*$C$2/100/12/(1-(1+$C$2/100/12)^(-N580)),F579+E580)</f>
        <v>0</v>
      </c>
      <c r="D580" s="63" t="n">
        <f aca="false">C580-E580</f>
        <v>0</v>
      </c>
      <c r="E580" s="63" t="n">
        <f aca="false">F579*$C$2/12/100</f>
        <v>0</v>
      </c>
      <c r="F580" s="64" t="n">
        <f aca="false">F579-D580-K580-L580</f>
        <v>0</v>
      </c>
      <c r="G580" s="65" t="n">
        <f aca="false">H580+I580</f>
        <v>0</v>
      </c>
      <c r="H580" s="63" t="n">
        <f aca="false">IF($C$1/$C$3&lt;J579,$C$1/$C$3,J579)</f>
        <v>0</v>
      </c>
      <c r="I580" s="63" t="n">
        <f aca="false">J579*$C$2/12/100</f>
        <v>0</v>
      </c>
      <c r="J580" s="66" t="n">
        <f aca="false">J579-H580-K580-L580</f>
        <v>0</v>
      </c>
      <c r="K580" s="67"/>
      <c r="L580" s="68"/>
      <c r="M580" s="69" t="n">
        <f aca="false">IF(ISBLANK(K579),VALUE(M579),ROW(K579))</f>
        <v>11</v>
      </c>
      <c r="N580" s="9" t="n">
        <f aca="false">N579+M579-M580</f>
        <v>180</v>
      </c>
      <c r="O580" s="10" t="n">
        <f aca="false">INDEX(F:F,M580,1)</f>
        <v>160000</v>
      </c>
      <c r="P580" s="11"/>
    </row>
    <row r="581" s="19" customFormat="true" ht="12.75" hidden="false" customHeight="false" outlineLevel="0" collapsed="false">
      <c r="A581" s="79" t="n">
        <v>570</v>
      </c>
      <c r="B581" s="61" t="str">
        <f aca="false">CONCATENATE(INT((A581-1)/12)+1,"-й год ",A581-1-INT((A581-1)/12)*12+1,"-й месяц")</f>
        <v>48-й год 6-й месяц</v>
      </c>
      <c r="C581" s="62" t="n">
        <f aca="false">IF(O581*$C$2/100/12/(1-(1+$C$2/100/12)^(-N581))&lt;F580,O581*$C$2/100/12/(1-(1+$C$2/100/12)^(-N581)),F580+E581)</f>
        <v>0</v>
      </c>
      <c r="D581" s="63" t="n">
        <f aca="false">C581-E581</f>
        <v>0</v>
      </c>
      <c r="E581" s="63" t="n">
        <f aca="false">F580*$C$2/12/100</f>
        <v>0</v>
      </c>
      <c r="F581" s="64" t="n">
        <f aca="false">F580-D581-K581-L581</f>
        <v>0</v>
      </c>
      <c r="G581" s="65" t="n">
        <f aca="false">H581+I581</f>
        <v>0</v>
      </c>
      <c r="H581" s="63" t="n">
        <f aca="false">IF($C$1/$C$3&lt;J580,$C$1/$C$3,J580)</f>
        <v>0</v>
      </c>
      <c r="I581" s="63" t="n">
        <f aca="false">J580*$C$2/12/100</f>
        <v>0</v>
      </c>
      <c r="J581" s="66" t="n">
        <f aca="false">J580-H581-K581-L581</f>
        <v>0</v>
      </c>
      <c r="K581" s="67"/>
      <c r="L581" s="68"/>
      <c r="M581" s="69" t="n">
        <f aca="false">IF(ISBLANK(K580),VALUE(M580),ROW(K580))</f>
        <v>11</v>
      </c>
      <c r="N581" s="9" t="n">
        <f aca="false">N580+M580-M581</f>
        <v>180</v>
      </c>
      <c r="O581" s="10" t="n">
        <f aca="false">INDEX(F:F,M581,1)</f>
        <v>160000</v>
      </c>
      <c r="P581" s="11"/>
    </row>
    <row r="582" s="19" customFormat="true" ht="12.75" hidden="false" customHeight="false" outlineLevel="0" collapsed="false">
      <c r="A582" s="79" t="n">
        <v>571</v>
      </c>
      <c r="B582" s="61" t="str">
        <f aca="false">CONCATENATE(INT((A582-1)/12)+1,"-й год ",A582-1-INT((A582-1)/12)*12+1,"-й месяц")</f>
        <v>48-й год 7-й месяц</v>
      </c>
      <c r="C582" s="62" t="n">
        <f aca="false">IF(O582*$C$2/100/12/(1-(1+$C$2/100/12)^(-N582))&lt;F581,O582*$C$2/100/12/(1-(1+$C$2/100/12)^(-N582)),F581+E582)</f>
        <v>0</v>
      </c>
      <c r="D582" s="63" t="n">
        <f aca="false">C582-E582</f>
        <v>0</v>
      </c>
      <c r="E582" s="63" t="n">
        <f aca="false">F581*$C$2/12/100</f>
        <v>0</v>
      </c>
      <c r="F582" s="64" t="n">
        <f aca="false">F581-D582-K582-L582</f>
        <v>0</v>
      </c>
      <c r="G582" s="65" t="n">
        <f aca="false">H582+I582</f>
        <v>0</v>
      </c>
      <c r="H582" s="63" t="n">
        <f aca="false">IF($C$1/$C$3&lt;J581,$C$1/$C$3,J581)</f>
        <v>0</v>
      </c>
      <c r="I582" s="63" t="n">
        <f aca="false">J581*$C$2/12/100</f>
        <v>0</v>
      </c>
      <c r="J582" s="66" t="n">
        <f aca="false">J581-H582-K582-L582</f>
        <v>0</v>
      </c>
      <c r="K582" s="67"/>
      <c r="L582" s="68"/>
      <c r="M582" s="69" t="n">
        <f aca="false">IF(ISBLANK(K581),VALUE(M581),ROW(K581))</f>
        <v>11</v>
      </c>
      <c r="N582" s="9" t="n">
        <f aca="false">N581+M581-M582</f>
        <v>180</v>
      </c>
      <c r="O582" s="10" t="n">
        <f aca="false">INDEX(F:F,M582,1)</f>
        <v>160000</v>
      </c>
      <c r="P582" s="11"/>
    </row>
    <row r="583" s="19" customFormat="true" ht="12.75" hidden="false" customHeight="false" outlineLevel="0" collapsed="false">
      <c r="A583" s="79" t="n">
        <v>572</v>
      </c>
      <c r="B583" s="61" t="str">
        <f aca="false">CONCATENATE(INT((A583-1)/12)+1,"-й год ",A583-1-INT((A583-1)/12)*12+1,"-й месяц")</f>
        <v>48-й год 8-й месяц</v>
      </c>
      <c r="C583" s="62" t="n">
        <f aca="false">IF(O583*$C$2/100/12/(1-(1+$C$2/100/12)^(-N583))&lt;F582,O583*$C$2/100/12/(1-(1+$C$2/100/12)^(-N583)),F582+E583)</f>
        <v>0</v>
      </c>
      <c r="D583" s="63" t="n">
        <f aca="false">C583-E583</f>
        <v>0</v>
      </c>
      <c r="E583" s="63" t="n">
        <f aca="false">F582*$C$2/12/100</f>
        <v>0</v>
      </c>
      <c r="F583" s="64" t="n">
        <f aca="false">F582-D583-K583-L583</f>
        <v>0</v>
      </c>
      <c r="G583" s="65" t="n">
        <f aca="false">H583+I583</f>
        <v>0</v>
      </c>
      <c r="H583" s="63" t="n">
        <f aca="false">IF($C$1/$C$3&lt;J582,$C$1/$C$3,J582)</f>
        <v>0</v>
      </c>
      <c r="I583" s="63" t="n">
        <f aca="false">J582*$C$2/12/100</f>
        <v>0</v>
      </c>
      <c r="J583" s="66" t="n">
        <f aca="false">J582-H583-K583-L583</f>
        <v>0</v>
      </c>
      <c r="K583" s="67"/>
      <c r="L583" s="68"/>
      <c r="M583" s="69" t="n">
        <f aca="false">IF(ISBLANK(K582),VALUE(M582),ROW(K582))</f>
        <v>11</v>
      </c>
      <c r="N583" s="9" t="n">
        <f aca="false">N582+M582-M583</f>
        <v>180</v>
      </c>
      <c r="O583" s="10" t="n">
        <f aca="false">INDEX(F:F,M583,1)</f>
        <v>160000</v>
      </c>
      <c r="P583" s="11"/>
    </row>
    <row r="584" s="19" customFormat="true" ht="12.75" hidden="false" customHeight="false" outlineLevel="0" collapsed="false">
      <c r="A584" s="79" t="n">
        <v>573</v>
      </c>
      <c r="B584" s="61" t="str">
        <f aca="false">CONCATENATE(INT((A584-1)/12)+1,"-й год ",A584-1-INT((A584-1)/12)*12+1,"-й месяц")</f>
        <v>48-й год 9-й месяц</v>
      </c>
      <c r="C584" s="62" t="n">
        <f aca="false">IF(O584*$C$2/100/12/(1-(1+$C$2/100/12)^(-N584))&lt;F583,O584*$C$2/100/12/(1-(1+$C$2/100/12)^(-N584)),F583+E584)</f>
        <v>0</v>
      </c>
      <c r="D584" s="63" t="n">
        <f aca="false">C584-E584</f>
        <v>0</v>
      </c>
      <c r="E584" s="63" t="n">
        <f aca="false">F583*$C$2/12/100</f>
        <v>0</v>
      </c>
      <c r="F584" s="64" t="n">
        <f aca="false">F583-D584-K584-L584</f>
        <v>0</v>
      </c>
      <c r="G584" s="65" t="n">
        <f aca="false">H584+I584</f>
        <v>0</v>
      </c>
      <c r="H584" s="63" t="n">
        <f aca="false">IF($C$1/$C$3&lt;J583,$C$1/$C$3,J583)</f>
        <v>0</v>
      </c>
      <c r="I584" s="63" t="n">
        <f aca="false">J583*$C$2/12/100</f>
        <v>0</v>
      </c>
      <c r="J584" s="66" t="n">
        <f aca="false">J583-H584-K584-L584</f>
        <v>0</v>
      </c>
      <c r="K584" s="67"/>
      <c r="L584" s="68"/>
      <c r="M584" s="69" t="n">
        <f aca="false">IF(ISBLANK(K583),VALUE(M583),ROW(K583))</f>
        <v>11</v>
      </c>
      <c r="N584" s="9" t="n">
        <f aca="false">N583+M583-M584</f>
        <v>180</v>
      </c>
      <c r="O584" s="10" t="n">
        <f aca="false">INDEX(F:F,M584,1)</f>
        <v>160000</v>
      </c>
      <c r="P584" s="11"/>
    </row>
    <row r="585" s="19" customFormat="true" ht="12.75" hidden="false" customHeight="false" outlineLevel="0" collapsed="false">
      <c r="A585" s="79" t="n">
        <v>574</v>
      </c>
      <c r="B585" s="61" t="str">
        <f aca="false">CONCATENATE(INT((A585-1)/12)+1,"-й год ",A585-1-INT((A585-1)/12)*12+1,"-й месяц")</f>
        <v>48-й год 10-й месяц</v>
      </c>
      <c r="C585" s="62" t="n">
        <f aca="false">IF(O585*$C$2/100/12/(1-(1+$C$2/100/12)^(-N585))&lt;F584,O585*$C$2/100/12/(1-(1+$C$2/100/12)^(-N585)),F584+E585)</f>
        <v>0</v>
      </c>
      <c r="D585" s="63" t="n">
        <f aca="false">C585-E585</f>
        <v>0</v>
      </c>
      <c r="E585" s="63" t="n">
        <f aca="false">F584*$C$2/12/100</f>
        <v>0</v>
      </c>
      <c r="F585" s="64" t="n">
        <f aca="false">F584-D585-K585-L585</f>
        <v>0</v>
      </c>
      <c r="G585" s="65" t="n">
        <f aca="false">H585+I585</f>
        <v>0</v>
      </c>
      <c r="H585" s="63" t="n">
        <f aca="false">IF($C$1/$C$3&lt;J584,$C$1/$C$3,J584)</f>
        <v>0</v>
      </c>
      <c r="I585" s="63" t="n">
        <f aca="false">J584*$C$2/12/100</f>
        <v>0</v>
      </c>
      <c r="J585" s="66" t="n">
        <f aca="false">J584-H585-K585-L585</f>
        <v>0</v>
      </c>
      <c r="K585" s="67"/>
      <c r="L585" s="68"/>
      <c r="M585" s="69" t="n">
        <f aca="false">IF(ISBLANK(K584),VALUE(M584),ROW(K584))</f>
        <v>11</v>
      </c>
      <c r="N585" s="9" t="n">
        <f aca="false">N584+M584-M585</f>
        <v>180</v>
      </c>
      <c r="O585" s="10" t="n">
        <f aca="false">INDEX(F:F,M585,1)</f>
        <v>160000</v>
      </c>
      <c r="P585" s="11"/>
    </row>
    <row r="586" s="19" customFormat="true" ht="12.75" hidden="false" customHeight="false" outlineLevel="0" collapsed="false">
      <c r="A586" s="79" t="n">
        <v>575</v>
      </c>
      <c r="B586" s="61" t="str">
        <f aca="false">CONCATENATE(INT((A586-1)/12)+1,"-й год ",A586-1-INT((A586-1)/12)*12+1,"-й месяц")</f>
        <v>48-й год 11-й месяц</v>
      </c>
      <c r="C586" s="62" t="n">
        <f aca="false">IF(O586*$C$2/100/12/(1-(1+$C$2/100/12)^(-N586))&lt;F585,O586*$C$2/100/12/(1-(1+$C$2/100/12)^(-N586)),F585+E586)</f>
        <v>0</v>
      </c>
      <c r="D586" s="63" t="n">
        <f aca="false">C586-E586</f>
        <v>0</v>
      </c>
      <c r="E586" s="63" t="n">
        <f aca="false">F585*$C$2/12/100</f>
        <v>0</v>
      </c>
      <c r="F586" s="64" t="n">
        <f aca="false">F585-D586-K586-L586</f>
        <v>0</v>
      </c>
      <c r="G586" s="65" t="n">
        <f aca="false">H586+I586</f>
        <v>0</v>
      </c>
      <c r="H586" s="63" t="n">
        <f aca="false">IF($C$1/$C$3&lt;J585,$C$1/$C$3,J585)</f>
        <v>0</v>
      </c>
      <c r="I586" s="63" t="n">
        <f aca="false">J585*$C$2/12/100</f>
        <v>0</v>
      </c>
      <c r="J586" s="66" t="n">
        <f aca="false">J585-H586-K586-L586</f>
        <v>0</v>
      </c>
      <c r="K586" s="67"/>
      <c r="L586" s="68"/>
      <c r="M586" s="69" t="n">
        <f aca="false">IF(ISBLANK(K585),VALUE(M585),ROW(K585))</f>
        <v>11</v>
      </c>
      <c r="N586" s="9" t="n">
        <f aca="false">N585+M585-M586</f>
        <v>180</v>
      </c>
      <c r="O586" s="10" t="n">
        <f aca="false">INDEX(F:F,M586,1)</f>
        <v>160000</v>
      </c>
      <c r="P586" s="11"/>
    </row>
    <row r="587" s="19" customFormat="true" ht="12.75" hidden="false" customHeight="false" outlineLevel="0" collapsed="false">
      <c r="A587" s="80" t="n">
        <v>576</v>
      </c>
      <c r="B587" s="81" t="str">
        <f aca="false">CONCATENATE(INT((A587-1)/12)+1,"-й год ",A587-1-INT((A587-1)/12)*12+1,"-й месяц")</f>
        <v>48-й год 12-й месяц</v>
      </c>
      <c r="C587" s="82" t="n">
        <f aca="false">IF(O587*$C$2/100/12/(1-(1+$C$2/100/12)^(-N587))&lt;F586,O587*$C$2/100/12/(1-(1+$C$2/100/12)^(-N587)),F586+E587)</f>
        <v>0</v>
      </c>
      <c r="D587" s="83" t="n">
        <f aca="false">C587-E587</f>
        <v>0</v>
      </c>
      <c r="E587" s="83" t="n">
        <f aca="false">F586*$C$2/12/100</f>
        <v>0</v>
      </c>
      <c r="F587" s="84" t="n">
        <f aca="false">F586-D587-K587-L587</f>
        <v>0</v>
      </c>
      <c r="G587" s="85" t="n">
        <f aca="false">H587+I587</f>
        <v>0</v>
      </c>
      <c r="H587" s="83" t="n">
        <f aca="false">IF($C$1/$C$3&lt;J586,$C$1/$C$3,J586)</f>
        <v>0</v>
      </c>
      <c r="I587" s="83" t="n">
        <f aca="false">J586*$C$2/12/100</f>
        <v>0</v>
      </c>
      <c r="J587" s="86" t="n">
        <f aca="false">J586-H587-K587-L587</f>
        <v>0</v>
      </c>
      <c r="K587" s="87"/>
      <c r="L587" s="88"/>
      <c r="M587" s="69" t="n">
        <f aca="false">IF(ISBLANK(K586),VALUE(M586),ROW(K586))</f>
        <v>11</v>
      </c>
      <c r="N587" s="9" t="n">
        <f aca="false">N586+M586-M587</f>
        <v>180</v>
      </c>
      <c r="O587" s="10" t="n">
        <f aca="false">INDEX(F:F,M587,1)</f>
        <v>160000</v>
      </c>
      <c r="P587" s="11"/>
    </row>
    <row r="588" s="19" customFormat="true" ht="12.75" hidden="false" customHeight="false" outlineLevel="0" collapsed="false">
      <c r="A588" s="60" t="n">
        <v>577</v>
      </c>
      <c r="B588" s="61" t="str">
        <f aca="false">CONCATENATE(INT((A588-1)/12)+1,"-й год ",A588-1-INT((A588-1)/12)*12+1,"-й месяц")</f>
        <v>49-й год 1-й месяц</v>
      </c>
      <c r="C588" s="62" t="n">
        <f aca="false">IF(O588*$C$2/100/12/(1-(1+$C$2/100/12)^(-N588))&lt;F587,O588*$C$2/100/12/(1-(1+$C$2/100/12)^(-N588)),F587+E588)</f>
        <v>0</v>
      </c>
      <c r="D588" s="63" t="n">
        <f aca="false">C588-E588</f>
        <v>0</v>
      </c>
      <c r="E588" s="63" t="n">
        <f aca="false">F587*$C$2/12/100</f>
        <v>0</v>
      </c>
      <c r="F588" s="64" t="n">
        <f aca="false">F587-D588-K588-L588</f>
        <v>0</v>
      </c>
      <c r="G588" s="65" t="n">
        <f aca="false">H588+I588</f>
        <v>0</v>
      </c>
      <c r="H588" s="63" t="n">
        <f aca="false">IF($C$1/$C$3&lt;J587,$C$1/$C$3,J587)</f>
        <v>0</v>
      </c>
      <c r="I588" s="63" t="n">
        <f aca="false">J587*$C$2/12/100</f>
        <v>0</v>
      </c>
      <c r="J588" s="66" t="n">
        <f aca="false">J587-H588-K588-L588</f>
        <v>0</v>
      </c>
      <c r="K588" s="67"/>
      <c r="L588" s="68"/>
      <c r="M588" s="69" t="n">
        <f aca="false">IF(ISBLANK(K587),VALUE(M587),ROW(K587))</f>
        <v>11</v>
      </c>
      <c r="N588" s="9" t="n">
        <f aca="false">N587+M587-M588</f>
        <v>180</v>
      </c>
      <c r="O588" s="10" t="n">
        <f aca="false">INDEX(F:F,M588,1)</f>
        <v>160000</v>
      </c>
      <c r="P588" s="11"/>
    </row>
    <row r="589" s="19" customFormat="true" ht="12.75" hidden="false" customHeight="false" outlineLevel="0" collapsed="false">
      <c r="A589" s="60" t="n">
        <v>578</v>
      </c>
      <c r="B589" s="61" t="str">
        <f aca="false">CONCATENATE(INT((A589-1)/12)+1,"-й год ",A589-1-INT((A589-1)/12)*12+1,"-й месяц")</f>
        <v>49-й год 2-й месяц</v>
      </c>
      <c r="C589" s="62" t="n">
        <f aca="false">IF(O589*$C$2/100/12/(1-(1+$C$2/100/12)^(-N589))&lt;F588,O589*$C$2/100/12/(1-(1+$C$2/100/12)^(-N589)),F588+E589)</f>
        <v>0</v>
      </c>
      <c r="D589" s="63" t="n">
        <f aca="false">C589-E589</f>
        <v>0</v>
      </c>
      <c r="E589" s="63" t="n">
        <f aca="false">F588*$C$2/12/100</f>
        <v>0</v>
      </c>
      <c r="F589" s="64" t="n">
        <f aca="false">F588-D589-K589-L589</f>
        <v>0</v>
      </c>
      <c r="G589" s="65" t="n">
        <f aca="false">H589+I589</f>
        <v>0</v>
      </c>
      <c r="H589" s="63" t="n">
        <f aca="false">IF($C$1/$C$3&lt;J588,$C$1/$C$3,J588)</f>
        <v>0</v>
      </c>
      <c r="I589" s="63" t="n">
        <f aca="false">J588*$C$2/12/100</f>
        <v>0</v>
      </c>
      <c r="J589" s="66" t="n">
        <f aca="false">J588-H589-K589-L589</f>
        <v>0</v>
      </c>
      <c r="K589" s="67"/>
      <c r="L589" s="68"/>
      <c r="M589" s="69" t="n">
        <f aca="false">IF(ISBLANK(K588),VALUE(M588),ROW(K588))</f>
        <v>11</v>
      </c>
      <c r="N589" s="9" t="n">
        <f aca="false">N588+M588-M589</f>
        <v>180</v>
      </c>
      <c r="O589" s="10" t="n">
        <f aca="false">INDEX(F:F,M589,1)</f>
        <v>160000</v>
      </c>
      <c r="P589" s="11"/>
    </row>
    <row r="590" s="19" customFormat="true" ht="12.75" hidden="false" customHeight="false" outlineLevel="0" collapsed="false">
      <c r="A590" s="60" t="n">
        <v>579</v>
      </c>
      <c r="B590" s="61" t="str">
        <f aca="false">CONCATENATE(INT((A590-1)/12)+1,"-й год ",A590-1-INT((A590-1)/12)*12+1,"-й месяц")</f>
        <v>49-й год 3-й месяц</v>
      </c>
      <c r="C590" s="62" t="n">
        <f aca="false">IF(O590*$C$2/100/12/(1-(1+$C$2/100/12)^(-N590))&lt;F589,O590*$C$2/100/12/(1-(1+$C$2/100/12)^(-N590)),F589+E590)</f>
        <v>0</v>
      </c>
      <c r="D590" s="63" t="n">
        <f aca="false">C590-E590</f>
        <v>0</v>
      </c>
      <c r="E590" s="63" t="n">
        <f aca="false">F589*$C$2/12/100</f>
        <v>0</v>
      </c>
      <c r="F590" s="64" t="n">
        <f aca="false">F589-D590-K590-L590</f>
        <v>0</v>
      </c>
      <c r="G590" s="65" t="n">
        <f aca="false">H590+I590</f>
        <v>0</v>
      </c>
      <c r="H590" s="63" t="n">
        <f aca="false">IF($C$1/$C$3&lt;J589,$C$1/$C$3,J589)</f>
        <v>0</v>
      </c>
      <c r="I590" s="63" t="n">
        <f aca="false">J589*$C$2/12/100</f>
        <v>0</v>
      </c>
      <c r="J590" s="66" t="n">
        <f aca="false">J589-H590-K590-L590</f>
        <v>0</v>
      </c>
      <c r="K590" s="67"/>
      <c r="L590" s="68"/>
      <c r="M590" s="69" t="n">
        <f aca="false">IF(ISBLANK(K589),VALUE(M589),ROW(K589))</f>
        <v>11</v>
      </c>
      <c r="N590" s="9" t="n">
        <f aca="false">N589+M589-M590</f>
        <v>180</v>
      </c>
      <c r="O590" s="10" t="n">
        <f aca="false">INDEX(F:F,M590,1)</f>
        <v>160000</v>
      </c>
      <c r="P590" s="11"/>
    </row>
    <row r="591" s="19" customFormat="true" ht="12.75" hidden="false" customHeight="false" outlineLevel="0" collapsed="false">
      <c r="A591" s="60" t="n">
        <v>580</v>
      </c>
      <c r="B591" s="61" t="str">
        <f aca="false">CONCATENATE(INT((A591-1)/12)+1,"-й год ",A591-1-INT((A591-1)/12)*12+1,"-й месяц")</f>
        <v>49-й год 4-й месяц</v>
      </c>
      <c r="C591" s="62" t="n">
        <f aca="false">IF(O591*$C$2/100/12/(1-(1+$C$2/100/12)^(-N591))&lt;F590,O591*$C$2/100/12/(1-(1+$C$2/100/12)^(-N591)),F590+E591)</f>
        <v>0</v>
      </c>
      <c r="D591" s="63" t="n">
        <f aca="false">C591-E591</f>
        <v>0</v>
      </c>
      <c r="E591" s="63" t="n">
        <f aca="false">F590*$C$2/12/100</f>
        <v>0</v>
      </c>
      <c r="F591" s="64" t="n">
        <f aca="false">F590-D591-K591-L591</f>
        <v>0</v>
      </c>
      <c r="G591" s="65" t="n">
        <f aca="false">H591+I591</f>
        <v>0</v>
      </c>
      <c r="H591" s="63" t="n">
        <f aca="false">IF($C$1/$C$3&lt;J590,$C$1/$C$3,J590)</f>
        <v>0</v>
      </c>
      <c r="I591" s="63" t="n">
        <f aca="false">J590*$C$2/12/100</f>
        <v>0</v>
      </c>
      <c r="J591" s="66" t="n">
        <f aca="false">J590-H591-K591-L591</f>
        <v>0</v>
      </c>
      <c r="K591" s="67"/>
      <c r="L591" s="68"/>
      <c r="M591" s="69" t="n">
        <f aca="false">IF(ISBLANK(K590),VALUE(M590),ROW(K590))</f>
        <v>11</v>
      </c>
      <c r="N591" s="9" t="n">
        <f aca="false">N590+M590-M591</f>
        <v>180</v>
      </c>
      <c r="O591" s="10" t="n">
        <f aca="false">INDEX(F:F,M591,1)</f>
        <v>160000</v>
      </c>
      <c r="P591" s="11"/>
    </row>
    <row r="592" s="19" customFormat="true" ht="12.75" hidden="false" customHeight="false" outlineLevel="0" collapsed="false">
      <c r="A592" s="60" t="n">
        <v>581</v>
      </c>
      <c r="B592" s="61" t="str">
        <f aca="false">CONCATENATE(INT((A592-1)/12)+1,"-й год ",A592-1-INT((A592-1)/12)*12+1,"-й месяц")</f>
        <v>49-й год 5-й месяц</v>
      </c>
      <c r="C592" s="62" t="n">
        <f aca="false">IF(O592*$C$2/100/12/(1-(1+$C$2/100/12)^(-N592))&lt;F591,O592*$C$2/100/12/(1-(1+$C$2/100/12)^(-N592)),F591+E592)</f>
        <v>0</v>
      </c>
      <c r="D592" s="63" t="n">
        <f aca="false">C592-E592</f>
        <v>0</v>
      </c>
      <c r="E592" s="63" t="n">
        <f aca="false">F591*$C$2/12/100</f>
        <v>0</v>
      </c>
      <c r="F592" s="64" t="n">
        <f aca="false">F591-D592-K592-L592</f>
        <v>0</v>
      </c>
      <c r="G592" s="65" t="n">
        <f aca="false">H592+I592</f>
        <v>0</v>
      </c>
      <c r="H592" s="63" t="n">
        <f aca="false">IF($C$1/$C$3&lt;J591,$C$1/$C$3,J591)</f>
        <v>0</v>
      </c>
      <c r="I592" s="63" t="n">
        <f aca="false">J591*$C$2/12/100</f>
        <v>0</v>
      </c>
      <c r="J592" s="66" t="n">
        <f aca="false">J591-H592-K592-L592</f>
        <v>0</v>
      </c>
      <c r="K592" s="67"/>
      <c r="L592" s="68"/>
      <c r="M592" s="69" t="n">
        <f aca="false">IF(ISBLANK(K591),VALUE(M591),ROW(K591))</f>
        <v>11</v>
      </c>
      <c r="N592" s="9" t="n">
        <f aca="false">N591+M591-M592</f>
        <v>180</v>
      </c>
      <c r="O592" s="10" t="n">
        <f aca="false">INDEX(F:F,M592,1)</f>
        <v>160000</v>
      </c>
      <c r="P592" s="11"/>
    </row>
    <row r="593" s="19" customFormat="true" ht="12.75" hidden="false" customHeight="false" outlineLevel="0" collapsed="false">
      <c r="A593" s="60" t="n">
        <v>582</v>
      </c>
      <c r="B593" s="61" t="str">
        <f aca="false">CONCATENATE(INT((A593-1)/12)+1,"-й год ",A593-1-INT((A593-1)/12)*12+1,"-й месяц")</f>
        <v>49-й год 6-й месяц</v>
      </c>
      <c r="C593" s="62" t="n">
        <f aca="false">IF(O593*$C$2/100/12/(1-(1+$C$2/100/12)^(-N593))&lt;F592,O593*$C$2/100/12/(1-(1+$C$2/100/12)^(-N593)),F592+E593)</f>
        <v>0</v>
      </c>
      <c r="D593" s="63" t="n">
        <f aca="false">C593-E593</f>
        <v>0</v>
      </c>
      <c r="E593" s="63" t="n">
        <f aca="false">F592*$C$2/12/100</f>
        <v>0</v>
      </c>
      <c r="F593" s="64" t="n">
        <f aca="false">F592-D593-K593-L593</f>
        <v>0</v>
      </c>
      <c r="G593" s="65" t="n">
        <f aca="false">H593+I593</f>
        <v>0</v>
      </c>
      <c r="H593" s="63" t="n">
        <f aca="false">IF($C$1/$C$3&lt;J592,$C$1/$C$3,J592)</f>
        <v>0</v>
      </c>
      <c r="I593" s="63" t="n">
        <f aca="false">J592*$C$2/12/100</f>
        <v>0</v>
      </c>
      <c r="J593" s="66" t="n">
        <f aca="false">J592-H593-K593-L593</f>
        <v>0</v>
      </c>
      <c r="K593" s="67"/>
      <c r="L593" s="68"/>
      <c r="M593" s="69" t="n">
        <f aca="false">IF(ISBLANK(K592),VALUE(M592),ROW(K592))</f>
        <v>11</v>
      </c>
      <c r="N593" s="9" t="n">
        <f aca="false">N592+M592-M593</f>
        <v>180</v>
      </c>
      <c r="O593" s="10" t="n">
        <f aca="false">INDEX(F:F,M593,1)</f>
        <v>160000</v>
      </c>
      <c r="P593" s="11"/>
    </row>
    <row r="594" s="19" customFormat="true" ht="12.75" hidden="false" customHeight="false" outlineLevel="0" collapsed="false">
      <c r="A594" s="60" t="n">
        <v>583</v>
      </c>
      <c r="B594" s="61" t="str">
        <f aca="false">CONCATENATE(INT((A594-1)/12)+1,"-й год ",A594-1-INT((A594-1)/12)*12+1,"-й месяц")</f>
        <v>49-й год 7-й месяц</v>
      </c>
      <c r="C594" s="62" t="n">
        <f aca="false">IF(O594*$C$2/100/12/(1-(1+$C$2/100/12)^(-N594))&lt;F593,O594*$C$2/100/12/(1-(1+$C$2/100/12)^(-N594)),F593+E594)</f>
        <v>0</v>
      </c>
      <c r="D594" s="63" t="n">
        <f aca="false">C594-E594</f>
        <v>0</v>
      </c>
      <c r="E594" s="63" t="n">
        <f aca="false">F593*$C$2/12/100</f>
        <v>0</v>
      </c>
      <c r="F594" s="64" t="n">
        <f aca="false">F593-D594-K594-L594</f>
        <v>0</v>
      </c>
      <c r="G594" s="65" t="n">
        <f aca="false">H594+I594</f>
        <v>0</v>
      </c>
      <c r="H594" s="63" t="n">
        <f aca="false">IF($C$1/$C$3&lt;J593,$C$1/$C$3,J593)</f>
        <v>0</v>
      </c>
      <c r="I594" s="63" t="n">
        <f aca="false">J593*$C$2/12/100</f>
        <v>0</v>
      </c>
      <c r="J594" s="66" t="n">
        <f aca="false">J593-H594-K594-L594</f>
        <v>0</v>
      </c>
      <c r="K594" s="67"/>
      <c r="L594" s="68"/>
      <c r="M594" s="69" t="n">
        <f aca="false">IF(ISBLANK(K593),VALUE(M593),ROW(K593))</f>
        <v>11</v>
      </c>
      <c r="N594" s="9" t="n">
        <f aca="false">N593+M593-M594</f>
        <v>180</v>
      </c>
      <c r="O594" s="10" t="n">
        <f aca="false">INDEX(F:F,M594,1)</f>
        <v>160000</v>
      </c>
      <c r="P594" s="11"/>
    </row>
    <row r="595" s="19" customFormat="true" ht="12.75" hidden="false" customHeight="false" outlineLevel="0" collapsed="false">
      <c r="A595" s="60" t="n">
        <v>584</v>
      </c>
      <c r="B595" s="61" t="str">
        <f aca="false">CONCATENATE(INT((A595-1)/12)+1,"-й год ",A595-1-INT((A595-1)/12)*12+1,"-й месяц")</f>
        <v>49-й год 8-й месяц</v>
      </c>
      <c r="C595" s="62" t="n">
        <f aca="false">IF(O595*$C$2/100/12/(1-(1+$C$2/100/12)^(-N595))&lt;F594,O595*$C$2/100/12/(1-(1+$C$2/100/12)^(-N595)),F594+E595)</f>
        <v>0</v>
      </c>
      <c r="D595" s="63" t="n">
        <f aca="false">C595-E595</f>
        <v>0</v>
      </c>
      <c r="E595" s="63" t="n">
        <f aca="false">F594*$C$2/12/100</f>
        <v>0</v>
      </c>
      <c r="F595" s="64" t="n">
        <f aca="false">F594-D595-K595-L595</f>
        <v>0</v>
      </c>
      <c r="G595" s="65" t="n">
        <f aca="false">H595+I595</f>
        <v>0</v>
      </c>
      <c r="H595" s="63" t="n">
        <f aca="false">IF($C$1/$C$3&lt;J594,$C$1/$C$3,J594)</f>
        <v>0</v>
      </c>
      <c r="I595" s="63" t="n">
        <f aca="false">J594*$C$2/12/100</f>
        <v>0</v>
      </c>
      <c r="J595" s="66" t="n">
        <f aca="false">J594-H595-K595-L595</f>
        <v>0</v>
      </c>
      <c r="K595" s="67"/>
      <c r="L595" s="68"/>
      <c r="M595" s="69" t="n">
        <f aca="false">IF(ISBLANK(K594),VALUE(M594),ROW(K594))</f>
        <v>11</v>
      </c>
      <c r="N595" s="9" t="n">
        <f aca="false">N594+M594-M595</f>
        <v>180</v>
      </c>
      <c r="O595" s="10" t="n">
        <f aca="false">INDEX(F:F,M595,1)</f>
        <v>160000</v>
      </c>
      <c r="P595" s="11"/>
    </row>
    <row r="596" s="19" customFormat="true" ht="12.75" hidden="false" customHeight="false" outlineLevel="0" collapsed="false">
      <c r="A596" s="60" t="n">
        <v>585</v>
      </c>
      <c r="B596" s="61" t="str">
        <f aca="false">CONCATENATE(INT((A596-1)/12)+1,"-й год ",A596-1-INT((A596-1)/12)*12+1,"-й месяц")</f>
        <v>49-й год 9-й месяц</v>
      </c>
      <c r="C596" s="62" t="n">
        <f aca="false">IF(O596*$C$2/100/12/(1-(1+$C$2/100/12)^(-N596))&lt;F595,O596*$C$2/100/12/(1-(1+$C$2/100/12)^(-N596)),F595+E596)</f>
        <v>0</v>
      </c>
      <c r="D596" s="63" t="n">
        <f aca="false">C596-E596</f>
        <v>0</v>
      </c>
      <c r="E596" s="63" t="n">
        <f aca="false">F595*$C$2/12/100</f>
        <v>0</v>
      </c>
      <c r="F596" s="64" t="n">
        <f aca="false">F595-D596-K596-L596</f>
        <v>0</v>
      </c>
      <c r="G596" s="65" t="n">
        <f aca="false">H596+I596</f>
        <v>0</v>
      </c>
      <c r="H596" s="63" t="n">
        <f aca="false">IF($C$1/$C$3&lt;J595,$C$1/$C$3,J595)</f>
        <v>0</v>
      </c>
      <c r="I596" s="63" t="n">
        <f aca="false">J595*$C$2/12/100</f>
        <v>0</v>
      </c>
      <c r="J596" s="66" t="n">
        <f aca="false">J595-H596-K596-L596</f>
        <v>0</v>
      </c>
      <c r="K596" s="67"/>
      <c r="L596" s="68"/>
      <c r="M596" s="69" t="n">
        <f aca="false">IF(ISBLANK(K595),VALUE(M595),ROW(K595))</f>
        <v>11</v>
      </c>
      <c r="N596" s="9" t="n">
        <f aca="false">N595+M595-M596</f>
        <v>180</v>
      </c>
      <c r="O596" s="10" t="n">
        <f aca="false">INDEX(F:F,M596,1)</f>
        <v>160000</v>
      </c>
      <c r="P596" s="11"/>
    </row>
    <row r="597" s="19" customFormat="true" ht="12.75" hidden="false" customHeight="false" outlineLevel="0" collapsed="false">
      <c r="A597" s="60" t="n">
        <v>586</v>
      </c>
      <c r="B597" s="61" t="str">
        <f aca="false">CONCATENATE(INT((A597-1)/12)+1,"-й год ",A597-1-INT((A597-1)/12)*12+1,"-й месяц")</f>
        <v>49-й год 10-й месяц</v>
      </c>
      <c r="C597" s="62" t="n">
        <f aca="false">IF(O597*$C$2/100/12/(1-(1+$C$2/100/12)^(-N597))&lt;F596,O597*$C$2/100/12/(1-(1+$C$2/100/12)^(-N597)),F596+E597)</f>
        <v>0</v>
      </c>
      <c r="D597" s="63" t="n">
        <f aca="false">C597-E597</f>
        <v>0</v>
      </c>
      <c r="E597" s="63" t="n">
        <f aca="false">F596*$C$2/12/100</f>
        <v>0</v>
      </c>
      <c r="F597" s="64" t="n">
        <f aca="false">F596-D597-K597-L597</f>
        <v>0</v>
      </c>
      <c r="G597" s="65" t="n">
        <f aca="false">H597+I597</f>
        <v>0</v>
      </c>
      <c r="H597" s="63" t="n">
        <f aca="false">IF($C$1/$C$3&lt;J596,$C$1/$C$3,J596)</f>
        <v>0</v>
      </c>
      <c r="I597" s="63" t="n">
        <f aca="false">J596*$C$2/12/100</f>
        <v>0</v>
      </c>
      <c r="J597" s="66" t="n">
        <f aca="false">J596-H597-K597-L597</f>
        <v>0</v>
      </c>
      <c r="K597" s="67"/>
      <c r="L597" s="68"/>
      <c r="M597" s="69" t="n">
        <f aca="false">IF(ISBLANK(K596),VALUE(M596),ROW(K596))</f>
        <v>11</v>
      </c>
      <c r="N597" s="9" t="n">
        <f aca="false">N596+M596-M597</f>
        <v>180</v>
      </c>
      <c r="O597" s="10" t="n">
        <f aca="false">INDEX(F:F,M597,1)</f>
        <v>160000</v>
      </c>
      <c r="P597" s="11"/>
    </row>
    <row r="598" s="19" customFormat="true" ht="12.75" hidden="false" customHeight="false" outlineLevel="0" collapsed="false">
      <c r="A598" s="60" t="n">
        <v>587</v>
      </c>
      <c r="B598" s="61" t="str">
        <f aca="false">CONCATENATE(INT((A598-1)/12)+1,"-й год ",A598-1-INT((A598-1)/12)*12+1,"-й месяц")</f>
        <v>49-й год 11-й месяц</v>
      </c>
      <c r="C598" s="62" t="n">
        <f aca="false">IF(O598*$C$2/100/12/(1-(1+$C$2/100/12)^(-N598))&lt;F597,O598*$C$2/100/12/(1-(1+$C$2/100/12)^(-N598)),F597+E598)</f>
        <v>0</v>
      </c>
      <c r="D598" s="63" t="n">
        <f aca="false">C598-E598</f>
        <v>0</v>
      </c>
      <c r="E598" s="63" t="n">
        <f aca="false">F597*$C$2/12/100</f>
        <v>0</v>
      </c>
      <c r="F598" s="64" t="n">
        <f aca="false">F597-D598-K598-L598</f>
        <v>0</v>
      </c>
      <c r="G598" s="65" t="n">
        <f aca="false">H598+I598</f>
        <v>0</v>
      </c>
      <c r="H598" s="63" t="n">
        <f aca="false">IF($C$1/$C$3&lt;J597,$C$1/$C$3,J597)</f>
        <v>0</v>
      </c>
      <c r="I598" s="63" t="n">
        <f aca="false">J597*$C$2/12/100</f>
        <v>0</v>
      </c>
      <c r="J598" s="66" t="n">
        <f aca="false">J597-H598-K598-L598</f>
        <v>0</v>
      </c>
      <c r="K598" s="67"/>
      <c r="L598" s="68"/>
      <c r="M598" s="69" t="n">
        <f aca="false">IF(ISBLANK(K597),VALUE(M597),ROW(K597))</f>
        <v>11</v>
      </c>
      <c r="N598" s="9" t="n">
        <f aca="false">N597+M597-M598</f>
        <v>180</v>
      </c>
      <c r="O598" s="10" t="n">
        <f aca="false">INDEX(F:F,M598,1)</f>
        <v>160000</v>
      </c>
      <c r="P598" s="11"/>
    </row>
    <row r="599" s="19" customFormat="true" ht="12.75" hidden="false" customHeight="false" outlineLevel="0" collapsed="false">
      <c r="A599" s="60" t="n">
        <v>588</v>
      </c>
      <c r="B599" s="61" t="str">
        <f aca="false">CONCATENATE(INT((A599-1)/12)+1,"-й год ",A599-1-INT((A599-1)/12)*12+1,"-й месяц")</f>
        <v>49-й год 12-й месяц</v>
      </c>
      <c r="C599" s="62" t="n">
        <f aca="false">IF(O599*$C$2/100/12/(1-(1+$C$2/100/12)^(-N599))&lt;F598,O599*$C$2/100/12/(1-(1+$C$2/100/12)^(-N599)),F598+E599)</f>
        <v>0</v>
      </c>
      <c r="D599" s="63" t="n">
        <f aca="false">C599-E599</f>
        <v>0</v>
      </c>
      <c r="E599" s="63" t="n">
        <f aca="false">F598*$C$2/12/100</f>
        <v>0</v>
      </c>
      <c r="F599" s="64" t="n">
        <f aca="false">F598-D599-K599-L599</f>
        <v>0</v>
      </c>
      <c r="G599" s="65" t="n">
        <f aca="false">H599+I599</f>
        <v>0</v>
      </c>
      <c r="H599" s="63" t="n">
        <f aca="false">IF($C$1/$C$3&lt;J598,$C$1/$C$3,J598)</f>
        <v>0</v>
      </c>
      <c r="I599" s="63" t="n">
        <f aca="false">J598*$C$2/12/100</f>
        <v>0</v>
      </c>
      <c r="J599" s="66" t="n">
        <f aca="false">J598-H599-K599-L599</f>
        <v>0</v>
      </c>
      <c r="K599" s="67"/>
      <c r="L599" s="68"/>
      <c r="M599" s="69" t="n">
        <f aca="false">IF(ISBLANK(K598),VALUE(M598),ROW(K598))</f>
        <v>11</v>
      </c>
      <c r="N599" s="9" t="n">
        <f aca="false">N598+M598-M599</f>
        <v>180</v>
      </c>
      <c r="O599" s="10" t="n">
        <f aca="false">INDEX(F:F,M599,1)</f>
        <v>160000</v>
      </c>
      <c r="P599" s="11"/>
    </row>
    <row r="600" s="19" customFormat="true" ht="12.75" hidden="false" customHeight="false" outlineLevel="0" collapsed="false">
      <c r="A600" s="70" t="n">
        <v>589</v>
      </c>
      <c r="B600" s="71" t="str">
        <f aca="false">CONCATENATE(INT((A600-1)/12)+1,"-й год ",A600-1-INT((A600-1)/12)*12+1,"-й месяц")</f>
        <v>50-й год 1-й месяц</v>
      </c>
      <c r="C600" s="72" t="n">
        <f aca="false">IF(O600*$C$2/100/12/(1-(1+$C$2/100/12)^(-N600))&lt;F599,O600*$C$2/100/12/(1-(1+$C$2/100/12)^(-N600)),F599+E600)</f>
        <v>0</v>
      </c>
      <c r="D600" s="73" t="n">
        <f aca="false">C600-E600</f>
        <v>0</v>
      </c>
      <c r="E600" s="73" t="n">
        <f aca="false">F599*$C$2/12/100</f>
        <v>0</v>
      </c>
      <c r="F600" s="74" t="n">
        <f aca="false">F599-D600-K600-L600</f>
        <v>0</v>
      </c>
      <c r="G600" s="75" t="n">
        <f aca="false">H600+I600</f>
        <v>0</v>
      </c>
      <c r="H600" s="73" t="n">
        <f aca="false">IF($C$1/$C$3&lt;J599,$C$1/$C$3,J599)</f>
        <v>0</v>
      </c>
      <c r="I600" s="73" t="n">
        <f aca="false">J599*$C$2/12/100</f>
        <v>0</v>
      </c>
      <c r="J600" s="76" t="n">
        <f aca="false">J599-H600-K600-L600</f>
        <v>0</v>
      </c>
      <c r="K600" s="77"/>
      <c r="L600" s="78"/>
      <c r="M600" s="69" t="n">
        <f aca="false">IF(ISBLANK(K599),VALUE(M599),ROW(K599))</f>
        <v>11</v>
      </c>
      <c r="N600" s="9" t="n">
        <f aca="false">N599+M599-M600</f>
        <v>180</v>
      </c>
      <c r="O600" s="10" t="n">
        <f aca="false">INDEX(F:F,M600,1)</f>
        <v>160000</v>
      </c>
      <c r="P600" s="11"/>
    </row>
    <row r="601" s="19" customFormat="true" ht="12.75" hidden="false" customHeight="false" outlineLevel="0" collapsed="false">
      <c r="A601" s="79" t="n">
        <v>590</v>
      </c>
      <c r="B601" s="61" t="str">
        <f aca="false">CONCATENATE(INT((A601-1)/12)+1,"-й год ",A601-1-INT((A601-1)/12)*12+1,"-й месяц")</f>
        <v>50-й год 2-й месяц</v>
      </c>
      <c r="C601" s="62" t="n">
        <f aca="false">IF(O601*$C$2/100/12/(1-(1+$C$2/100/12)^(-N601))&lt;F600,O601*$C$2/100/12/(1-(1+$C$2/100/12)^(-N601)),F600+E601)</f>
        <v>0</v>
      </c>
      <c r="D601" s="63" t="n">
        <f aca="false">C601-E601</f>
        <v>0</v>
      </c>
      <c r="E601" s="63" t="n">
        <f aca="false">F600*$C$2/12/100</f>
        <v>0</v>
      </c>
      <c r="F601" s="64" t="n">
        <f aca="false">F600-D601-K601-L601</f>
        <v>0</v>
      </c>
      <c r="G601" s="65" t="n">
        <f aca="false">H601+I601</f>
        <v>0</v>
      </c>
      <c r="H601" s="63" t="n">
        <f aca="false">IF($C$1/$C$3&lt;J600,$C$1/$C$3,J600)</f>
        <v>0</v>
      </c>
      <c r="I601" s="63" t="n">
        <f aca="false">J600*$C$2/12/100</f>
        <v>0</v>
      </c>
      <c r="J601" s="66" t="n">
        <f aca="false">J600-H601-K601-L601</f>
        <v>0</v>
      </c>
      <c r="K601" s="67"/>
      <c r="L601" s="68"/>
      <c r="M601" s="69" t="n">
        <f aca="false">IF(ISBLANK(K600),VALUE(M600),ROW(K600))</f>
        <v>11</v>
      </c>
      <c r="N601" s="9" t="n">
        <f aca="false">N600+M600-M601</f>
        <v>180</v>
      </c>
      <c r="O601" s="10" t="n">
        <f aca="false">INDEX(F:F,M601,1)</f>
        <v>160000</v>
      </c>
      <c r="P601" s="11"/>
    </row>
    <row r="602" s="19" customFormat="true" ht="12.75" hidden="false" customHeight="false" outlineLevel="0" collapsed="false">
      <c r="A602" s="79" t="n">
        <v>591</v>
      </c>
      <c r="B602" s="61" t="str">
        <f aca="false">CONCATENATE(INT((A602-1)/12)+1,"-й год ",A602-1-INT((A602-1)/12)*12+1,"-й месяц")</f>
        <v>50-й год 3-й месяц</v>
      </c>
      <c r="C602" s="62" t="n">
        <f aca="false">IF(O602*$C$2/100/12/(1-(1+$C$2/100/12)^(-N602))&lt;F601,O602*$C$2/100/12/(1-(1+$C$2/100/12)^(-N602)),F601+E602)</f>
        <v>0</v>
      </c>
      <c r="D602" s="63" t="n">
        <f aca="false">C602-E602</f>
        <v>0</v>
      </c>
      <c r="E602" s="63" t="n">
        <f aca="false">F601*$C$2/12/100</f>
        <v>0</v>
      </c>
      <c r="F602" s="64" t="n">
        <f aca="false">F601-D602-K602-L602</f>
        <v>0</v>
      </c>
      <c r="G602" s="65" t="n">
        <f aca="false">H602+I602</f>
        <v>0</v>
      </c>
      <c r="H602" s="63" t="n">
        <f aca="false">IF($C$1/$C$3&lt;J601,$C$1/$C$3,J601)</f>
        <v>0</v>
      </c>
      <c r="I602" s="63" t="n">
        <f aca="false">J601*$C$2/12/100</f>
        <v>0</v>
      </c>
      <c r="J602" s="66" t="n">
        <f aca="false">J601-H602-K602-L602</f>
        <v>0</v>
      </c>
      <c r="K602" s="67"/>
      <c r="L602" s="68"/>
      <c r="M602" s="69" t="n">
        <f aca="false">IF(ISBLANK(K601),VALUE(M601),ROW(K601))</f>
        <v>11</v>
      </c>
      <c r="N602" s="9" t="n">
        <f aca="false">N601+M601-M602</f>
        <v>180</v>
      </c>
      <c r="O602" s="10" t="n">
        <f aca="false">INDEX(F:F,M602,1)</f>
        <v>160000</v>
      </c>
      <c r="P602" s="11"/>
    </row>
    <row r="603" s="19" customFormat="true" ht="12.75" hidden="false" customHeight="false" outlineLevel="0" collapsed="false">
      <c r="A603" s="79" t="n">
        <v>592</v>
      </c>
      <c r="B603" s="61" t="str">
        <f aca="false">CONCATENATE(INT((A603-1)/12)+1,"-й год ",A603-1-INT((A603-1)/12)*12+1,"-й месяц")</f>
        <v>50-й год 4-й месяц</v>
      </c>
      <c r="C603" s="62" t="n">
        <f aca="false">IF(O603*$C$2/100/12/(1-(1+$C$2/100/12)^(-N603))&lt;F602,O603*$C$2/100/12/(1-(1+$C$2/100/12)^(-N603)),F602+E603)</f>
        <v>0</v>
      </c>
      <c r="D603" s="63" t="n">
        <f aca="false">C603-E603</f>
        <v>0</v>
      </c>
      <c r="E603" s="63" t="n">
        <f aca="false">F602*$C$2/12/100</f>
        <v>0</v>
      </c>
      <c r="F603" s="64" t="n">
        <f aca="false">F602-D603-K603-L603</f>
        <v>0</v>
      </c>
      <c r="G603" s="65" t="n">
        <f aca="false">H603+I603</f>
        <v>0</v>
      </c>
      <c r="H603" s="63" t="n">
        <f aca="false">IF($C$1/$C$3&lt;J602,$C$1/$C$3,J602)</f>
        <v>0</v>
      </c>
      <c r="I603" s="63" t="n">
        <f aca="false">J602*$C$2/12/100</f>
        <v>0</v>
      </c>
      <c r="J603" s="66" t="n">
        <f aca="false">J602-H603-K603-L603</f>
        <v>0</v>
      </c>
      <c r="K603" s="67"/>
      <c r="L603" s="68"/>
      <c r="M603" s="69" t="n">
        <f aca="false">IF(ISBLANK(K602),VALUE(M602),ROW(K602))</f>
        <v>11</v>
      </c>
      <c r="N603" s="9" t="n">
        <f aca="false">N602+M602-M603</f>
        <v>180</v>
      </c>
      <c r="O603" s="10" t="n">
        <f aca="false">INDEX(F:F,M603,1)</f>
        <v>160000</v>
      </c>
      <c r="P603" s="11"/>
    </row>
    <row r="604" s="19" customFormat="true" ht="12.75" hidden="false" customHeight="false" outlineLevel="0" collapsed="false">
      <c r="A604" s="79" t="n">
        <v>593</v>
      </c>
      <c r="B604" s="61" t="str">
        <f aca="false">CONCATENATE(INT((A604-1)/12)+1,"-й год ",A604-1-INT((A604-1)/12)*12+1,"-й месяц")</f>
        <v>50-й год 5-й месяц</v>
      </c>
      <c r="C604" s="62" t="n">
        <f aca="false">IF(O604*$C$2/100/12/(1-(1+$C$2/100/12)^(-N604))&lt;F603,O604*$C$2/100/12/(1-(1+$C$2/100/12)^(-N604)),F603+E604)</f>
        <v>0</v>
      </c>
      <c r="D604" s="63" t="n">
        <f aca="false">C604-E604</f>
        <v>0</v>
      </c>
      <c r="E604" s="63" t="n">
        <f aca="false">F603*$C$2/12/100</f>
        <v>0</v>
      </c>
      <c r="F604" s="64" t="n">
        <f aca="false">F603-D604-K604-L604</f>
        <v>0</v>
      </c>
      <c r="G604" s="65" t="n">
        <f aca="false">H604+I604</f>
        <v>0</v>
      </c>
      <c r="H604" s="63" t="n">
        <f aca="false">IF($C$1/$C$3&lt;J603,$C$1/$C$3,J603)</f>
        <v>0</v>
      </c>
      <c r="I604" s="63" t="n">
        <f aca="false">J603*$C$2/12/100</f>
        <v>0</v>
      </c>
      <c r="J604" s="66" t="n">
        <f aca="false">J603-H604-K604-L604</f>
        <v>0</v>
      </c>
      <c r="K604" s="67"/>
      <c r="L604" s="68"/>
      <c r="M604" s="69" t="n">
        <f aca="false">IF(ISBLANK(K603),VALUE(M603),ROW(K603))</f>
        <v>11</v>
      </c>
      <c r="N604" s="9" t="n">
        <f aca="false">N603+M603-M604</f>
        <v>180</v>
      </c>
      <c r="O604" s="10" t="n">
        <f aca="false">INDEX(F:F,M604,1)</f>
        <v>160000</v>
      </c>
      <c r="P604" s="11"/>
    </row>
    <row r="605" s="19" customFormat="true" ht="12.75" hidden="false" customHeight="false" outlineLevel="0" collapsed="false">
      <c r="A605" s="79" t="n">
        <v>594</v>
      </c>
      <c r="B605" s="61" t="str">
        <f aca="false">CONCATENATE(INT((A605-1)/12)+1,"-й год ",A605-1-INT((A605-1)/12)*12+1,"-й месяц")</f>
        <v>50-й год 6-й месяц</v>
      </c>
      <c r="C605" s="62" t="n">
        <f aca="false">IF(O605*$C$2/100/12/(1-(1+$C$2/100/12)^(-N605))&lt;F604,O605*$C$2/100/12/(1-(1+$C$2/100/12)^(-N605)),F604+E605)</f>
        <v>0</v>
      </c>
      <c r="D605" s="63" t="n">
        <f aca="false">C605-E605</f>
        <v>0</v>
      </c>
      <c r="E605" s="63" t="n">
        <f aca="false">F604*$C$2/12/100</f>
        <v>0</v>
      </c>
      <c r="F605" s="64" t="n">
        <f aca="false">F604-D605-K605-L605</f>
        <v>0</v>
      </c>
      <c r="G605" s="65" t="n">
        <f aca="false">H605+I605</f>
        <v>0</v>
      </c>
      <c r="H605" s="63" t="n">
        <f aca="false">IF($C$1/$C$3&lt;J604,$C$1/$C$3,J604)</f>
        <v>0</v>
      </c>
      <c r="I605" s="63" t="n">
        <f aca="false">J604*$C$2/12/100</f>
        <v>0</v>
      </c>
      <c r="J605" s="66" t="n">
        <f aca="false">J604-H605-K605-L605</f>
        <v>0</v>
      </c>
      <c r="K605" s="67"/>
      <c r="L605" s="68"/>
      <c r="M605" s="69" t="n">
        <f aca="false">IF(ISBLANK(K604),VALUE(M604),ROW(K604))</f>
        <v>11</v>
      </c>
      <c r="N605" s="9" t="n">
        <f aca="false">N604+M604-M605</f>
        <v>180</v>
      </c>
      <c r="O605" s="10" t="n">
        <f aca="false">INDEX(F:F,M605,1)</f>
        <v>160000</v>
      </c>
      <c r="P605" s="11"/>
    </row>
    <row r="606" s="19" customFormat="true" ht="12.75" hidden="false" customHeight="false" outlineLevel="0" collapsed="false">
      <c r="A606" s="79" t="n">
        <v>595</v>
      </c>
      <c r="B606" s="61" t="str">
        <f aca="false">CONCATENATE(INT((A606-1)/12)+1,"-й год ",A606-1-INT((A606-1)/12)*12+1,"-й месяц")</f>
        <v>50-й год 7-й месяц</v>
      </c>
      <c r="C606" s="62" t="n">
        <f aca="false">IF(O606*$C$2/100/12/(1-(1+$C$2/100/12)^(-N606))&lt;F605,O606*$C$2/100/12/(1-(1+$C$2/100/12)^(-N606)),F605+E606)</f>
        <v>0</v>
      </c>
      <c r="D606" s="63" t="n">
        <f aca="false">C606-E606</f>
        <v>0</v>
      </c>
      <c r="E606" s="63" t="n">
        <f aca="false">F605*$C$2/12/100</f>
        <v>0</v>
      </c>
      <c r="F606" s="64" t="n">
        <f aca="false">F605-D606-K606-L606</f>
        <v>0</v>
      </c>
      <c r="G606" s="65" t="n">
        <f aca="false">H606+I606</f>
        <v>0</v>
      </c>
      <c r="H606" s="63" t="n">
        <f aca="false">IF($C$1/$C$3&lt;J605,$C$1/$C$3,J605)</f>
        <v>0</v>
      </c>
      <c r="I606" s="63" t="n">
        <f aca="false">J605*$C$2/12/100</f>
        <v>0</v>
      </c>
      <c r="J606" s="66" t="n">
        <f aca="false">J605-H606-K606-L606</f>
        <v>0</v>
      </c>
      <c r="K606" s="67"/>
      <c r="L606" s="68"/>
      <c r="M606" s="69" t="n">
        <f aca="false">IF(ISBLANK(K605),VALUE(M605),ROW(K605))</f>
        <v>11</v>
      </c>
      <c r="N606" s="9" t="n">
        <f aca="false">N605+M605-M606</f>
        <v>180</v>
      </c>
      <c r="O606" s="10" t="n">
        <f aca="false">INDEX(F:F,M606,1)</f>
        <v>160000</v>
      </c>
      <c r="P606" s="11"/>
    </row>
    <row r="607" s="19" customFormat="true" ht="12.75" hidden="false" customHeight="false" outlineLevel="0" collapsed="false">
      <c r="A607" s="79" t="n">
        <v>596</v>
      </c>
      <c r="B607" s="61" t="str">
        <f aca="false">CONCATENATE(INT((A607-1)/12)+1,"-й год ",A607-1-INT((A607-1)/12)*12+1,"-й месяц")</f>
        <v>50-й год 8-й месяц</v>
      </c>
      <c r="C607" s="62" t="n">
        <f aca="false">IF(O607*$C$2/100/12/(1-(1+$C$2/100/12)^(-N607))&lt;F606,O607*$C$2/100/12/(1-(1+$C$2/100/12)^(-N607)),F606+E607)</f>
        <v>0</v>
      </c>
      <c r="D607" s="63" t="n">
        <f aca="false">C607-E607</f>
        <v>0</v>
      </c>
      <c r="E607" s="63" t="n">
        <f aca="false">F606*$C$2/12/100</f>
        <v>0</v>
      </c>
      <c r="F607" s="64" t="n">
        <f aca="false">F606-D607-K607-L607</f>
        <v>0</v>
      </c>
      <c r="G607" s="65" t="n">
        <f aca="false">H607+I607</f>
        <v>0</v>
      </c>
      <c r="H607" s="63" t="n">
        <f aca="false">IF($C$1/$C$3&lt;J606,$C$1/$C$3,J606)</f>
        <v>0</v>
      </c>
      <c r="I607" s="63" t="n">
        <f aca="false">J606*$C$2/12/100</f>
        <v>0</v>
      </c>
      <c r="J607" s="66" t="n">
        <f aca="false">J606-H607-K607-L607</f>
        <v>0</v>
      </c>
      <c r="K607" s="67"/>
      <c r="L607" s="68"/>
      <c r="M607" s="69" t="n">
        <f aca="false">IF(ISBLANK(K606),VALUE(M606),ROW(K606))</f>
        <v>11</v>
      </c>
      <c r="N607" s="9" t="n">
        <f aca="false">N606+M606-M607</f>
        <v>180</v>
      </c>
      <c r="O607" s="10" t="n">
        <f aca="false">INDEX(F:F,M607,1)</f>
        <v>160000</v>
      </c>
      <c r="P607" s="11"/>
    </row>
    <row r="608" s="19" customFormat="true" ht="12.75" hidden="false" customHeight="false" outlineLevel="0" collapsed="false">
      <c r="A608" s="79" t="n">
        <v>597</v>
      </c>
      <c r="B608" s="61" t="str">
        <f aca="false">CONCATENATE(INT((A608-1)/12)+1,"-й год ",A608-1-INT((A608-1)/12)*12+1,"-й месяц")</f>
        <v>50-й год 9-й месяц</v>
      </c>
      <c r="C608" s="62" t="n">
        <f aca="false">IF(O608*$C$2/100/12/(1-(1+$C$2/100/12)^(-N608))&lt;F607,O608*$C$2/100/12/(1-(1+$C$2/100/12)^(-N608)),F607+E608)</f>
        <v>0</v>
      </c>
      <c r="D608" s="63" t="n">
        <f aca="false">C608-E608</f>
        <v>0</v>
      </c>
      <c r="E608" s="63" t="n">
        <f aca="false">F607*$C$2/12/100</f>
        <v>0</v>
      </c>
      <c r="F608" s="64" t="n">
        <f aca="false">F607-D608-K608-L608</f>
        <v>0</v>
      </c>
      <c r="G608" s="65" t="n">
        <f aca="false">H608+I608</f>
        <v>0</v>
      </c>
      <c r="H608" s="63" t="n">
        <f aca="false">IF($C$1/$C$3&lt;J607,$C$1/$C$3,J607)</f>
        <v>0</v>
      </c>
      <c r="I608" s="63" t="n">
        <f aca="false">J607*$C$2/12/100</f>
        <v>0</v>
      </c>
      <c r="J608" s="66" t="n">
        <f aca="false">J607-H608-K608-L608</f>
        <v>0</v>
      </c>
      <c r="K608" s="67"/>
      <c r="L608" s="68"/>
      <c r="M608" s="69" t="n">
        <f aca="false">IF(ISBLANK(K607),VALUE(M607),ROW(K607))</f>
        <v>11</v>
      </c>
      <c r="N608" s="9" t="n">
        <f aca="false">N607+M607-M608</f>
        <v>180</v>
      </c>
      <c r="O608" s="10" t="n">
        <f aca="false">INDEX(F:F,M608,1)</f>
        <v>160000</v>
      </c>
      <c r="P608" s="11"/>
    </row>
    <row r="609" s="19" customFormat="true" ht="12.75" hidden="false" customHeight="false" outlineLevel="0" collapsed="false">
      <c r="A609" s="79" t="n">
        <v>598</v>
      </c>
      <c r="B609" s="61" t="str">
        <f aca="false">CONCATENATE(INT((A609-1)/12)+1,"-й год ",A609-1-INT((A609-1)/12)*12+1,"-й месяц")</f>
        <v>50-й год 10-й месяц</v>
      </c>
      <c r="C609" s="62" t="n">
        <f aca="false">IF(O609*$C$2/100/12/(1-(1+$C$2/100/12)^(-N609))&lt;F608,O609*$C$2/100/12/(1-(1+$C$2/100/12)^(-N609)),F608+E609)</f>
        <v>0</v>
      </c>
      <c r="D609" s="63" t="n">
        <f aca="false">C609-E609</f>
        <v>0</v>
      </c>
      <c r="E609" s="63" t="n">
        <f aca="false">F608*$C$2/12/100</f>
        <v>0</v>
      </c>
      <c r="F609" s="64" t="n">
        <f aca="false">F608-D609-K609-L609</f>
        <v>0</v>
      </c>
      <c r="G609" s="65" t="n">
        <f aca="false">H609+I609</f>
        <v>0</v>
      </c>
      <c r="H609" s="63" t="n">
        <f aca="false">IF($C$1/$C$3&lt;J608,$C$1/$C$3,J608)</f>
        <v>0</v>
      </c>
      <c r="I609" s="63" t="n">
        <f aca="false">J608*$C$2/12/100</f>
        <v>0</v>
      </c>
      <c r="J609" s="66" t="n">
        <f aca="false">J608-H609-K609-L609</f>
        <v>0</v>
      </c>
      <c r="K609" s="67"/>
      <c r="L609" s="68"/>
      <c r="M609" s="69" t="n">
        <f aca="false">IF(ISBLANK(K608),VALUE(M608),ROW(K608))</f>
        <v>11</v>
      </c>
      <c r="N609" s="9" t="n">
        <f aca="false">N608+M608-M609</f>
        <v>180</v>
      </c>
      <c r="O609" s="10" t="n">
        <f aca="false">INDEX(F:F,M609,1)</f>
        <v>160000</v>
      </c>
      <c r="P609" s="11"/>
    </row>
    <row r="610" s="19" customFormat="true" ht="12.75" hidden="false" customHeight="false" outlineLevel="0" collapsed="false">
      <c r="A610" s="79" t="n">
        <v>599</v>
      </c>
      <c r="B610" s="61" t="str">
        <f aca="false">CONCATENATE(INT((A610-1)/12)+1,"-й год ",A610-1-INT((A610-1)/12)*12+1,"-й месяц")</f>
        <v>50-й год 11-й месяц</v>
      </c>
      <c r="C610" s="62" t="n">
        <f aca="false">IF(O610*$C$2/100/12/(1-(1+$C$2/100/12)^(-N610))&lt;F609,O610*$C$2/100/12/(1-(1+$C$2/100/12)^(-N610)),F609+E610)</f>
        <v>0</v>
      </c>
      <c r="D610" s="63" t="n">
        <f aca="false">C610-E610</f>
        <v>0</v>
      </c>
      <c r="E610" s="63" t="n">
        <f aca="false">F609*$C$2/12/100</f>
        <v>0</v>
      </c>
      <c r="F610" s="64" t="n">
        <f aca="false">F609-D610-K610-L610</f>
        <v>0</v>
      </c>
      <c r="G610" s="65" t="n">
        <f aca="false">H610+I610</f>
        <v>0</v>
      </c>
      <c r="H610" s="63" t="n">
        <f aca="false">IF($C$1/$C$3&lt;J609,$C$1/$C$3,J609)</f>
        <v>0</v>
      </c>
      <c r="I610" s="63" t="n">
        <f aca="false">J609*$C$2/12/100</f>
        <v>0</v>
      </c>
      <c r="J610" s="66" t="n">
        <f aca="false">J609-H610-K610-L610</f>
        <v>0</v>
      </c>
      <c r="K610" s="67"/>
      <c r="L610" s="68"/>
      <c r="M610" s="69" t="n">
        <f aca="false">IF(ISBLANK(K609),VALUE(M609),ROW(K609))</f>
        <v>11</v>
      </c>
      <c r="N610" s="9" t="n">
        <f aca="false">N609+M609-M610</f>
        <v>180</v>
      </c>
      <c r="O610" s="10" t="n">
        <f aca="false">INDEX(F:F,M610,1)</f>
        <v>160000</v>
      </c>
      <c r="P610" s="11"/>
    </row>
    <row r="611" s="19" customFormat="true" ht="13.5" hidden="false" customHeight="false" outlineLevel="0" collapsed="false">
      <c r="A611" s="80" t="n">
        <v>600</v>
      </c>
      <c r="B611" s="81" t="str">
        <f aca="false">CONCATENATE(INT((A611-1)/12)+1,"-й год ",A611-1-INT((A611-1)/12)*12+1,"-й месяц")</f>
        <v>50-й год 12-й месяц</v>
      </c>
      <c r="C611" s="82" t="n">
        <f aca="false">IF(O611*$C$2/100/12/(1-(1+$C$2/100/12)^(-N611))&lt;F610,O611*$C$2/100/12/(1-(1+$C$2/100/12)^(-N611)),F610+E611)</f>
        <v>0</v>
      </c>
      <c r="D611" s="83" t="n">
        <f aca="false">C611-E611</f>
        <v>0</v>
      </c>
      <c r="E611" s="83" t="n">
        <f aca="false">F610*$C$2/12/100</f>
        <v>0</v>
      </c>
      <c r="F611" s="84" t="n">
        <f aca="false">F610-D611-K611-L611</f>
        <v>0</v>
      </c>
      <c r="G611" s="89" t="n">
        <f aca="false">H611+I611</f>
        <v>0</v>
      </c>
      <c r="H611" s="90" t="n">
        <f aca="false">IF($C$1/$C$3&lt;J610,$C$1/$C$3,J610)</f>
        <v>0</v>
      </c>
      <c r="I611" s="90" t="n">
        <f aca="false">J610*$C$2/12/100</f>
        <v>0</v>
      </c>
      <c r="J611" s="91" t="n">
        <f aca="false">J610-H611-K611-L611</f>
        <v>0</v>
      </c>
      <c r="K611" s="92"/>
      <c r="L611" s="93"/>
      <c r="M611" s="69" t="n">
        <f aca="false">IF(ISBLANK(K610),VALUE(M610),ROW(K610))</f>
        <v>11</v>
      </c>
      <c r="N611" s="9" t="n">
        <f aca="false">N610+M610-M611</f>
        <v>180</v>
      </c>
      <c r="O611" s="10" t="n">
        <f aca="false">INDEX(F:F,M611,1)</f>
        <v>160000</v>
      </c>
      <c r="P611" s="11"/>
    </row>
  </sheetData>
  <sheetProtection sheet="true" password="8fb2" objects="true" scenarios="true" formatCells="false" formatColumns="false" formatRows="false"/>
  <mergeCells count="20">
    <mergeCell ref="A1:B1"/>
    <mergeCell ref="A2:B2"/>
    <mergeCell ref="A3:B3"/>
    <mergeCell ref="A5:B5"/>
    <mergeCell ref="C5:E5"/>
    <mergeCell ref="F5:H5"/>
    <mergeCell ref="I5:K5"/>
    <mergeCell ref="A6:B6"/>
    <mergeCell ref="C6:E6"/>
    <mergeCell ref="F6:H6"/>
    <mergeCell ref="I6:K6"/>
    <mergeCell ref="A7:B7"/>
    <mergeCell ref="C7:E7"/>
    <mergeCell ref="F7:H7"/>
    <mergeCell ref="I7:K7"/>
    <mergeCell ref="A9:A10"/>
    <mergeCell ref="B9:B10"/>
    <mergeCell ref="C9:F9"/>
    <mergeCell ref="G9:J9"/>
    <mergeCell ref="K9:L9"/>
  </mergeCells>
  <conditionalFormatting sqref="A12:M611">
    <cfRule type="expression" priority="2" aboveAverage="0" equalAverage="0" bottom="0" percent="0" rank="0" text="" dxfId="0">
      <formula>IF($C12+$G12=0,1,0)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2007-10-02T13:49:11Z</dcterms:created>
  <dc:creator>Pif</dc:creator>
  <dc:description/>
  <dc:language>en-US</dc:language>
  <cp:lastModifiedBy>Pif</cp:lastModifiedBy>
  <dcterms:modified xsi:type="dcterms:W3CDTF">2008-03-04T09:01:52Z</dcterms:modified>
  <cp:revision>0</cp:revision>
  <dc:subject/>
  <dc:title/>
</cp:coreProperties>
</file>