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s\Documents\Github-DDC\"/>
    </mc:Choice>
  </mc:AlternateContent>
  <xr:revisionPtr revIDLastSave="0" documentId="13_ncr:1_{EDB4B284-D494-4A6B-89DF-89B54CDE175D}" xr6:coauthVersionLast="37" xr6:coauthVersionMax="37" xr10:uidLastSave="{00000000-0000-0000-0000-000000000000}"/>
  <bookViews>
    <workbookView xWindow="0" yWindow="0" windowWidth="28800" windowHeight="14025" tabRatio="500" xr2:uid="{00000000-000D-0000-FFFF-FFFF00000000}"/>
  </bookViews>
  <sheets>
    <sheet name="Total" sheetId="1" r:id="rId1"/>
    <sheet name="Drones" sheetId="2" r:id="rId2"/>
    <sheet name="Fleet accessories" sheetId="6" r:id="rId3"/>
    <sheet name="LEDs" sheetId="3" r:id="rId4"/>
    <sheet name="Wi-Fi" sheetId="4" r:id="rId5"/>
    <sheet name="List" sheetId="5" r:id="rId6"/>
  </sheets>
  <definedNames>
    <definedName name="autopilot">List!$A$4:$A$5</definedName>
    <definedName name="GPS">List!$A$1:$A$2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3" l="1"/>
  <c r="F14" i="3"/>
  <c r="C4" i="5" l="1"/>
  <c r="F9" i="6" l="1"/>
  <c r="G9" i="6" s="1"/>
  <c r="E9" i="6"/>
  <c r="E3" i="2"/>
  <c r="D9" i="6"/>
  <c r="D8" i="6"/>
  <c r="D7" i="6"/>
  <c r="D6" i="6"/>
  <c r="D5" i="6"/>
  <c r="D4" i="6"/>
  <c r="D3" i="6"/>
  <c r="D2" i="6"/>
  <c r="D8" i="2"/>
  <c r="D7" i="2"/>
  <c r="D6" i="2"/>
  <c r="D5" i="2"/>
  <c r="D4" i="2"/>
  <c r="G8" i="6" l="1"/>
  <c r="G6" i="6"/>
  <c r="G7" i="6"/>
  <c r="G4" i="6"/>
  <c r="G5" i="6"/>
  <c r="G3" i="6"/>
  <c r="G5" i="2"/>
  <c r="G6" i="2"/>
  <c r="G7" i="2"/>
  <c r="G8" i="2"/>
  <c r="F3" i="2"/>
  <c r="G2" i="6" l="1"/>
  <c r="G10" i="6" l="1"/>
  <c r="C13" i="4" l="1"/>
  <c r="F13" i="4" s="1"/>
  <c r="C12" i="4"/>
  <c r="F12" i="4" s="1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C5" i="4"/>
  <c r="F5" i="4" s="1"/>
  <c r="C4" i="4"/>
  <c r="F4" i="4" s="1"/>
  <c r="C3" i="4"/>
  <c r="F3" i="4" s="1"/>
  <c r="E2" i="4"/>
  <c r="C2" i="4"/>
  <c r="E13" i="3"/>
  <c r="C13" i="3"/>
  <c r="F13" i="3" s="1"/>
  <c r="E12" i="3"/>
  <c r="C12" i="3"/>
  <c r="E11" i="3"/>
  <c r="C11" i="3"/>
  <c r="F11" i="3" s="1"/>
  <c r="C9" i="3"/>
  <c r="F9" i="3" s="1"/>
  <c r="C8" i="3"/>
  <c r="F8" i="3" s="1"/>
  <c r="F7" i="3"/>
  <c r="C7" i="3"/>
  <c r="C6" i="3"/>
  <c r="F6" i="3" s="1"/>
  <c r="C5" i="3"/>
  <c r="F5" i="3" s="1"/>
  <c r="C4" i="3"/>
  <c r="F4" i="3" s="1"/>
  <c r="C3" i="3"/>
  <c r="F3" i="3" s="1"/>
  <c r="C2" i="3"/>
  <c r="F2" i="3" s="1"/>
  <c r="F4" i="2"/>
  <c r="E4" i="2"/>
  <c r="D3" i="2"/>
  <c r="G3" i="2" s="1"/>
  <c r="D2" i="2"/>
  <c r="G2" i="2" s="1"/>
  <c r="F2" i="4" l="1"/>
  <c r="F12" i="3"/>
  <c r="G4" i="2"/>
  <c r="G9" i="2" s="1"/>
  <c r="B2" i="1" s="1"/>
  <c r="F14" i="4"/>
  <c r="B4" i="1" s="1"/>
  <c r="F15" i="3"/>
  <c r="B3" i="1" s="1"/>
  <c r="B5" i="1" l="1"/>
</calcChain>
</file>

<file path=xl/sharedStrings.xml><?xml version="1.0" encoding="utf-8"?>
<sst xmlns="http://schemas.openxmlformats.org/spreadsheetml/2006/main" count="129" uniqueCount="102">
  <si>
    <t>Amount of Drones</t>
  </si>
  <si>
    <t>Total of the drones,  €</t>
  </si>
  <si>
    <t>Total of the LEDs,  €</t>
  </si>
  <si>
    <t>Total of the Wi-Fi,  €</t>
  </si>
  <si>
    <t xml:space="preserve">Total,  € </t>
  </si>
  <si>
    <t>Number</t>
  </si>
  <si>
    <t>Part</t>
  </si>
  <si>
    <t>Amount</t>
  </si>
  <si>
    <t>Link</t>
  </si>
  <si>
    <t>Price per item, €</t>
  </si>
  <si>
    <t>Total sum, €</t>
  </si>
  <si>
    <t>DJI Flame Wheel F450 ARF</t>
  </si>
  <si>
    <t>Total of the drones, €</t>
  </si>
  <si>
    <t>RGB LED JH-9RGB14G45</t>
  </si>
  <si>
    <t>https://www.aliexpress.com/item/Epileds-45mil-chip-RGB-color-high-power-9W-led-diode/1817133553.html</t>
  </si>
  <si>
    <t>LED-driver  PT4115</t>
  </si>
  <si>
    <t>https://www.aliexpress.com/item/Free-Shipping-10PCS-PT4115-PT4115B89E-SOT89-5/1631374847.html</t>
  </si>
  <si>
    <t>Sense resistor ERJ14RSFR15U</t>
  </si>
  <si>
    <t>http://lv.farnell.com/panasonic-electronic-components/erj14rsfr15u/resistor-1210-0-25w-1-0r15/dp/1717895</t>
  </si>
  <si>
    <t>Inductance MCSD75-470KU</t>
  </si>
  <si>
    <t>http://lv.farnell.com/multicomp/mcsd75-470ku/inductor-47uh-10-smd/dp/1864141</t>
  </si>
  <si>
    <t>Rectifier SS14</t>
  </si>
  <si>
    <t>http://lv.farnell.com/taiwan-semiconductor/ss14/schottky-rectifier-1a-40v-do-214ac/dp/2677451</t>
  </si>
  <si>
    <t>Capacitance 47 uF, 35V, D-case</t>
  </si>
  <si>
    <t>http://lv.farnell.com/kemet/t495x476k035ate300/cap-tant-47uf-35v-case-x/dp/1692408</t>
  </si>
  <si>
    <t>Protective diode MBRS540T3G</t>
  </si>
  <si>
    <t>http://lv.farnell.com/on-semiconductor/mbrs540t3g/diode-schottky-power-40v-5a-smc/dp/2101838</t>
  </si>
  <si>
    <t>Aluminum PCB</t>
  </si>
  <si>
    <t>https://www.seeedstudio.com/fusion_pcb.html</t>
  </si>
  <si>
    <t>XT60 male connector</t>
  </si>
  <si>
    <t>18 AWG red wire</t>
  </si>
  <si>
    <t>http://lv.farnell.com/pomona/6733-2/wire-15-2m-192x41awg-copper-red/dp/2102104</t>
  </si>
  <si>
    <t>18 AWG black wire</t>
  </si>
  <si>
    <t>http://lv.farnell.com/pomona/6733-0/test-lead-15-2m-18awg-copper-black/dp/2102103</t>
  </si>
  <si>
    <t xml:space="preserve">26 AWG 3-wire </t>
  </si>
  <si>
    <t>Heat shrink tube, 6 mm</t>
  </si>
  <si>
    <t>http://lv.farnell.com/pro-power/hs513-1-22m/heat-shrink-6mm-black-1-22m/dp/1259197</t>
  </si>
  <si>
    <t>Total of the LEDs, €</t>
  </si>
  <si>
    <t>PCB</t>
  </si>
  <si>
    <t>Wi-Fi Module APMN-Q551</t>
  </si>
  <si>
    <t>https://eu.mouser.com/ProductDetail/B+B-SmartWorx/APMN-Q551/?qs=%2fha2pyFadugkQOkkKYYz9qkJIz77uKynj21oZcDhl8c%3d</t>
  </si>
  <si>
    <t>PCB Antenna</t>
  </si>
  <si>
    <t>https://eu.mouser.com/ProductDetail/Molex/204281-0100?qs=sGAEpiMZZMve4%2fbfQkoj%252bIe%2fpDi1OlZXWhlaUJJ%252bg%2fc%3d</t>
  </si>
  <si>
    <t>Capacitor 1206 10 uF</t>
  </si>
  <si>
    <t>https://eu.mouser.com/ProductDetail/Murata-Electronics/GRM31CR71E106KA12K?qs=sGAEpiMZZMs0AnBnWHyRQLVmwli7jaEsSE82g%252bVV2vo%3d</t>
  </si>
  <si>
    <t>Capacitor D-case 100 uF</t>
  </si>
  <si>
    <t>https://eu.mouser.com/ProductDetail/Vishay-Sprague/593D107X9010D2WE3/?qs=sGAEpiMZZMsh%252b1woXyUXjyuEmHochw9lX0rlhHY%2FK88%3D</t>
  </si>
  <si>
    <t>Green LED 0603</t>
  </si>
  <si>
    <t>https://eu.mouser.com/ProductDetail/Wurth-Electronics/150060GS75000?qs=sGAEpiMZZMsl8UZd3ZuU6TZQtNiywqw1rkOYQ9GxezdtftOO6XDX1A%3d%3d</t>
  </si>
  <si>
    <t>Connector Hirose DF13-6P-1.25H</t>
  </si>
  <si>
    <t>https://eu.mouser.com/ProductDetail/Hirose-Connector/DF13-6P-125H50/?qs=sGAEpiMZZMs%252bGHln7q6pm7BjqI3J1T15WdBJXUZfHj4%3d</t>
  </si>
  <si>
    <t>Connector Hirose DF12-4.0-36DP-0.5V</t>
  </si>
  <si>
    <t>https://eu.mouser.com/ProductDetail/Hirose-Connector/DF1240-36DP-05V86/?qs=sGAEpiMZZMvffgRu4KC1Rw0uA%252bB%2fcqq%2f5rR3VQJt11Y%3d</t>
  </si>
  <si>
    <t>Connector TE 3-644457-6</t>
  </si>
  <si>
    <t>https://eu.mouser.com/ProductDetail/TE-Connectivity-AMP/3-644457-6?qs=sGAEpiMZZMs%252bGHln7q6pm48SVpWlpfsE50sGWCGWegw%3d</t>
  </si>
  <si>
    <t>Resistor 0603 249 kOhm</t>
  </si>
  <si>
    <t>https://eu.mouser.com/ProductDetail/Bourns/CR0603-FX-2493ELF?qs=sGAEpiMZZMu61qfTUdNhG6LqqFhkr6pU7PI%2flWwboHU%3d</t>
  </si>
  <si>
    <t>Resistor 0603 340 Ohm</t>
  </si>
  <si>
    <t>https://eu.mouser.com/ProductDetail/Vishay/CRCW0603340RFKEA?qs=sGAEpiMZZMu61qfTUdNhG2TmlP6XIPVRsaPspnXLMAU%3d</t>
  </si>
  <si>
    <t>Power IC TI TPS76733QD</t>
  </si>
  <si>
    <t>https://eu.mouser.com/ProductDetail/Texas-Instruments/TPS76733QDR/?qs=sGAEpiMZZMsGz1a6aV8DcPXeWoVS0FnzCRUL6tYaEgs%3d</t>
  </si>
  <si>
    <t>Total of the WiFi, €</t>
  </si>
  <si>
    <t>https://drotek.com/shop/en/rtk/792-xl-rtk-gps-neo-m8p-rover.html</t>
  </si>
  <si>
    <t>https://www.rcmodellbau-online.de/PC-4860-Safe-Parallel-Adapter-4-x-1-8S-XT60</t>
  </si>
  <si>
    <t>PC-4860 Safe Parallel Adapter 4 x 1-8S XT60</t>
  </si>
  <si>
    <t>http://electronicarc.com/catalogo/f450-dji-kit-e305-motor-esc-prop-p-690.html</t>
  </si>
  <si>
    <t>https://www.unmannedtechshop.co.uk/pixhawk-2-1-standard-autopilot/</t>
  </si>
  <si>
    <t>https://drotek.com/shop/en/dropix/478-dropix-flight-controller.html</t>
  </si>
  <si>
    <t>GPS Folding Mount</t>
  </si>
  <si>
    <t>https://rc-innovations.es/gps-folding-base-antenna-gps-set-fitting-seat-foldable-bracket-black-qa125-otros</t>
  </si>
  <si>
    <t xml:space="preserve">100mW Ardupilot Unmanned Telemetry Kit V2 </t>
  </si>
  <si>
    <t>https://www.unmannedtechshop.co.uk/100mw-ardupilot-unmanned-telemetry-kit-v2-433mhz/</t>
  </si>
  <si>
    <t>LiPo 4s 4000mAh GensAce</t>
  </si>
  <si>
    <t>http://www.gensace.de/gens-ace-4000mah-14-8v-25c-4s1p-lipo-battery-pack.html</t>
  </si>
  <si>
    <t>https://www.hoelleinshop.com/Sender-Servos-etc-/Empfaenger/Spektrum/Spektrum-Satellitenempfaenger-DSM-X-SPM9645.htm?shop=hoellein&amp;SessionId=&amp;a=article&amp;ProdNr=HHSPM9645&amp;t=182&amp;c=43664&amp;p=43664</t>
  </si>
  <si>
    <t>Spektrum DSMX Remote Satellite Receiver SPM9645</t>
  </si>
  <si>
    <t>Total of the accessories, €</t>
  </si>
  <si>
    <t>https://hobbyking.com/en_us/turnigy-12awg-siliconewire-red-15m.html</t>
  </si>
  <si>
    <t>Turnigy High Quality 12AWG Silicone Wire 15m (Red)</t>
  </si>
  <si>
    <t>https://hobbyking.com/en_us/turnigy-12awg-siliconewire-black-15m.html</t>
  </si>
  <si>
    <t>Turnigy High Quality 12AWG Silicone Wire 15m (Black)</t>
  </si>
  <si>
    <t>https://hobbyking.com/en_us/nylon-xt60-connectors-male-female-5-pairs-genuine.html</t>
  </si>
  <si>
    <t>Nylon XT60 Connectors Male/Female (5 pairs)</t>
  </si>
  <si>
    <t>https://www.aliexpress.com/item/620pcs-Dupont-Wire-Cable-Jumper-Pin-Header-Connector-Housing-Kit-Male-Crimp-Pins-Female-Pin-Connector/32765198055.html</t>
  </si>
  <si>
    <t>Dupont Wire Cable Jumper Pin Header Connector Housing Kit Male Crimp Pins+Female Pin Connector Terminal</t>
  </si>
  <si>
    <t>https://hobbyking.com/en_us/turbo-charger-1200w-4-300w-synchronous-balance-charger-discharger-version-2.html?wrh_pdp=7</t>
  </si>
  <si>
    <t>Turnigy Reaktor QuadKore 1200W 80A (4 X 300W 20A) Balance Charger</t>
  </si>
  <si>
    <t>Spektrum Einzelsender DX9 Black Edition</t>
  </si>
  <si>
    <t>HERE+ Base M8P Pixhawk 2</t>
  </si>
  <si>
    <t>https://rc-innovations.es/here-base-m8p-pixhawk-2.1-Hex-technology?search=here%20&amp;description=true</t>
  </si>
  <si>
    <t>https://drotek.com/shop/en/rtk/818-xxl-rtk-gps-neo-m8p-2.html</t>
  </si>
  <si>
    <t>Drotek XXL RTK GPS</t>
  </si>
  <si>
    <t>XL RTK GPS M8-P</t>
  </si>
  <si>
    <t>Here+ RTK GPS</t>
  </si>
  <si>
    <t>Pixhawk 2.1</t>
  </si>
  <si>
    <t>Dropix</t>
  </si>
  <si>
    <t>Options</t>
  </si>
  <si>
    <t>+</t>
  </si>
  <si>
    <t>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</t>
  </si>
  <si>
    <t>https://tienda.stockrc.com/epages/eb0140.sf/en_GB/?ObjectPath=/Shops/eb0140/Products/6005-P2-BO</t>
  </si>
  <si>
    <t>https://hobbyking.com/en_us/20cm-jr-22awg-twisted-extension-lead-m-to-f-5pcs.html</t>
  </si>
  <si>
    <t>https://hobbyking.com/en_us/male-xt60-connectors-5pcs-bag-genuine.html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</si>
</sst>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6100"/>
      <name val="Calibri"/>
      <family val="2"/>
      <charset val="204"/>
    </font>
    <font>
      <b/>
      <u/>
      <sz val="11"/>
      <color rgb="FF000000"/>
      <name val="Calibri"/>
      <family val="2"/>
      <charset val="186"/>
    </font>
    <font>
      <u/>
      <sz val="11"/>
      <color theme="10"/>
      <name val="Calibri"/>
      <family val="2"/>
      <charset val="204"/>
    </font>
    <font>
      <sz val="11"/>
      <color rgb="FF9C57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2" borderId="0" applyBorder="0" applyProtection="0"/>
  </cellStyleXfs>
  <cellXfs count="47">
    <xf numFmtId="0" fontId="0" fillId="0" borderId="0" xfId="0"/>
    <xf numFmtId="0" fontId="0" fillId="0" borderId="1" xfId="0" applyFont="1" applyBorder="1"/>
    <xf numFmtId="0" fontId="0" fillId="0" borderId="1" xfId="0" applyFont="1" applyBorder="1"/>
    <xf numFmtId="4" fontId="0" fillId="0" borderId="1" xfId="0" applyNumberFormat="1" applyFont="1" applyBorder="1"/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 applyProtection="1"/>
    <xf numFmtId="0" fontId="2" fillId="0" borderId="1" xfId="3" applyFont="1" applyFill="1" applyBorder="1" applyAlignment="1" applyProtection="1"/>
    <xf numFmtId="0" fontId="0" fillId="0" borderId="1" xfId="0" applyBorder="1" applyAlignment="1">
      <alignment wrapText="1"/>
    </xf>
    <xf numFmtId="0" fontId="4" fillId="0" borderId="2" xfId="0" applyFont="1" applyBorder="1"/>
    <xf numFmtId="4" fontId="2" fillId="0" borderId="1" xfId="0" applyNumberFormat="1" applyFont="1" applyBorder="1" applyAlignment="1" applyProtection="1"/>
    <xf numFmtId="4" fontId="2" fillId="0" borderId="1" xfId="3" applyNumberFormat="1" applyFont="1" applyFill="1" applyBorder="1" applyAlignment="1" applyProtection="1"/>
    <xf numFmtId="0" fontId="0" fillId="0" borderId="0" xfId="0" applyFont="1" applyBorder="1"/>
    <xf numFmtId="0" fontId="0" fillId="0" borderId="0" xfId="0" applyAlignment="1">
      <alignment horizontal="center"/>
    </xf>
    <xf numFmtId="0" fontId="3" fillId="0" borderId="1" xfId="3" applyFont="1" applyFill="1" applyBorder="1" applyAlignment="1" applyProtection="1"/>
    <xf numFmtId="0" fontId="5" fillId="0" borderId="1" xfId="2" applyFill="1" applyBorder="1" applyAlignment="1" applyProtection="1">
      <alignment wrapText="1"/>
    </xf>
    <xf numFmtId="0" fontId="5" fillId="0" borderId="1" xfId="2" applyBorder="1"/>
    <xf numFmtId="0" fontId="0" fillId="0" borderId="1" xfId="0" applyBorder="1"/>
    <xf numFmtId="0" fontId="5" fillId="0" borderId="1" xfId="2" applyBorder="1" applyAlignment="1">
      <alignment wrapText="1"/>
    </xf>
    <xf numFmtId="0" fontId="7" fillId="0" borderId="1" xfId="1" applyFont="1" applyFill="1" applyBorder="1"/>
    <xf numFmtId="0" fontId="4" fillId="0" borderId="0" xfId="0" applyFont="1" applyBorder="1"/>
    <xf numFmtId="0" fontId="7" fillId="0" borderId="1" xfId="1" applyFont="1" applyFill="1" applyBorder="1" applyAlignment="1" applyProtection="1"/>
    <xf numFmtId="0" fontId="8" fillId="0" borderId="1" xfId="0" applyFont="1" applyFill="1" applyBorder="1" applyAlignment="1">
      <alignment wrapText="1"/>
    </xf>
    <xf numFmtId="0" fontId="1" fillId="5" borderId="1" xfId="0" applyFont="1" applyFill="1" applyBorder="1"/>
    <xf numFmtId="11" fontId="0" fillId="0" borderId="1" xfId="0" applyNumberFormat="1" applyFont="1" applyBorder="1"/>
    <xf numFmtId="2" fontId="7" fillId="0" borderId="1" xfId="1" applyNumberFormat="1" applyFont="1" applyFill="1" applyBorder="1"/>
    <xf numFmtId="2" fontId="0" fillId="0" borderId="1" xfId="0" applyNumberFormat="1" applyFont="1" applyBorder="1"/>
    <xf numFmtId="2" fontId="7" fillId="0" borderId="1" xfId="1" applyNumberFormat="1" applyFont="1" applyFill="1" applyBorder="1" applyAlignment="1" applyProtection="1"/>
    <xf numFmtId="2" fontId="8" fillId="0" borderId="1" xfId="0" applyNumberFormat="1" applyFon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11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1" xfId="2" applyFill="1" applyBorder="1"/>
    <xf numFmtId="0" fontId="2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0" fontId="0" fillId="0" borderId="0" xfId="0" applyBorder="1"/>
    <xf numFmtId="0" fontId="0" fillId="0" borderId="3" xfId="0" applyFont="1" applyBorder="1"/>
  </cellXfs>
  <cellStyles count="4">
    <cellStyle name="Explanatory Text" xfId="3" builtinId="53" customBuiltin="1"/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sace.de/gens-ace-4000mah-14-8v-25c-4s1p-lipo-battery-pack.html" TargetMode="External"/><Relationship Id="rId2" Type="http://schemas.openxmlformats.org/officeDocument/2006/relationships/hyperlink" Target="https://www.unmannedtechshop.co.uk/100mw-ardupilot-unmanned-telemetry-kit-v2-433mhz/" TargetMode="External"/><Relationship Id="rId1" Type="http://schemas.openxmlformats.org/officeDocument/2006/relationships/hyperlink" Target="https://rc-innovations.es/gps-folding-base-antenna-gps-set-fitting-seat-foldable-bracket-black-qa125-otro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elleinshop.com/Sender-Servos-etc-/Empfaenger/Spektrum/Spektrum-Satellitenempfaenger-DSM-X-SPM9645.htm?shop=hoellein&amp;SessionId=&amp;a=article&amp;ProdNr=HHSPM9645&amp;t=182&amp;c=43664&amp;p=4366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12awg-siliconewire-black-15m.html" TargetMode="External"/><Relationship Id="rId7" Type="http://schemas.openxmlformats.org/officeDocument/2006/relationships/hyperlink" Target="https://www.hoelleinshop.com/Sender-Servos-etc-/Fernsteuerungen/Spektrum-2-4GHz/Spektrum-DX8-8-Kanal-DSMX-Einzelsender-Horizon-https:/www.hoelleinshop.com/Sender-Servos-etc-/Fernsteuerungen/Spektrum-2-4GHz/Spektrum-DX8-8-Kanal-DSMX-Einzelsender-Horizon-SPMR8000EU.htm?shop=hoellein&amp;SessionId=&amp;a=article&amp;ProdNr=HHSPMR8000EU&amp;t=182&amp;c=43712&amp;p=43712" TargetMode="External"/><Relationship Id="rId2" Type="http://schemas.openxmlformats.org/officeDocument/2006/relationships/hyperlink" Target="https://www.rcmodellbau-online.de/PC-4860-Safe-Parallel-Adapter-4-x-1-8S-XT60" TargetMode="External"/><Relationship Id="rId1" Type="http://schemas.openxmlformats.org/officeDocument/2006/relationships/hyperlink" Target="https://hobbyking.com/en_us/turnigy-12awg-siliconewire-red-15m.html" TargetMode="External"/><Relationship Id="rId6" Type="http://schemas.openxmlformats.org/officeDocument/2006/relationships/hyperlink" Target="https://hobbyking.com/en_us/turbo-charger-1200w-4-300w-synchronous-balance-charger-discharger-version-2.html?wrh_pdp=7" TargetMode="External"/><Relationship Id="rId5" Type="http://schemas.openxmlformats.org/officeDocument/2006/relationships/hyperlink" Target="https://www.aliexpress.com/item/620pcs-Dupont-Wire-Cable-Jumper-Pin-Header-Connector-Housing-Kit-Male-Crimp-Pins-Female-Pin-Connector/32765198055.html" TargetMode="External"/><Relationship Id="rId4" Type="http://schemas.openxmlformats.org/officeDocument/2006/relationships/hyperlink" Target="https://hobbyking.com/en_us/nylon-xt60-connectors-male-female-5-pairs-genuin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://lv.farnell.com/pro-power/hs513-1-22m/heat-shrink-6mm-black-1-22m/dp/1259197" TargetMode="External"/><Relationship Id="rId3" Type="http://schemas.openxmlformats.org/officeDocument/2006/relationships/hyperlink" Target="http://lv.farnell.com/panasonic-electronic-components/erj14rsfr15u/resistor-1210-0-25w-1-0r15/dp/1717895" TargetMode="External"/><Relationship Id="rId7" Type="http://schemas.openxmlformats.org/officeDocument/2006/relationships/hyperlink" Target="http://lv.farnell.com/on-semiconductor/mbrs540t3g/diode-schottky-power-40v-5a-smc/dp/2101838" TargetMode="External"/><Relationship Id="rId12" Type="http://schemas.openxmlformats.org/officeDocument/2006/relationships/hyperlink" Target="https://hobbyking.com/en_us/20cm-jr-22awg-twisted-extension-lead-m-to-f-5pcs.html" TargetMode="External"/><Relationship Id="rId2" Type="http://schemas.openxmlformats.org/officeDocument/2006/relationships/hyperlink" Target="https://www.aliexpress.com/item/Free-Shipping-10PCS-PT4115-PT4115B89E-SOT89-5/1631374847.html" TargetMode="External"/><Relationship Id="rId1" Type="http://schemas.openxmlformats.org/officeDocument/2006/relationships/hyperlink" Target="https://www.aliexpress.com/item/Epileds-45mil-chip-RGB-color-high-power-9W-led-diode/1817133553.html" TargetMode="External"/><Relationship Id="rId6" Type="http://schemas.openxmlformats.org/officeDocument/2006/relationships/hyperlink" Target="http://lv.farnell.com/kemet/t495x476k035ate300/cap-tant-47uf-35v-case-x/dp/1692408" TargetMode="External"/><Relationship Id="rId11" Type="http://schemas.openxmlformats.org/officeDocument/2006/relationships/hyperlink" Target="http://lv.farnell.com/pomona/6733-0/test-lead-15-2m-18awg-copper-black/dp/2102103" TargetMode="External"/><Relationship Id="rId5" Type="http://schemas.openxmlformats.org/officeDocument/2006/relationships/hyperlink" Target="http://lv.farnell.com/taiwan-semiconductor/ss14/schottky-rectifier-1a-40v-do-214ac/dp/2677451" TargetMode="External"/><Relationship Id="rId10" Type="http://schemas.openxmlformats.org/officeDocument/2006/relationships/hyperlink" Target="http://lv.farnell.com/pomona/6733-2/wire-15-2m-192x41awg-copper-red/dp/2102104" TargetMode="External"/><Relationship Id="rId4" Type="http://schemas.openxmlformats.org/officeDocument/2006/relationships/hyperlink" Target="http://lv.farnell.com/multicomp/mcsd75-470ku/inductor-47uh-10-smd/dp/1864141" TargetMode="External"/><Relationship Id="rId9" Type="http://schemas.openxmlformats.org/officeDocument/2006/relationships/hyperlink" Target="https://hobbyking.com/en_us/male-xt60-connectors-5pcs-bag-genuin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Hirose-Connector/DF1240-36DP-05V86/?qs=sGAEpiMZZMvffgRu4KC1Rw0uA%252bB%2Fcqq%2F5rR3VQJt11Y%3D" TargetMode="External"/><Relationship Id="rId3" Type="http://schemas.openxmlformats.org/officeDocument/2006/relationships/hyperlink" Target="https://eu.mouser.com/ProductDetail/Molex/204281-0100?qs=sGAEpiMZZMve4%2FbfQkoj%252bIe%2FpDi1OlZXWhlaUJJ%252bg%2Fc%3D" TargetMode="External"/><Relationship Id="rId7" Type="http://schemas.openxmlformats.org/officeDocument/2006/relationships/hyperlink" Target="https://eu.mouser.com/ProductDetail/Hirose-Connector/DF13-6P-125H50/?qs=sGAEpiMZZMs%252bGHln7q6pm7BjqI3J1T15WdBJXUZfHj4%3D" TargetMode="External"/><Relationship Id="rId12" Type="http://schemas.openxmlformats.org/officeDocument/2006/relationships/hyperlink" Target="https://eu.mouser.com/ProductDetail/Texas-Instruments/TPS76733QDR/?qs=sGAEpiMZZMsGz1a6aV8DcPXeWoVS0FnzCRUL6tYaEgs%3D" TargetMode="External"/><Relationship Id="rId2" Type="http://schemas.openxmlformats.org/officeDocument/2006/relationships/hyperlink" Target="https://eu.mouser.com/ProductDetail/B+B-SmartWorx/APMN-Q551/?qs=%2Fha2pyFadugkQOkkKYYz9qkJIz77uKynj21oZcDhl8c%3D" TargetMode="External"/><Relationship Id="rId1" Type="http://schemas.openxmlformats.org/officeDocument/2006/relationships/hyperlink" Target="https://www.seeedstudio.com/fusion_pcb.html" TargetMode="External"/><Relationship Id="rId6" Type="http://schemas.openxmlformats.org/officeDocument/2006/relationships/hyperlink" Target="https://eu.mouser.com/ProductDetail/Wurth-Electronics/150060GS75000?qs=sGAEpiMZZMsl8UZd3ZuU6TZQtNiywqw1rkOYQ9GxezdtftOO6XDX1A%3D%3D" TargetMode="External"/><Relationship Id="rId11" Type="http://schemas.openxmlformats.org/officeDocument/2006/relationships/hyperlink" Target="https://eu.mouser.com/ProductDetail/Vishay/CRCW0603340RFKEA?qs=sGAEpiMZZMu61qfTUdNhG2TmlP6XIPVRsaPspnXLMAU%3D" TargetMode="External"/><Relationship Id="rId5" Type="http://schemas.openxmlformats.org/officeDocument/2006/relationships/hyperlink" Target="https://eu.mouser.com/ProductDetail/Vishay-Sprague/593D107X9010D2WE3/?qs=sGAEpiMZZMsh%252b1woXyUXjyuEmHochw9lX0rlhHY%2FK88%3D" TargetMode="External"/><Relationship Id="rId10" Type="http://schemas.openxmlformats.org/officeDocument/2006/relationships/hyperlink" Target="https://eu.mouser.com/ProductDetail/Bourns/CR0603-FX-2493ELF?qs=sGAEpiMZZMu61qfTUdNhG6LqqFhkr6pU7PI%2FlWwboHU%3D" TargetMode="External"/><Relationship Id="rId4" Type="http://schemas.openxmlformats.org/officeDocument/2006/relationships/hyperlink" Target="https://eu.mouser.com/ProductDetail/Murata-Electronics/GRM31CR71E106KA12K?qs=sGAEpiMZZMs0AnBnWHyRQLVmwli7jaEsSE82g%252bVV2vo%3D" TargetMode="External"/><Relationship Id="rId9" Type="http://schemas.openxmlformats.org/officeDocument/2006/relationships/hyperlink" Target="https://eu.mouser.com/ProductDetail/TE-Connectivity-AMP/3-644457-6?qs=sGAEpiMZZMs%252bGHln7q6pm48SVpWlpfsE50sGWCGWegw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mannedtechshop.co.uk/pixhawk-2-1-standard-autopilot/" TargetMode="External"/><Relationship Id="rId7" Type="http://schemas.openxmlformats.org/officeDocument/2006/relationships/hyperlink" Target="https://rc-innovations.es/here-base-m8p-pixhawk-2.1-Hex-technology?search=here%20&amp;description=true" TargetMode="External"/><Relationship Id="rId2" Type="http://schemas.openxmlformats.org/officeDocument/2006/relationships/hyperlink" Target="https://tienda.stockrc.com/epages/eb0140.sf/en_GB/?ObjectPath=/Shops/eb0140/Products/6005-P2-BO" TargetMode="External"/><Relationship Id="rId1" Type="http://schemas.openxmlformats.org/officeDocument/2006/relationships/hyperlink" Target="https://drotek.com/shop/en/rtk/792-xl-rtk-gps-neo-m8p-rover.html" TargetMode="External"/><Relationship Id="rId6" Type="http://schemas.openxmlformats.org/officeDocument/2006/relationships/hyperlink" Target="http://electronicarc.com/catalogo/f450-dji-kit-e305-motor-esc-prop-p-690.html" TargetMode="External"/><Relationship Id="rId5" Type="http://schemas.openxmlformats.org/officeDocument/2006/relationships/hyperlink" Target="https://drotek.com/shop/en/rtk/818-xxl-rtk-gps-neo-m8p-2.html" TargetMode="External"/><Relationship Id="rId4" Type="http://schemas.openxmlformats.org/officeDocument/2006/relationships/hyperlink" Target="https://drotek.com/shop/en/dropix/478-dropix-flight-controll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selection activeCell="B1" sqref="B1"/>
    </sheetView>
  </sheetViews>
  <sheetFormatPr defaultRowHeight="15" x14ac:dyDescent="0.25"/>
  <cols>
    <col min="1" max="1" width="47.7109375" customWidth="1"/>
    <col min="2" max="2" width="18.85546875" customWidth="1"/>
    <col min="3" max="1025" width="8.7109375" customWidth="1"/>
  </cols>
  <sheetData>
    <row r="1" spans="1:2" x14ac:dyDescent="0.25">
      <c r="A1" s="1" t="s">
        <v>0</v>
      </c>
      <c r="B1" s="24">
        <v>1</v>
      </c>
    </row>
    <row r="2" spans="1:2" x14ac:dyDescent="0.25">
      <c r="A2" s="1" t="s">
        <v>1</v>
      </c>
      <c r="B2" s="3">
        <f>Drones!G9</f>
        <v>837.33000000000015</v>
      </c>
    </row>
    <row r="3" spans="1:2" x14ac:dyDescent="0.25">
      <c r="A3" s="1" t="s">
        <v>2</v>
      </c>
      <c r="B3" s="3">
        <f>LEDs!F15</f>
        <v>40.366135964912289</v>
      </c>
    </row>
    <row r="4" spans="1:2" x14ac:dyDescent="0.25">
      <c r="A4" s="1" t="s">
        <v>3</v>
      </c>
      <c r="B4" s="3">
        <f>'Wi-Fi'!F14</f>
        <v>94.480999999999995</v>
      </c>
    </row>
    <row r="5" spans="1:2" x14ac:dyDescent="0.25">
      <c r="A5" s="4" t="s">
        <v>4</v>
      </c>
      <c r="B5" s="5">
        <f>SUM(B2:B4)</f>
        <v>972.1771359649124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Normal="100" workbookViewId="0">
      <selection activeCell="B8" sqref="B8"/>
    </sheetView>
  </sheetViews>
  <sheetFormatPr defaultRowHeight="15" x14ac:dyDescent="0.25"/>
  <cols>
    <col min="1" max="1" width="11.5703125" customWidth="1"/>
    <col min="2" max="2" width="48.140625" bestFit="1" customWidth="1"/>
    <col min="3" max="3" width="9.85546875" customWidth="1"/>
    <col min="4" max="4" width="8.7109375" customWidth="1"/>
    <col min="5" max="5" width="40.85546875" customWidth="1"/>
    <col min="6" max="6" width="20.140625" customWidth="1"/>
    <col min="7" max="7" width="14.42578125" customWidth="1"/>
    <col min="8" max="1026" width="8.7109375" customWidth="1"/>
  </cols>
  <sheetData>
    <row r="1" spans="1:7" x14ac:dyDescent="0.25">
      <c r="A1" s="6" t="s">
        <v>5</v>
      </c>
      <c r="B1" s="6" t="s">
        <v>6</v>
      </c>
      <c r="C1" s="6" t="s">
        <v>96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20">
        <v>1</v>
      </c>
      <c r="B2" s="22" t="s">
        <v>11</v>
      </c>
      <c r="C2" s="25"/>
      <c r="D2" s="20">
        <f>Total!$B$1</f>
        <v>1</v>
      </c>
      <c r="E2" s="20" t="s">
        <v>65</v>
      </c>
      <c r="F2" s="28">
        <v>169</v>
      </c>
      <c r="G2" s="26">
        <f>D2*F2</f>
        <v>169</v>
      </c>
    </row>
    <row r="3" spans="1:7" ht="30" x14ac:dyDescent="0.25">
      <c r="A3" s="20">
        <v>2</v>
      </c>
      <c r="B3" s="22" t="s">
        <v>94</v>
      </c>
      <c r="C3" s="31" t="s">
        <v>97</v>
      </c>
      <c r="D3" s="20">
        <f>Total!$B$1</f>
        <v>1</v>
      </c>
      <c r="E3" s="23" t="str">
        <f>VLOOKUP(B3,List!$A$4:$C$5,2,)</f>
        <v>https://www.unmannedtechshop.co.uk/pixhawk-2-1-standard-autopilot/</v>
      </c>
      <c r="F3" s="29">
        <f>VLOOKUP(B3,List!$A$4:$C$5,3,)</f>
        <v>263.8</v>
      </c>
      <c r="G3" s="26">
        <f>D3*F3</f>
        <v>263.8</v>
      </c>
    </row>
    <row r="4" spans="1:7" ht="12.75" customHeight="1" x14ac:dyDescent="0.25">
      <c r="A4" s="1">
        <v>3</v>
      </c>
      <c r="B4" s="1" t="s">
        <v>92</v>
      </c>
      <c r="C4" s="31" t="s">
        <v>97</v>
      </c>
      <c r="D4" s="20">
        <f>Total!$B$1</f>
        <v>1</v>
      </c>
      <c r="E4" s="9" t="str">
        <f>VLOOKUP(B4,List!$A$1:$C$2,2,)</f>
        <v>https://drotek.com/shop/en/rtk/792-xl-rtk-gps-neo-m8p-rover.html</v>
      </c>
      <c r="F4" s="30">
        <f>VLOOKUP(B4,List!$A$1:$C$2,3,)</f>
        <v>239.88</v>
      </c>
      <c r="G4" s="27">
        <f>D4*F4</f>
        <v>239.88</v>
      </c>
    </row>
    <row r="5" spans="1:7" x14ac:dyDescent="0.25">
      <c r="A5" s="1">
        <v>4</v>
      </c>
      <c r="B5" s="1" t="s">
        <v>68</v>
      </c>
      <c r="C5" s="25"/>
      <c r="D5" s="20">
        <f>Total!$B$1</f>
        <v>1</v>
      </c>
      <c r="E5" s="17" t="s">
        <v>69</v>
      </c>
      <c r="F5" s="27">
        <v>7.5</v>
      </c>
      <c r="G5" s="27">
        <f t="shared" ref="G5:G8" si="0">D5*F5</f>
        <v>7.5</v>
      </c>
    </row>
    <row r="6" spans="1:7" x14ac:dyDescent="0.25">
      <c r="A6" s="1">
        <v>5</v>
      </c>
      <c r="B6" s="1" t="s">
        <v>70</v>
      </c>
      <c r="C6" s="25"/>
      <c r="D6" s="20">
        <f>Total!$B$1</f>
        <v>1</v>
      </c>
      <c r="E6" s="17" t="s">
        <v>71</v>
      </c>
      <c r="F6" s="27">
        <v>48.58</v>
      </c>
      <c r="G6" s="27">
        <f t="shared" si="0"/>
        <v>48.58</v>
      </c>
    </row>
    <row r="7" spans="1:7" x14ac:dyDescent="0.25">
      <c r="A7" s="1">
        <v>6</v>
      </c>
      <c r="B7" s="1" t="s">
        <v>72</v>
      </c>
      <c r="C7" s="25"/>
      <c r="D7" s="20">
        <f>Total!$B$1</f>
        <v>1</v>
      </c>
      <c r="E7" s="17" t="s">
        <v>73</v>
      </c>
      <c r="F7" s="27">
        <v>57.58</v>
      </c>
      <c r="G7" s="27">
        <f t="shared" si="0"/>
        <v>57.58</v>
      </c>
    </row>
    <row r="8" spans="1:7" x14ac:dyDescent="0.25">
      <c r="A8" s="1">
        <v>7</v>
      </c>
      <c r="B8" s="1" t="s">
        <v>75</v>
      </c>
      <c r="C8" s="25"/>
      <c r="D8" s="20">
        <f>Total!$B$1</f>
        <v>1</v>
      </c>
      <c r="E8" s="17" t="s">
        <v>74</v>
      </c>
      <c r="F8" s="27">
        <v>50.99</v>
      </c>
      <c r="G8" s="27">
        <f t="shared" si="0"/>
        <v>50.99</v>
      </c>
    </row>
    <row r="9" spans="1:7" x14ac:dyDescent="0.25">
      <c r="F9" s="10" t="s">
        <v>12</v>
      </c>
      <c r="G9" s="42">
        <f>SUM(G2:G8)</f>
        <v>837.33000000000015</v>
      </c>
    </row>
  </sheetData>
  <dataConsolidate/>
  <hyperlinks>
    <hyperlink ref="E5" r:id="rId1" xr:uid="{00000000-0004-0000-0100-000000000000}"/>
    <hyperlink ref="E6" r:id="rId2" xr:uid="{00000000-0004-0000-0100-000001000000}"/>
    <hyperlink ref="E7" r:id="rId3" xr:uid="{00000000-0004-0000-0100-000002000000}"/>
    <hyperlink ref="E8" r:id="rId4" xr:uid="{00000000-0004-0000-0100-000003000000}"/>
  </hyperlinks>
  <pageMargins left="0.7" right="0.7" top="0.75" bottom="0.75" header="0.51180555555555496" footer="0.51180555555555496"/>
  <pageSetup paperSize="9" firstPageNumber="0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List!$A$1:$A$2</xm:f>
          </x14:formula1>
          <x14:formula2>
            <xm:f>0</xm:f>
          </x14:formula2>
          <xm:sqref>B4</xm:sqref>
        </x14:dataValidation>
        <x14:dataValidation type="list" allowBlank="1" showInputMessage="1" showErrorMessage="1" xr:uid="{00000000-0002-0000-0100-000001000000}">
          <x14:formula1>
            <xm:f>List!$A$4:$A$5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F9" sqref="F9"/>
    </sheetView>
  </sheetViews>
  <sheetFormatPr defaultRowHeight="15" x14ac:dyDescent="0.25"/>
  <cols>
    <col min="2" max="2" width="54.140625" customWidth="1"/>
    <col min="3" max="3" width="7.85546875" customWidth="1"/>
    <col min="5" max="5" width="39.140625" customWidth="1"/>
    <col min="6" max="6" width="24.28515625" customWidth="1"/>
  </cols>
  <sheetData>
    <row r="1" spans="1:7" x14ac:dyDescent="0.25">
      <c r="A1" s="6" t="s">
        <v>5</v>
      </c>
      <c r="B1" s="32" t="s">
        <v>6</v>
      </c>
      <c r="C1" s="6" t="s">
        <v>96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33">
        <v>1</v>
      </c>
      <c r="B2" s="35" t="s">
        <v>64</v>
      </c>
      <c r="C2" s="39"/>
      <c r="D2" s="2">
        <f>Total!$B$1*1</f>
        <v>1</v>
      </c>
      <c r="E2" s="17" t="s">
        <v>63</v>
      </c>
      <c r="F2" s="7">
        <v>31.39</v>
      </c>
      <c r="G2" s="2">
        <f>D2*F2</f>
        <v>31.39</v>
      </c>
    </row>
    <row r="3" spans="1:7" ht="30" customHeight="1" x14ac:dyDescent="0.25">
      <c r="A3" s="33">
        <v>2</v>
      </c>
      <c r="B3" s="36" t="s">
        <v>78</v>
      </c>
      <c r="C3" s="40"/>
      <c r="D3" s="2">
        <f>Total!$B$1*1</f>
        <v>1</v>
      </c>
      <c r="E3" s="19" t="s">
        <v>77</v>
      </c>
      <c r="F3" s="9">
        <v>22.68</v>
      </c>
      <c r="G3" s="2">
        <f>F3*D3</f>
        <v>22.68</v>
      </c>
    </row>
    <row r="4" spans="1:7" x14ac:dyDescent="0.25">
      <c r="A4" s="33">
        <v>3</v>
      </c>
      <c r="B4" s="36" t="s">
        <v>80</v>
      </c>
      <c r="C4" s="40"/>
      <c r="D4" s="2">
        <f>Total!$B$1*1</f>
        <v>1</v>
      </c>
      <c r="E4" s="17" t="s">
        <v>79</v>
      </c>
      <c r="F4" s="9">
        <v>22.68</v>
      </c>
      <c r="G4" s="2">
        <f t="shared" ref="G4:G9" si="0">F4*D4</f>
        <v>22.68</v>
      </c>
    </row>
    <row r="5" spans="1:7" x14ac:dyDescent="0.25">
      <c r="A5" s="33">
        <v>4</v>
      </c>
      <c r="B5" s="36" t="s">
        <v>82</v>
      </c>
      <c r="C5" s="40"/>
      <c r="D5" s="2">
        <f>Total!$B$1*5</f>
        <v>5</v>
      </c>
      <c r="E5" s="17" t="s">
        <v>81</v>
      </c>
      <c r="F5" s="2">
        <v>4.04</v>
      </c>
      <c r="G5" s="2">
        <f t="shared" si="0"/>
        <v>20.2</v>
      </c>
    </row>
    <row r="6" spans="1:7" ht="30" x14ac:dyDescent="0.25">
      <c r="A6" s="33">
        <v>5</v>
      </c>
      <c r="B6" s="36" t="s">
        <v>84</v>
      </c>
      <c r="C6" s="40"/>
      <c r="D6" s="2">
        <f>Total!$B$1*1</f>
        <v>1</v>
      </c>
      <c r="E6" s="17" t="s">
        <v>83</v>
      </c>
      <c r="F6" s="2">
        <v>4.0199999999999996</v>
      </c>
      <c r="G6" s="2">
        <f t="shared" si="0"/>
        <v>4.0199999999999996</v>
      </c>
    </row>
    <row r="7" spans="1:7" ht="30" x14ac:dyDescent="0.25">
      <c r="A7" s="33">
        <v>6</v>
      </c>
      <c r="B7" s="36" t="s">
        <v>86</v>
      </c>
      <c r="C7" s="40"/>
      <c r="D7" s="2">
        <f>Total!$B$1*1</f>
        <v>1</v>
      </c>
      <c r="E7" s="17" t="s">
        <v>85</v>
      </c>
      <c r="F7" s="2">
        <v>200.4</v>
      </c>
      <c r="G7" s="2">
        <f t="shared" si="0"/>
        <v>200.4</v>
      </c>
    </row>
    <row r="8" spans="1:7" x14ac:dyDescent="0.25">
      <c r="A8" s="33">
        <v>7</v>
      </c>
      <c r="B8" s="36" t="s">
        <v>87</v>
      </c>
      <c r="C8" s="40"/>
      <c r="D8" s="2">
        <f>Total!$B$1*1</f>
        <v>1</v>
      </c>
      <c r="E8" s="17" t="s">
        <v>98</v>
      </c>
      <c r="F8" s="2">
        <v>299.99</v>
      </c>
      <c r="G8" s="2">
        <f t="shared" si="0"/>
        <v>299.99</v>
      </c>
    </row>
    <row r="9" spans="1:7" ht="27.75" customHeight="1" x14ac:dyDescent="0.25">
      <c r="A9" s="34">
        <v>8</v>
      </c>
      <c r="B9" s="37" t="s">
        <v>91</v>
      </c>
      <c r="C9" s="41" t="s">
        <v>97</v>
      </c>
      <c r="D9" s="20">
        <f>Total!$B$1*1</f>
        <v>1</v>
      </c>
      <c r="E9" s="9" t="str">
        <f>VLOOKUP(B9,List!$A$10:$C$11,2,FALSE)</f>
        <v>https://drotek.com/shop/en/rtk/818-xxl-rtk-gps-neo-m8p-2.html</v>
      </c>
      <c r="F9" s="9">
        <f>VLOOKUP(B9,List!$A$10:$C$11,3,FALSE)</f>
        <v>539.88</v>
      </c>
      <c r="G9" s="20">
        <f t="shared" si="0"/>
        <v>539.88</v>
      </c>
    </row>
    <row r="10" spans="1:7" x14ac:dyDescent="0.25">
      <c r="F10" s="10" t="s">
        <v>76</v>
      </c>
      <c r="G10" s="43">
        <f>SUM(G2:G9)</f>
        <v>1141.24</v>
      </c>
    </row>
  </sheetData>
  <hyperlinks>
    <hyperlink ref="E3" r:id="rId1" xr:uid="{00000000-0004-0000-0200-000000000000}"/>
    <hyperlink ref="E2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display="https://www.hoelleinshop.com/Sender-Servos-etc-/Fernsteuerungen/Spektrum-2-4GHz/Spektrum-DX8-8-Kanal-DSMX-Einzelsender-Horizon-https://www.hoelleinshop.com/Sender-Servos-etc-/Fernsteuerungen/Spektrum-2-4GHz/Spektrum-DX8-8-Kanal-DSMX-Einzelsender-Horizon-SPMR8000EU.htm?shop=hoellein&amp;SessionId=&amp;a=article&amp;ProdNr=HHSPMR8000EU&amp;t=182&amp;c=43712&amp;p=43712" xr:uid="{00000000-0004-0000-02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List!$A$10:$A$11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zoomScale="145" zoomScaleNormal="145" workbookViewId="0">
      <selection activeCell="D18" sqref="D18"/>
    </sheetView>
  </sheetViews>
  <sheetFormatPr defaultRowHeight="15" x14ac:dyDescent="0.25"/>
  <cols>
    <col min="1" max="1" width="11.5703125" customWidth="1"/>
    <col min="2" max="2" width="27.28515625" customWidth="1"/>
    <col min="3" max="3" width="8.7109375" customWidth="1"/>
    <col min="4" max="4" width="89.570312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13</v>
      </c>
      <c r="C2" s="2">
        <f>Total!$B$1*3</f>
        <v>3</v>
      </c>
      <c r="D2" s="2" t="s">
        <v>14</v>
      </c>
      <c r="E2" s="11">
        <v>0.5</v>
      </c>
      <c r="F2" s="3">
        <f t="shared" ref="F2:F16" si="0">C2*E2</f>
        <v>1.5</v>
      </c>
    </row>
    <row r="3" spans="1:6" x14ac:dyDescent="0.25">
      <c r="A3" s="2">
        <v>2</v>
      </c>
      <c r="B3" s="8" t="s">
        <v>15</v>
      </c>
      <c r="C3" s="2">
        <f>Total!$B$1*3</f>
        <v>3</v>
      </c>
      <c r="D3" s="2" t="s">
        <v>16</v>
      </c>
      <c r="E3" s="12">
        <v>7.0000000000000007E-2</v>
      </c>
      <c r="F3" s="3">
        <f t="shared" si="0"/>
        <v>0.21000000000000002</v>
      </c>
    </row>
    <row r="4" spans="1:6" x14ac:dyDescent="0.25">
      <c r="A4" s="2">
        <v>3</v>
      </c>
      <c r="B4" s="2" t="s">
        <v>17</v>
      </c>
      <c r="C4" s="2">
        <f>Total!$B$1*3</f>
        <v>3</v>
      </c>
      <c r="D4" s="2" t="s">
        <v>18</v>
      </c>
      <c r="E4" s="3">
        <v>0.55300000000000005</v>
      </c>
      <c r="F4" s="3">
        <f t="shared" si="0"/>
        <v>1.6590000000000003</v>
      </c>
    </row>
    <row r="5" spans="1:6" x14ac:dyDescent="0.25">
      <c r="A5" s="2">
        <v>4</v>
      </c>
      <c r="B5" s="2" t="s">
        <v>19</v>
      </c>
      <c r="C5" s="2">
        <f>Total!$B$1*3</f>
        <v>3</v>
      </c>
      <c r="D5" s="2" t="s">
        <v>20</v>
      </c>
      <c r="E5" s="3">
        <v>0.44700000000000001</v>
      </c>
      <c r="F5" s="3">
        <f t="shared" si="0"/>
        <v>1.341</v>
      </c>
    </row>
    <row r="6" spans="1:6" x14ac:dyDescent="0.25">
      <c r="A6" s="2">
        <v>5</v>
      </c>
      <c r="B6" s="2" t="s">
        <v>21</v>
      </c>
      <c r="C6" s="2">
        <f>Total!$B$1*3</f>
        <v>3</v>
      </c>
      <c r="D6" s="2" t="s">
        <v>22</v>
      </c>
      <c r="E6" s="3">
        <v>2.1800000000000002</v>
      </c>
      <c r="F6" s="3">
        <f t="shared" si="0"/>
        <v>6.5400000000000009</v>
      </c>
    </row>
    <row r="7" spans="1:6" x14ac:dyDescent="0.25">
      <c r="A7" s="2">
        <v>6</v>
      </c>
      <c r="B7" s="2" t="s">
        <v>23</v>
      </c>
      <c r="C7" s="2">
        <f>Total!$B$1*6</f>
        <v>6</v>
      </c>
      <c r="D7" s="17" t="s">
        <v>24</v>
      </c>
      <c r="E7" s="3">
        <v>3.27</v>
      </c>
      <c r="F7" s="3">
        <f t="shared" si="0"/>
        <v>19.62</v>
      </c>
    </row>
    <row r="8" spans="1:6" x14ac:dyDescent="0.25">
      <c r="A8" s="2">
        <v>7</v>
      </c>
      <c r="B8" s="2" t="s">
        <v>25</v>
      </c>
      <c r="C8" s="2">
        <f>Total!$B$1*1</f>
        <v>1</v>
      </c>
      <c r="D8" s="2" t="s">
        <v>26</v>
      </c>
      <c r="E8" s="3">
        <v>0.54400000000000004</v>
      </c>
      <c r="F8" s="3">
        <f t="shared" si="0"/>
        <v>0.54400000000000004</v>
      </c>
    </row>
    <row r="9" spans="1:6" x14ac:dyDescent="0.25">
      <c r="A9" s="2">
        <v>8</v>
      </c>
      <c r="B9" s="2" t="s">
        <v>27</v>
      </c>
      <c r="C9" s="2">
        <f>Total!$B$1*1</f>
        <v>1</v>
      </c>
      <c r="D9" s="2" t="s">
        <v>28</v>
      </c>
      <c r="E9" s="3">
        <v>6</v>
      </c>
      <c r="F9" s="3">
        <f t="shared" si="0"/>
        <v>6</v>
      </c>
    </row>
    <row r="10" spans="1:6" x14ac:dyDescent="0.25">
      <c r="A10" s="2">
        <v>9</v>
      </c>
      <c r="B10" s="2" t="s">
        <v>29</v>
      </c>
      <c r="C10" s="2">
        <v>0.2</v>
      </c>
      <c r="D10" s="17" t="s">
        <v>101</v>
      </c>
      <c r="E10" s="3">
        <v>2.02</v>
      </c>
      <c r="F10" s="3">
        <f>C10*E10</f>
        <v>0.40400000000000003</v>
      </c>
    </row>
    <row r="11" spans="1:6" x14ac:dyDescent="0.25">
      <c r="A11" s="2">
        <v>10</v>
      </c>
      <c r="B11" s="2" t="s">
        <v>30</v>
      </c>
      <c r="C11" s="2">
        <f>Total!$B$1*0.3</f>
        <v>0.3</v>
      </c>
      <c r="D11" s="2" t="s">
        <v>31</v>
      </c>
      <c r="E11" s="3">
        <f>44.13/15.2</f>
        <v>2.903289473684211</v>
      </c>
      <c r="F11" s="3">
        <f>C11*E11</f>
        <v>0.87098684210526323</v>
      </c>
    </row>
    <row r="12" spans="1:6" x14ac:dyDescent="0.25">
      <c r="A12" s="2">
        <v>11</v>
      </c>
      <c r="B12" s="2" t="s">
        <v>32</v>
      </c>
      <c r="C12" s="18">
        <f>Total!$B$1*0.3</f>
        <v>0.3</v>
      </c>
      <c r="D12" s="2" t="s">
        <v>33</v>
      </c>
      <c r="E12" s="3">
        <f>45.54/15.2</f>
        <v>2.9960526315789475</v>
      </c>
      <c r="F12" s="3">
        <f>C12*E12</f>
        <v>0.89881578947368423</v>
      </c>
    </row>
    <row r="13" spans="1:6" x14ac:dyDescent="0.25">
      <c r="A13" s="2">
        <v>12</v>
      </c>
      <c r="B13" s="2" t="s">
        <v>35</v>
      </c>
      <c r="C13" s="2">
        <f>Total!$B$1*0.1</f>
        <v>0.1</v>
      </c>
      <c r="D13" s="2" t="s">
        <v>36</v>
      </c>
      <c r="E13" s="3">
        <f>1.78/1.2</f>
        <v>1.4833333333333334</v>
      </c>
      <c r="F13" s="3">
        <f>C13*E13</f>
        <v>0.14833333333333334</v>
      </c>
    </row>
    <row r="14" spans="1:6" x14ac:dyDescent="0.25">
      <c r="A14" s="2">
        <v>13</v>
      </c>
      <c r="B14" s="2" t="s">
        <v>34</v>
      </c>
      <c r="C14" s="2">
        <v>0.2</v>
      </c>
      <c r="D14" s="17" t="s">
        <v>100</v>
      </c>
      <c r="E14" s="3">
        <v>3.15</v>
      </c>
      <c r="F14" s="3">
        <f>C14*E14</f>
        <v>0.63</v>
      </c>
    </row>
    <row r="15" spans="1:6" x14ac:dyDescent="0.25">
      <c r="A15" s="46"/>
      <c r="E15" s="21" t="s">
        <v>37</v>
      </c>
      <c r="F15" s="44">
        <f>SUM(F2:F14)</f>
        <v>40.366135964912289</v>
      </c>
    </row>
    <row r="16" spans="1:6" x14ac:dyDescent="0.25">
      <c r="A16" s="13"/>
      <c r="B16" s="45"/>
    </row>
    <row r="17" spans="1:2" x14ac:dyDescent="0.25">
      <c r="A17" s="45"/>
      <c r="B17" s="45"/>
    </row>
  </sheetData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A000000}"/>
    <hyperlink ref="D11" r:id="rId10" xr:uid="{00000000-0004-0000-0300-00000B000000}"/>
    <hyperlink ref="D12" r:id="rId11" xr:uid="{00000000-0004-0000-0300-00000C000000}"/>
    <hyperlink ref="D14" r:id="rId12" xr:uid="{00000000-0004-0000-0300-00000D000000}"/>
    <hyperlink ref="D13" r:id="rId13" xr:uid="{00000000-0004-0000-0300-00000E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F14" sqref="F14"/>
    </sheetView>
  </sheetViews>
  <sheetFormatPr defaultRowHeight="15" x14ac:dyDescent="0.25"/>
  <cols>
    <col min="1" max="1" width="11.5703125" customWidth="1"/>
    <col min="2" max="2" width="26.42578125" customWidth="1"/>
    <col min="3" max="3" width="8.7109375" customWidth="1"/>
    <col min="4" max="4" width="40.8554687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38</v>
      </c>
      <c r="C2" s="2">
        <f>Total!$B$1*1</f>
        <v>1</v>
      </c>
      <c r="D2" s="18" t="s">
        <v>28</v>
      </c>
      <c r="E2" s="11">
        <f>4/5</f>
        <v>0.8</v>
      </c>
      <c r="F2" s="3">
        <f t="shared" ref="F2:F13" si="0">C2*E2</f>
        <v>0.8</v>
      </c>
    </row>
    <row r="3" spans="1:6" x14ac:dyDescent="0.25">
      <c r="A3" s="2">
        <v>2</v>
      </c>
      <c r="B3" s="8" t="s">
        <v>39</v>
      </c>
      <c r="C3" s="2">
        <f>Total!$B$1*1</f>
        <v>1</v>
      </c>
      <c r="D3" s="18" t="s">
        <v>40</v>
      </c>
      <c r="E3" s="12">
        <v>81.180000000000007</v>
      </c>
      <c r="F3" s="3">
        <f t="shared" si="0"/>
        <v>81.180000000000007</v>
      </c>
    </row>
    <row r="4" spans="1:6" x14ac:dyDescent="0.25">
      <c r="A4" s="2">
        <v>3</v>
      </c>
      <c r="B4" s="2" t="s">
        <v>41</v>
      </c>
      <c r="C4" s="2">
        <f>Total!$B$1*2</f>
        <v>2</v>
      </c>
      <c r="D4" s="18" t="s">
        <v>42</v>
      </c>
      <c r="E4" s="11">
        <v>2.06</v>
      </c>
      <c r="F4" s="3">
        <f t="shared" si="0"/>
        <v>4.12</v>
      </c>
    </row>
    <row r="5" spans="1:6" x14ac:dyDescent="0.25">
      <c r="A5" s="2">
        <v>4</v>
      </c>
      <c r="B5" s="2" t="s">
        <v>43</v>
      </c>
      <c r="C5" s="2">
        <f>Total!$B$1*1</f>
        <v>1</v>
      </c>
      <c r="D5" s="18" t="s">
        <v>44</v>
      </c>
      <c r="E5" s="12">
        <v>0.66</v>
      </c>
      <c r="F5" s="3">
        <f t="shared" si="0"/>
        <v>0.66</v>
      </c>
    </row>
    <row r="6" spans="1:6" x14ac:dyDescent="0.25">
      <c r="A6" s="2">
        <v>5</v>
      </c>
      <c r="B6" s="2" t="s">
        <v>45</v>
      </c>
      <c r="C6" s="2">
        <f>Total!$B$1*1</f>
        <v>1</v>
      </c>
      <c r="D6" s="18" t="s">
        <v>46</v>
      </c>
      <c r="E6" s="11">
        <v>0.60699999999999998</v>
      </c>
      <c r="F6" s="3">
        <f t="shared" si="0"/>
        <v>0.60699999999999998</v>
      </c>
    </row>
    <row r="7" spans="1:6" x14ac:dyDescent="0.25">
      <c r="A7" s="2">
        <v>6</v>
      </c>
      <c r="B7" s="2" t="s">
        <v>47</v>
      </c>
      <c r="C7" s="2">
        <f>Total!$B$1*4</f>
        <v>4</v>
      </c>
      <c r="D7" s="18" t="s">
        <v>48</v>
      </c>
      <c r="E7" s="12">
        <v>0.13</v>
      </c>
      <c r="F7" s="3">
        <f t="shared" si="0"/>
        <v>0.52</v>
      </c>
    </row>
    <row r="8" spans="1:6" x14ac:dyDescent="0.25">
      <c r="A8" s="2">
        <v>7</v>
      </c>
      <c r="B8" s="2" t="s">
        <v>49</v>
      </c>
      <c r="C8" s="2">
        <f>Total!$B$1*2</f>
        <v>2</v>
      </c>
      <c r="D8" s="18" t="s">
        <v>50</v>
      </c>
      <c r="E8" s="11">
        <v>0.86099999999999999</v>
      </c>
      <c r="F8" s="3">
        <f t="shared" si="0"/>
        <v>1.722</v>
      </c>
    </row>
    <row r="9" spans="1:6" x14ac:dyDescent="0.25">
      <c r="A9" s="2">
        <v>8</v>
      </c>
      <c r="B9" s="2" t="s">
        <v>51</v>
      </c>
      <c r="C9" s="2">
        <f>Total!$B$1*1</f>
        <v>1</v>
      </c>
      <c r="D9" s="18" t="s">
        <v>52</v>
      </c>
      <c r="E9" s="12">
        <v>1.26</v>
      </c>
      <c r="F9" s="3">
        <f t="shared" si="0"/>
        <v>1.26</v>
      </c>
    </row>
    <row r="10" spans="1:6" x14ac:dyDescent="0.25">
      <c r="A10" s="2">
        <v>9</v>
      </c>
      <c r="B10" s="2" t="s">
        <v>53</v>
      </c>
      <c r="C10" s="2">
        <f>Total!$B$1*2</f>
        <v>2</v>
      </c>
      <c r="D10" s="18" t="s">
        <v>54</v>
      </c>
      <c r="E10" s="11">
        <v>0.33600000000000002</v>
      </c>
      <c r="F10" s="3">
        <f t="shared" si="0"/>
        <v>0.67200000000000004</v>
      </c>
    </row>
    <row r="11" spans="1:6" x14ac:dyDescent="0.25">
      <c r="A11" s="2">
        <v>10</v>
      </c>
      <c r="B11" s="2" t="s">
        <v>55</v>
      </c>
      <c r="C11" s="2">
        <f>Total!$B$1*1</f>
        <v>1</v>
      </c>
      <c r="D11" s="18" t="s">
        <v>56</v>
      </c>
      <c r="E11" s="12">
        <v>8.2000000000000003E-2</v>
      </c>
      <c r="F11" s="3">
        <f t="shared" si="0"/>
        <v>8.2000000000000003E-2</v>
      </c>
    </row>
    <row r="12" spans="1:6" x14ac:dyDescent="0.25">
      <c r="A12" s="2">
        <v>11</v>
      </c>
      <c r="B12" s="2" t="s">
        <v>57</v>
      </c>
      <c r="C12" s="2">
        <f>Total!$B$1*4</f>
        <v>4</v>
      </c>
      <c r="D12" s="18" t="s">
        <v>58</v>
      </c>
      <c r="E12" s="11">
        <v>8.2000000000000003E-2</v>
      </c>
      <c r="F12" s="3">
        <f t="shared" si="0"/>
        <v>0.32800000000000001</v>
      </c>
    </row>
    <row r="13" spans="1:6" x14ac:dyDescent="0.25">
      <c r="A13" s="2">
        <v>12</v>
      </c>
      <c r="B13" s="2" t="s">
        <v>59</v>
      </c>
      <c r="C13" s="2">
        <f>Total!$B$1*1</f>
        <v>1</v>
      </c>
      <c r="D13" s="18" t="s">
        <v>60</v>
      </c>
      <c r="E13" s="12">
        <v>2.5299999999999998</v>
      </c>
      <c r="F13" s="3">
        <f t="shared" si="0"/>
        <v>2.5299999999999998</v>
      </c>
    </row>
    <row r="14" spans="1:6" x14ac:dyDescent="0.25">
      <c r="D14" s="13"/>
      <c r="E14" s="21" t="s">
        <v>61</v>
      </c>
      <c r="F14" s="44">
        <f>SUM(F2:F13)</f>
        <v>94.480999999999995</v>
      </c>
    </row>
    <row r="17" spans="3:3" x14ac:dyDescent="0.25">
      <c r="C17" s="14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zoomScaleNormal="100" workbookViewId="0">
      <selection activeCell="B10" sqref="B10"/>
    </sheetView>
  </sheetViews>
  <sheetFormatPr defaultRowHeight="15" x14ac:dyDescent="0.25"/>
  <cols>
    <col min="1" max="1" width="59" customWidth="1"/>
    <col min="2" max="2" width="20.85546875" customWidth="1"/>
    <col min="3" max="1024" width="8.7109375" customWidth="1"/>
  </cols>
  <sheetData>
    <row r="1" spans="1:3" x14ac:dyDescent="0.25">
      <c r="A1" s="8" t="s">
        <v>92</v>
      </c>
      <c r="B1" s="15" t="s">
        <v>62</v>
      </c>
      <c r="C1" s="15">
        <v>239.88</v>
      </c>
    </row>
    <row r="2" spans="1:3" ht="15.75" customHeight="1" x14ac:dyDescent="0.25">
      <c r="A2" s="1" t="s">
        <v>93</v>
      </c>
      <c r="B2" s="16" t="s">
        <v>99</v>
      </c>
      <c r="C2" s="1">
        <v>300</v>
      </c>
    </row>
    <row r="4" spans="1:3" x14ac:dyDescent="0.25">
      <c r="A4" s="8" t="s">
        <v>94</v>
      </c>
      <c r="B4" s="17" t="s">
        <v>66</v>
      </c>
      <c r="C4" s="18">
        <f>263.8</f>
        <v>263.8</v>
      </c>
    </row>
    <row r="5" spans="1:3" x14ac:dyDescent="0.25">
      <c r="A5" s="18" t="s">
        <v>95</v>
      </c>
      <c r="B5" s="17" t="s">
        <v>67</v>
      </c>
      <c r="C5" s="18">
        <v>120</v>
      </c>
    </row>
    <row r="7" spans="1:3" x14ac:dyDescent="0.25">
      <c r="A7" s="7" t="s">
        <v>11</v>
      </c>
      <c r="B7" s="17" t="s">
        <v>65</v>
      </c>
      <c r="C7" s="7">
        <v>169</v>
      </c>
    </row>
    <row r="10" spans="1:3" x14ac:dyDescent="0.25">
      <c r="A10" s="20" t="s">
        <v>88</v>
      </c>
      <c r="B10" s="38" t="s">
        <v>89</v>
      </c>
      <c r="C10" s="20">
        <v>365</v>
      </c>
    </row>
    <row r="11" spans="1:3" x14ac:dyDescent="0.25">
      <c r="A11" s="20" t="s">
        <v>91</v>
      </c>
      <c r="B11" s="38" t="s">
        <v>90</v>
      </c>
      <c r="C11" s="20">
        <v>539.88</v>
      </c>
    </row>
  </sheetData>
  <hyperlinks>
    <hyperlink ref="B1" r:id="rId1" xr:uid="{00000000-0004-0000-0500-000000000000}"/>
    <hyperlink ref="B2" r:id="rId2" xr:uid="{00000000-0004-0000-0500-000001000000}"/>
    <hyperlink ref="B4" r:id="rId3" xr:uid="{00000000-0004-0000-0500-000002000000}"/>
    <hyperlink ref="B5" r:id="rId4" xr:uid="{00000000-0004-0000-0500-000003000000}"/>
    <hyperlink ref="B11" r:id="rId5" xr:uid="{00000000-0004-0000-0500-000004000000}"/>
    <hyperlink ref="B7" r:id="rId6" xr:uid="{E5294B65-72C9-4EDF-8FF4-36F282B5AA70}"/>
    <hyperlink ref="B10" r:id="rId7" xr:uid="{32277754-5445-4BBC-BBA9-77D765B1E988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Total</vt:lpstr>
      <vt:lpstr>Drones</vt:lpstr>
      <vt:lpstr>Fleet accessories</vt:lpstr>
      <vt:lpstr>LEDs</vt:lpstr>
      <vt:lpstr>Wi-Fi</vt:lpstr>
      <vt:lpstr>List</vt:lpstr>
      <vt:lpstr>autopilot</vt:lpstr>
      <vt:lpstr>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Levandovskiy Aleksandr</dc:creator>
  <dc:description/>
  <cp:lastModifiedBy>Arturs</cp:lastModifiedBy>
  <cp:revision>15</cp:revision>
  <dcterms:created xsi:type="dcterms:W3CDTF">2018-04-13T08:45:22Z</dcterms:created>
  <dcterms:modified xsi:type="dcterms:W3CDTF">2018-10-25T07:11:27Z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