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8084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B20" i="1" l="1"/>
  <c r="E17" i="1" l="1"/>
  <c r="M16" i="1" s="1"/>
  <c r="I16" i="1" s="1"/>
  <c r="D17" i="1"/>
  <c r="N16" i="1" s="1"/>
  <c r="E12" i="1"/>
  <c r="M11" i="1" s="1"/>
  <c r="O11" i="1" s="1"/>
  <c r="D12" i="1"/>
  <c r="N11" i="1" s="1"/>
  <c r="L11" i="1"/>
  <c r="K11" i="1"/>
  <c r="E8" i="1"/>
  <c r="M7" i="1" s="1"/>
  <c r="I7" i="1" s="1"/>
  <c r="D8" i="1"/>
  <c r="N7" i="1" s="1"/>
  <c r="L7" i="1"/>
  <c r="K7" i="1"/>
  <c r="I11" i="1" l="1"/>
  <c r="G16" i="1" s="1"/>
  <c r="I14" i="1" s="1"/>
  <c r="O7" i="1"/>
  <c r="F7" i="1" s="1"/>
  <c r="J7" i="1"/>
  <c r="J11" i="1" s="1"/>
  <c r="H16" i="1" l="1"/>
  <c r="L16" i="1" s="1"/>
  <c r="F11" i="1"/>
  <c r="F14" i="1" s="1"/>
  <c r="K16" i="1"/>
  <c r="J14" i="1" l="1"/>
  <c r="F17" i="1" l="1"/>
  <c r="O16" i="1" s="1"/>
  <c r="F16" i="1" s="1"/>
  <c r="J16" i="1"/>
</calcChain>
</file>

<file path=xl/sharedStrings.xml><?xml version="1.0" encoding="utf-8"?>
<sst xmlns="http://schemas.openxmlformats.org/spreadsheetml/2006/main" count="49" uniqueCount="24">
  <si>
    <t>Table 1</t>
  </si>
  <si>
    <t>tokenPrice</t>
  </si>
  <si>
    <t>token0</t>
  </si>
  <si>
    <t>token1</t>
  </si>
  <si>
    <t>Input</t>
  </si>
  <si>
    <t>Contract State</t>
  </si>
  <si>
    <t>Output</t>
  </si>
  <si>
    <t>Initial Deposit</t>
  </si>
  <si>
    <t>token0Desired</t>
  </si>
  <si>
    <t>token1Desired</t>
  </si>
  <si>
    <t>totalSupply</t>
  </si>
  <si>
    <t>delta_a1</t>
  </si>
  <si>
    <t>delta_a2</t>
  </si>
  <si>
    <t>total0</t>
  </si>
  <si>
    <t>total1</t>
  </si>
  <si>
    <t>protocolFee0</t>
  </si>
  <si>
    <t>protocolFee1</t>
  </si>
  <si>
    <t>token0Deposited</t>
  </si>
  <si>
    <t>token1Deposited</t>
  </si>
  <si>
    <t>sharesMinted</t>
  </si>
  <si>
    <t>Middle Deposit (Pre-Rebalance)</t>
  </si>
  <si>
    <t>Middle Deposit (Post-Rebalance)</t>
  </si>
  <si>
    <t>delta_a0</t>
  </si>
  <si>
    <t>tokenPrice (Post Rebalance)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</si>
</sst>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64" fontId="2" fillId="0" borderId="3" xfId="0" applyNumberFormat="1" applyFont="1" applyBorder="1" applyAlignment="1">
      <alignment horizontal="center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2" fillId="0" borderId="6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164" fontId="0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164" fontId="2" fillId="0" borderId="9" xfId="0" applyNumberFormat="1" applyFont="1" applyBorder="1" applyAlignment="1">
      <alignment vertical="top" wrapText="1"/>
    </xf>
    <xf numFmtId="164" fontId="2" fillId="0" borderId="10" xfId="0" applyNumberFormat="1" applyFont="1" applyBorder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164" fontId="2" fillId="3" borderId="12" xfId="0" applyNumberFormat="1" applyFont="1" applyFill="1" applyBorder="1" applyAlignment="1">
      <alignment horizontal="center" vertical="top" wrapText="1"/>
    </xf>
    <xf numFmtId="164" fontId="0" fillId="0" borderId="13" xfId="0" applyNumberFormat="1" applyFont="1" applyBorder="1" applyAlignment="1">
      <alignment vertical="top" wrapText="1"/>
    </xf>
    <xf numFmtId="164" fontId="0" fillId="0" borderId="14" xfId="0" applyNumberFormat="1" applyFont="1" applyBorder="1" applyAlignment="1">
      <alignment vertical="top" wrapText="1"/>
    </xf>
    <xf numFmtId="164" fontId="2" fillId="3" borderId="13" xfId="0" applyNumberFormat="1" applyFont="1" applyFill="1" applyBorder="1" applyAlignment="1">
      <alignment horizontal="center" vertical="top" wrapText="1"/>
    </xf>
    <xf numFmtId="164" fontId="2" fillId="0" borderId="3" xfId="0" applyNumberFormat="1" applyFont="1" applyBorder="1" applyAlignment="1">
      <alignment vertical="top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vertical="top" wrapText="1"/>
    </xf>
    <xf numFmtId="164" fontId="2" fillId="4" borderId="1" xfId="0" applyNumberFormat="1" applyFont="1" applyFill="1" applyBorder="1" applyAlignment="1">
      <alignment horizontal="center" vertical="top" wrapText="1"/>
    </xf>
    <xf numFmtId="164" fontId="2" fillId="4" borderId="9" xfId="0" applyNumberFormat="1" applyFont="1" applyFill="1" applyBorder="1" applyAlignment="1">
      <alignment horizontal="center" vertical="top" wrapText="1"/>
    </xf>
    <xf numFmtId="164" fontId="2" fillId="4" borderId="2" xfId="0" applyNumberFormat="1" applyFont="1" applyFill="1" applyBorder="1" applyAlignment="1">
      <alignment horizontal="center" vertical="top" wrapText="1"/>
    </xf>
    <xf numFmtId="164" fontId="2" fillId="2" borderId="4" xfId="0" applyNumberFormat="1" applyFont="1" applyFill="1" applyBorder="1" applyAlignment="1">
      <alignment vertical="top" wrapText="1"/>
    </xf>
    <xf numFmtId="164" fontId="2" fillId="0" borderId="8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164" fontId="2" fillId="0" borderId="15" xfId="0" applyNumberFormat="1" applyFont="1" applyBorder="1" applyAlignment="1">
      <alignment horizontal="center" vertical="top" wrapText="1"/>
    </xf>
    <xf numFmtId="164" fontId="0" fillId="0" borderId="16" xfId="0" applyNumberFormat="1" applyFont="1" applyBorder="1" applyAlignment="1">
      <alignment vertical="top" wrapText="1"/>
    </xf>
    <xf numFmtId="164" fontId="0" fillId="5" borderId="9" xfId="0" applyNumberFormat="1" applyFont="1" applyFill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164" fontId="2" fillId="0" borderId="15" xfId="0" applyNumberFormat="1" applyFont="1" applyBorder="1" applyAlignment="1">
      <alignment vertical="top" wrapText="1"/>
    </xf>
    <xf numFmtId="164" fontId="0" fillId="5" borderId="8" xfId="0" applyNumberFormat="1" applyFont="1" applyFill="1" applyBorder="1" applyAlignment="1">
      <alignment horizontal="center" vertical="top" wrapText="1"/>
    </xf>
    <xf numFmtId="164" fontId="2" fillId="0" borderId="17" xfId="0" applyNumberFormat="1" applyFont="1" applyBorder="1" applyAlignment="1">
      <alignment vertical="top" wrapText="1"/>
    </xf>
    <xf numFmtId="164" fontId="2" fillId="0" borderId="9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B8FEFF"/>
      <rgbColor rgb="FFA3F6BB"/>
      <rgbColor rgb="FFD5D5D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tabSelected="1" topLeftCell="I1" workbookViewId="0">
      <selection activeCell="E17" sqref="E17"/>
    </sheetView>
  </sheetViews>
  <sheetFormatPr defaultColWidth="16.33203125" defaultRowHeight="19.95" customHeight="1"/>
  <cols>
    <col min="1" max="1" width="20.77734375" style="2" bestFit="1" customWidth="1"/>
    <col min="2" max="2" width="23.88671875" style="2" bestFit="1" customWidth="1"/>
    <col min="3" max="3" width="16.33203125" style="2" customWidth="1"/>
    <col min="4" max="4" width="24.88671875" style="2" bestFit="1" customWidth="1"/>
    <col min="5" max="5" width="23.88671875" style="2" bestFit="1" customWidth="1"/>
    <col min="6" max="7" width="39.33203125" style="2" bestFit="1" customWidth="1"/>
    <col min="8" max="8" width="31.109375" style="2" bestFit="1" customWidth="1"/>
    <col min="9" max="9" width="20.77734375" style="2" bestFit="1" customWidth="1"/>
    <col min="10" max="10" width="24.88671875" style="2" bestFit="1" customWidth="1"/>
    <col min="11" max="11" width="20.77734375" style="2" bestFit="1" customWidth="1"/>
    <col min="12" max="12" width="21.88671875" style="2" bestFit="1" customWidth="1"/>
    <col min="13" max="13" width="20.77734375" style="2" bestFit="1" customWidth="1"/>
    <col min="14" max="14" width="23.88671875" style="2" bestFit="1" customWidth="1"/>
    <col min="15" max="15" width="39.33203125" style="2" bestFit="1" customWidth="1"/>
    <col min="16" max="25" width="16.33203125" style="2" customWidth="1"/>
    <col min="26" max="16384" width="16.33203125" style="2"/>
  </cols>
  <sheetData>
    <row r="1" spans="1:24" ht="27.6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85" customHeight="1">
      <c r="A2" s="3" t="s">
        <v>1</v>
      </c>
      <c r="B2" s="4"/>
      <c r="C2" s="5"/>
      <c r="D2" s="6"/>
      <c r="E2" s="7"/>
      <c r="F2" s="7"/>
      <c r="G2" s="7"/>
      <c r="H2" s="7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20.100000000000001" customHeight="1">
      <c r="A3" s="8" t="s">
        <v>2</v>
      </c>
      <c r="B3" s="9" t="s">
        <v>3</v>
      </c>
      <c r="C3" s="5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20.85" customHeight="1">
      <c r="A4" s="10">
        <v>1</v>
      </c>
      <c r="B4" s="11">
        <v>3060.095307</v>
      </c>
      <c r="C4" s="5"/>
      <c r="D4" s="12"/>
      <c r="E4" s="13"/>
      <c r="F4" s="13"/>
      <c r="G4" s="13"/>
      <c r="H4" s="13"/>
      <c r="I4" s="12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</row>
    <row r="5" spans="1:24" ht="21.75" customHeight="1">
      <c r="A5" s="14"/>
      <c r="B5" s="15"/>
      <c r="C5" s="16"/>
      <c r="D5" s="17" t="s">
        <v>4</v>
      </c>
      <c r="E5" s="18"/>
      <c r="F5" s="17" t="s">
        <v>5</v>
      </c>
      <c r="G5" s="19"/>
      <c r="H5" s="19"/>
      <c r="I5" s="19"/>
      <c r="J5" s="19"/>
      <c r="K5" s="19"/>
      <c r="L5" s="20"/>
      <c r="M5" s="17" t="s">
        <v>6</v>
      </c>
      <c r="N5" s="19"/>
      <c r="O5" s="18"/>
      <c r="P5" s="21"/>
      <c r="Q5" s="7"/>
      <c r="R5" s="7"/>
      <c r="S5" s="7"/>
      <c r="T5" s="7"/>
      <c r="U5" s="7"/>
      <c r="V5" s="7"/>
      <c r="W5" s="7"/>
      <c r="X5" s="7"/>
    </row>
    <row r="6" spans="1:24" ht="20.85" customHeight="1">
      <c r="A6" s="22" t="s">
        <v>7</v>
      </c>
      <c r="B6" s="23"/>
      <c r="C6" s="16"/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16</v>
      </c>
      <c r="M6" s="25" t="s">
        <v>17</v>
      </c>
      <c r="N6" s="25" t="s">
        <v>18</v>
      </c>
      <c r="O6" s="26" t="s">
        <v>19</v>
      </c>
      <c r="P6" s="21"/>
      <c r="Q6" s="7"/>
      <c r="R6" s="7"/>
      <c r="S6" s="7"/>
      <c r="T6" s="7"/>
      <c r="U6" s="7"/>
      <c r="V6" s="7"/>
      <c r="W6" s="7"/>
      <c r="X6" s="7"/>
    </row>
    <row r="7" spans="1:24" ht="20.85" customHeight="1">
      <c r="A7" s="27"/>
      <c r="B7" s="23"/>
      <c r="C7" s="16"/>
      <c r="D7" s="10">
        <v>1</v>
      </c>
      <c r="E7" s="28">
        <v>4000</v>
      </c>
      <c r="F7" s="28">
        <f>O7</f>
        <v>1E+18</v>
      </c>
      <c r="G7" s="28">
        <v>0</v>
      </c>
      <c r="H7" s="28">
        <v>0</v>
      </c>
      <c r="I7" s="28">
        <f>M7</f>
        <v>1</v>
      </c>
      <c r="J7" s="28">
        <f>N7</f>
        <v>3060.095307</v>
      </c>
      <c r="K7" s="28">
        <f>IF(G7&gt;0,G7*0.01,0)</f>
        <v>0</v>
      </c>
      <c r="L7" s="28">
        <f>IF(H7&gt;0,H7*0.01,0)</f>
        <v>0</v>
      </c>
      <c r="M7" s="28">
        <f>MIN(D7,E8)</f>
        <v>1</v>
      </c>
      <c r="N7" s="28">
        <f>MIN(E7,D8)</f>
        <v>3060.095307</v>
      </c>
      <c r="O7" s="11">
        <f>MAX(M7*1000000000000000000,N7*1000000)</f>
        <v>1E+18</v>
      </c>
      <c r="P7" s="21"/>
      <c r="Q7" s="7"/>
      <c r="R7" s="7"/>
      <c r="S7" s="7"/>
      <c r="T7" s="7"/>
      <c r="U7" s="7"/>
      <c r="V7" s="7"/>
      <c r="W7" s="7"/>
      <c r="X7" s="7"/>
    </row>
    <row r="8" spans="1:24" ht="20.85" customHeight="1">
      <c r="A8" s="29"/>
      <c r="B8" s="30"/>
      <c r="C8" s="31"/>
      <c r="D8" s="32">
        <f>IF($B4&gt;$A4,D7*$B4,D7/$A4)</f>
        <v>3060.095307</v>
      </c>
      <c r="E8" s="32">
        <f>IF($B4=1,E7*$A4,E7/$B4)</f>
        <v>1.3071488299236818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6"/>
      <c r="Q8" s="6"/>
      <c r="R8" s="6"/>
      <c r="S8" s="6"/>
      <c r="T8" s="6"/>
      <c r="U8" s="6"/>
      <c r="V8" s="6"/>
      <c r="W8" s="6"/>
      <c r="X8" s="6"/>
    </row>
    <row r="9" spans="1:24" ht="20.85" customHeight="1">
      <c r="A9" s="29"/>
      <c r="B9" s="30"/>
      <c r="C9" s="31"/>
      <c r="D9" s="28"/>
      <c r="E9" s="28"/>
      <c r="F9" s="12"/>
      <c r="G9" s="12"/>
      <c r="H9" s="12"/>
      <c r="I9" s="12"/>
      <c r="J9" s="12"/>
      <c r="K9" s="12"/>
      <c r="L9" s="12"/>
      <c r="M9" s="12"/>
      <c r="N9" s="12"/>
      <c r="O9" s="12"/>
      <c r="P9" s="6"/>
      <c r="Q9" s="6"/>
      <c r="R9" s="6"/>
      <c r="S9" s="6"/>
      <c r="T9" s="6"/>
      <c r="U9" s="6"/>
      <c r="V9" s="6"/>
      <c r="W9" s="6"/>
      <c r="X9" s="6"/>
    </row>
    <row r="10" spans="1:24" ht="20.85" customHeight="1">
      <c r="A10" s="22" t="s">
        <v>20</v>
      </c>
      <c r="B10" s="23"/>
      <c r="C10" s="16"/>
      <c r="D10" s="24" t="s">
        <v>8</v>
      </c>
      <c r="E10" s="25" t="s">
        <v>9</v>
      </c>
      <c r="F10" s="25" t="s">
        <v>10</v>
      </c>
      <c r="G10" s="25" t="s">
        <v>11</v>
      </c>
      <c r="H10" s="25" t="s">
        <v>12</v>
      </c>
      <c r="I10" s="25" t="s">
        <v>13</v>
      </c>
      <c r="J10" s="25" t="s">
        <v>14</v>
      </c>
      <c r="K10" s="25" t="s">
        <v>15</v>
      </c>
      <c r="L10" s="25" t="s">
        <v>16</v>
      </c>
      <c r="M10" s="25" t="s">
        <v>17</v>
      </c>
      <c r="N10" s="25" t="s">
        <v>18</v>
      </c>
      <c r="O10" s="26" t="s">
        <v>19</v>
      </c>
      <c r="P10" s="21"/>
      <c r="Q10" s="7"/>
      <c r="R10" s="7"/>
      <c r="S10" s="7"/>
      <c r="T10" s="7"/>
      <c r="U10" s="7"/>
      <c r="V10" s="7"/>
      <c r="W10" s="7"/>
      <c r="X10" s="7"/>
    </row>
    <row r="11" spans="1:24" ht="20.85" customHeight="1">
      <c r="A11" s="27"/>
      <c r="B11" s="23"/>
      <c r="C11" s="16"/>
      <c r="D11" s="10">
        <v>10</v>
      </c>
      <c r="E11" s="28">
        <v>5000</v>
      </c>
      <c r="F11" s="28">
        <f>F7+O11</f>
        <v>2.6339360374046024E+18</v>
      </c>
      <c r="G11" s="28">
        <v>0</v>
      </c>
      <c r="H11" s="28">
        <v>0</v>
      </c>
      <c r="I11" s="28">
        <f>I7+M11</f>
        <v>2.6339360374046024</v>
      </c>
      <c r="J11" s="28">
        <f>J7+N11</f>
        <v>8060.0953069999996</v>
      </c>
      <c r="K11" s="28">
        <f>IF(G11&gt;0,G11*0.01,0)</f>
        <v>0</v>
      </c>
      <c r="L11" s="28">
        <f>IF(H11&gt;0,H11*0.01,0)</f>
        <v>0</v>
      </c>
      <c r="M11" s="28">
        <f>MIN(D11,E12)</f>
        <v>1.6339360374046024</v>
      </c>
      <c r="N11" s="28">
        <f>MIN(E11,D12)</f>
        <v>5000</v>
      </c>
      <c r="O11" s="11">
        <f>MAX(M11*1000000000000000000,N11*1000000)</f>
        <v>1.6339360374046024E+18</v>
      </c>
      <c r="P11" s="21"/>
      <c r="Q11" s="7"/>
      <c r="R11" s="7"/>
      <c r="S11" s="7"/>
      <c r="T11" s="7"/>
      <c r="U11" s="7"/>
      <c r="V11" s="7"/>
      <c r="W11" s="7"/>
      <c r="X11" s="7"/>
    </row>
    <row r="12" spans="1:24" ht="20.85" customHeight="1">
      <c r="A12" s="7"/>
      <c r="B12" s="34"/>
      <c r="C12" s="31"/>
      <c r="D12" s="32">
        <f>IF($B4&gt;$A4,D11*$B4,D11/$A4)</f>
        <v>30600.95307</v>
      </c>
      <c r="E12" s="32">
        <f>IF($B4=1,E11*$A4,E11/$B4)</f>
        <v>1.6339360374046024</v>
      </c>
      <c r="F12" s="14"/>
      <c r="G12" s="14"/>
      <c r="H12" s="14"/>
      <c r="I12" s="33"/>
      <c r="J12" s="14"/>
      <c r="K12" s="14"/>
      <c r="L12" s="14"/>
      <c r="M12" s="14"/>
      <c r="N12" s="14"/>
      <c r="O12" s="14"/>
      <c r="P12" s="7"/>
      <c r="Q12" s="7"/>
      <c r="R12" s="7"/>
      <c r="S12" s="7"/>
      <c r="T12" s="7"/>
      <c r="U12" s="7"/>
      <c r="V12" s="7"/>
      <c r="W12" s="7"/>
      <c r="X12" s="7"/>
    </row>
    <row r="13" spans="1:24" ht="20.100000000000001" customHeight="1">
      <c r="A13" s="7"/>
      <c r="B13" s="34"/>
      <c r="C13" s="31"/>
      <c r="D13" s="6"/>
      <c r="E13" s="7"/>
      <c r="F13" s="7"/>
      <c r="G13" s="7"/>
      <c r="H13" s="7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20.85" customHeight="1">
      <c r="A14" s="7"/>
      <c r="B14" s="34"/>
      <c r="C14" s="31"/>
      <c r="D14" s="12"/>
      <c r="E14" s="13"/>
      <c r="F14" s="35">
        <f>F11</f>
        <v>2.6339360374046024E+18</v>
      </c>
      <c r="G14" s="13"/>
      <c r="H14" s="13"/>
      <c r="I14" s="35">
        <f>IF($G$16&gt;0,($I$11+$G$16)-($G$16*0.01),$I$11+$G$16)</f>
        <v>2.6369673616171299</v>
      </c>
      <c r="J14" s="35">
        <f>IF($H$16&gt;0,$J$11+$H$16-($H$16*0.01),$J$11+$H$16)</f>
        <v>12180.64601765</v>
      </c>
      <c r="K14" s="13"/>
      <c r="L14" s="13"/>
      <c r="M14" s="13"/>
      <c r="N14" s="13"/>
      <c r="O14" s="13"/>
      <c r="P14" s="7"/>
      <c r="Q14" s="7"/>
      <c r="R14" s="7"/>
      <c r="S14" s="7"/>
      <c r="T14" s="7"/>
      <c r="U14" s="7"/>
      <c r="V14" s="7"/>
      <c r="W14" s="7"/>
      <c r="X14" s="7"/>
    </row>
    <row r="15" spans="1:24" ht="20.85" customHeight="1">
      <c r="A15" s="22" t="s">
        <v>21</v>
      </c>
      <c r="B15" s="23"/>
      <c r="C15" s="16"/>
      <c r="D15" s="24" t="s">
        <v>8</v>
      </c>
      <c r="E15" s="25" t="s">
        <v>9</v>
      </c>
      <c r="F15" s="25" t="s">
        <v>10</v>
      </c>
      <c r="G15" s="25" t="s">
        <v>22</v>
      </c>
      <c r="H15" s="25" t="s">
        <v>11</v>
      </c>
      <c r="I15" s="25" t="s">
        <v>13</v>
      </c>
      <c r="J15" s="25" t="s">
        <v>14</v>
      </c>
      <c r="K15" s="25" t="s">
        <v>15</v>
      </c>
      <c r="L15" s="25" t="s">
        <v>16</v>
      </c>
      <c r="M15" s="25" t="s">
        <v>17</v>
      </c>
      <c r="N15" s="25" t="s">
        <v>18</v>
      </c>
      <c r="O15" s="26" t="s">
        <v>19</v>
      </c>
      <c r="P15" s="21"/>
      <c r="Q15" s="7"/>
      <c r="R15" s="7"/>
      <c r="S15" s="7"/>
      <c r="T15" s="7"/>
      <c r="U15" s="7"/>
      <c r="V15" s="7"/>
      <c r="W15" s="7"/>
      <c r="X15" s="7"/>
    </row>
    <row r="16" spans="1:24" ht="20.85" customHeight="1">
      <c r="A16" s="27"/>
      <c r="B16" s="23"/>
      <c r="C16" s="16"/>
      <c r="D16" s="10">
        <v>10</v>
      </c>
      <c r="E16" s="28">
        <v>8000</v>
      </c>
      <c r="F16" s="28">
        <f>F14+O16</f>
        <v>4.363851533569897E+18</v>
      </c>
      <c r="G16" s="28">
        <f>G21-I11</f>
        <v>3.0619436490177954E-3</v>
      </c>
      <c r="H16" s="28">
        <f>H21-J11</f>
        <v>4162.1724350000004</v>
      </c>
      <c r="I16" s="28">
        <f>I14+M16</f>
        <v>4.3688737697311897</v>
      </c>
      <c r="J16" s="28">
        <f>J14+N16</f>
        <v>20180.64601765</v>
      </c>
      <c r="K16" s="28">
        <f>IF(G16&gt;0,G16*0.01,0)</f>
        <v>3.0619436490177952E-5</v>
      </c>
      <c r="L16" s="28">
        <f>IF(H16&gt;0,H16*0.01,0)</f>
        <v>41.621724350000008</v>
      </c>
      <c r="M16" s="28">
        <f>MIN(D16,E17)</f>
        <v>1.7319064081140596</v>
      </c>
      <c r="N16" s="28">
        <f>MIN(E16,D17)</f>
        <v>8000</v>
      </c>
      <c r="O16" s="11">
        <f>IF($B$4&gt;$A$4,N16*F17,M16*F17)</f>
        <v>1.7299154961652946E+18</v>
      </c>
      <c r="P16" s="21"/>
      <c r="Q16" s="7"/>
      <c r="R16" s="7"/>
      <c r="S16" s="7"/>
      <c r="T16" s="7"/>
      <c r="U16" s="7"/>
      <c r="V16" s="7"/>
      <c r="W16" s="7"/>
      <c r="X16" s="7"/>
    </row>
    <row r="17" spans="1:24" ht="21.75" customHeight="1" thickBot="1">
      <c r="A17" s="13"/>
      <c r="B17" s="36"/>
      <c r="C17" s="31"/>
      <c r="D17" s="32">
        <f>IF($B20&gt;$A20,D16*$B20,D16/$A20)</f>
        <v>46191.872508350563</v>
      </c>
      <c r="E17" s="32">
        <f>IF($B20=1,E16*$A20,E16/$B20)</f>
        <v>1.7319064081140596</v>
      </c>
      <c r="F17" s="32">
        <f>IF(J14&gt;0,IF($B4&gt;$A4,F14/J14,F14/I14),0)</f>
        <v>216239437020661.81</v>
      </c>
      <c r="G17" s="33"/>
      <c r="H17" s="33"/>
      <c r="I17" s="33"/>
      <c r="J17" s="33"/>
      <c r="K17" s="33"/>
      <c r="L17" s="33"/>
      <c r="M17" s="33"/>
      <c r="N17" s="33"/>
      <c r="O17" s="33"/>
      <c r="P17" s="7"/>
      <c r="Q17" s="7"/>
      <c r="R17" s="7"/>
      <c r="S17" s="7"/>
      <c r="T17" s="7"/>
      <c r="U17" s="7"/>
      <c r="V17" s="7"/>
      <c r="W17" s="7"/>
      <c r="X17" s="7"/>
    </row>
    <row r="18" spans="1:24" ht="32.85" customHeight="1">
      <c r="A18" s="3" t="s">
        <v>23</v>
      </c>
      <c r="B18" s="4"/>
      <c r="C18" s="5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0.100000000000001" customHeight="1">
      <c r="A19" s="8" t="s">
        <v>2</v>
      </c>
      <c r="B19" s="9" t="s">
        <v>3</v>
      </c>
      <c r="C19" s="5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20.85" customHeight="1" thickBot="1">
      <c r="A20" s="10">
        <v>1</v>
      </c>
      <c r="B20" s="11">
        <f>H20/G20</f>
        <v>4619.1872508350561</v>
      </c>
      <c r="C20" s="5"/>
      <c r="D20" s="6"/>
      <c r="E20" s="6"/>
      <c r="F20" s="6"/>
      <c r="G20" s="6">
        <v>2.6369673616171299</v>
      </c>
      <c r="H20" s="6">
        <v>12180.64601765</v>
      </c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20.85" customHeight="1">
      <c r="A21" s="37"/>
      <c r="B21" s="37"/>
      <c r="C21" s="6"/>
      <c r="D21" s="6"/>
      <c r="E21" s="6"/>
      <c r="F21" s="6"/>
      <c r="G21" s="6">
        <v>2.6369979810536202</v>
      </c>
      <c r="H21" s="6">
        <v>12222.267742</v>
      </c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</sheetData>
  <mergeCells count="9">
    <mergeCell ref="A15:B16"/>
    <mergeCell ref="A18:B18"/>
    <mergeCell ref="A1:X1"/>
    <mergeCell ref="A2:B2"/>
    <mergeCell ref="A6:B7"/>
    <mergeCell ref="A10:B11"/>
    <mergeCell ref="D5:E5"/>
    <mergeCell ref="F5:K5"/>
    <mergeCell ref="M5:O5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2021-10-10T07:48:58Z</dcterms:modified>
</cp:coreProperties>
</file>