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46880" yWindow="6380" windowWidth="25600" windowHeight="15540" tabRatio="500" activeTab="3"/>
  </bookViews>
  <sheets>
    <sheet name="Blatt2 (2)" sheetId="3" r:id="rId1"/>
    <sheet name="Blatt2" sheetId="2" r:id="rId2"/>
    <sheet name="Blatt1" sheetId="1" r:id="rId3"/>
    <sheet name="Blat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3" i="4"/>
  <c r="Z34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4" i="3"/>
  <c r="Z3" i="3"/>
  <c r="AA3" i="3"/>
  <c r="W32" i="3"/>
  <c r="V32" i="3"/>
  <c r="U32" i="3"/>
  <c r="S32" i="3"/>
  <c r="R32" i="3"/>
  <c r="Q32" i="3"/>
  <c r="O32" i="3"/>
  <c r="N32" i="3"/>
  <c r="M32" i="3"/>
  <c r="W30" i="3"/>
  <c r="V30" i="3"/>
  <c r="U30" i="3"/>
  <c r="S30" i="3"/>
  <c r="R30" i="3"/>
  <c r="Q30" i="3"/>
  <c r="O30" i="3"/>
  <c r="N30" i="3"/>
  <c r="M30" i="3"/>
  <c r="W29" i="3"/>
  <c r="V29" i="3"/>
  <c r="U29" i="3"/>
  <c r="S29" i="3"/>
  <c r="R29" i="3"/>
  <c r="Q29" i="3"/>
  <c r="O29" i="3"/>
  <c r="N29" i="3"/>
  <c r="M29" i="3"/>
  <c r="W28" i="3"/>
  <c r="V28" i="3"/>
  <c r="U28" i="3"/>
  <c r="S28" i="3"/>
  <c r="R28" i="3"/>
  <c r="Q28" i="3"/>
  <c r="O28" i="3"/>
  <c r="N28" i="3"/>
  <c r="M28" i="3"/>
  <c r="W27" i="3"/>
  <c r="V27" i="3"/>
  <c r="U27" i="3"/>
  <c r="S27" i="3"/>
  <c r="R27" i="3"/>
  <c r="Q27" i="3"/>
  <c r="O27" i="3"/>
  <c r="N27" i="3"/>
  <c r="M27" i="3"/>
  <c r="W26" i="3"/>
  <c r="V26" i="3"/>
  <c r="U26" i="3"/>
  <c r="S26" i="3"/>
  <c r="R26" i="3"/>
  <c r="Q26" i="3"/>
  <c r="O26" i="3"/>
  <c r="N26" i="3"/>
  <c r="M26" i="3"/>
  <c r="W25" i="3"/>
  <c r="V25" i="3"/>
  <c r="U25" i="3"/>
  <c r="S25" i="3"/>
  <c r="R25" i="3"/>
  <c r="Q25" i="3"/>
  <c r="O25" i="3"/>
  <c r="N25" i="3"/>
  <c r="M25" i="3"/>
  <c r="W24" i="3"/>
  <c r="V24" i="3"/>
  <c r="U24" i="3"/>
  <c r="S24" i="3"/>
  <c r="R24" i="3"/>
  <c r="Q24" i="3"/>
  <c r="O24" i="3"/>
  <c r="N24" i="3"/>
  <c r="M24" i="3"/>
  <c r="W23" i="3"/>
  <c r="V23" i="3"/>
  <c r="U23" i="3"/>
  <c r="S23" i="3"/>
  <c r="R23" i="3"/>
  <c r="Q23" i="3"/>
  <c r="O23" i="3"/>
  <c r="N23" i="3"/>
  <c r="M23" i="3"/>
  <c r="W22" i="3"/>
  <c r="V22" i="3"/>
  <c r="U22" i="3"/>
  <c r="S22" i="3"/>
  <c r="R22" i="3"/>
  <c r="Q22" i="3"/>
  <c r="O22" i="3"/>
  <c r="N22" i="3"/>
  <c r="M22" i="3"/>
  <c r="W21" i="3"/>
  <c r="V21" i="3"/>
  <c r="U21" i="3"/>
  <c r="S21" i="3"/>
  <c r="R21" i="3"/>
  <c r="Q21" i="3"/>
  <c r="O21" i="3"/>
  <c r="N21" i="3"/>
  <c r="M21" i="3"/>
  <c r="W20" i="3"/>
  <c r="V20" i="3"/>
  <c r="U20" i="3"/>
  <c r="S20" i="3"/>
  <c r="R20" i="3"/>
  <c r="Q20" i="3"/>
  <c r="O20" i="3"/>
  <c r="N20" i="3"/>
  <c r="M20" i="3"/>
  <c r="W19" i="3"/>
  <c r="V19" i="3"/>
  <c r="U19" i="3"/>
  <c r="S19" i="3"/>
  <c r="R19" i="3"/>
  <c r="Q19" i="3"/>
  <c r="O19" i="3"/>
  <c r="N19" i="3"/>
  <c r="M19" i="3"/>
  <c r="W18" i="3"/>
  <c r="V18" i="3"/>
  <c r="U18" i="3"/>
  <c r="S18" i="3"/>
  <c r="R18" i="3"/>
  <c r="Q18" i="3"/>
  <c r="O18" i="3"/>
  <c r="N18" i="3"/>
  <c r="M18" i="3"/>
  <c r="W17" i="3"/>
  <c r="V17" i="3"/>
  <c r="U17" i="3"/>
  <c r="S17" i="3"/>
  <c r="R17" i="3"/>
  <c r="Q17" i="3"/>
  <c r="O17" i="3"/>
  <c r="N17" i="3"/>
  <c r="M17" i="3"/>
  <c r="W16" i="3"/>
  <c r="V16" i="3"/>
  <c r="U16" i="3"/>
  <c r="S16" i="3"/>
  <c r="R16" i="3"/>
  <c r="Q16" i="3"/>
  <c r="O16" i="3"/>
  <c r="N16" i="3"/>
  <c r="M16" i="3"/>
  <c r="W15" i="3"/>
  <c r="V15" i="3"/>
  <c r="U15" i="3"/>
  <c r="S15" i="3"/>
  <c r="R15" i="3"/>
  <c r="Q15" i="3"/>
  <c r="O15" i="3"/>
  <c r="N15" i="3"/>
  <c r="M15" i="3"/>
  <c r="W14" i="3"/>
  <c r="V14" i="3"/>
  <c r="U14" i="3"/>
  <c r="S14" i="3"/>
  <c r="R14" i="3"/>
  <c r="Q14" i="3"/>
  <c r="O14" i="3"/>
  <c r="N14" i="3"/>
  <c r="M14" i="3"/>
  <c r="W13" i="3"/>
  <c r="V13" i="3"/>
  <c r="U13" i="3"/>
  <c r="S13" i="3"/>
  <c r="R13" i="3"/>
  <c r="Q13" i="3"/>
  <c r="O13" i="3"/>
  <c r="N13" i="3"/>
  <c r="M13" i="3"/>
  <c r="W12" i="3"/>
  <c r="V12" i="3"/>
  <c r="U12" i="3"/>
  <c r="S12" i="3"/>
  <c r="R12" i="3"/>
  <c r="Q12" i="3"/>
  <c r="O12" i="3"/>
  <c r="N12" i="3"/>
  <c r="M12" i="3"/>
  <c r="W11" i="3"/>
  <c r="V11" i="3"/>
  <c r="U11" i="3"/>
  <c r="S11" i="3"/>
  <c r="R11" i="3"/>
  <c r="Q11" i="3"/>
  <c r="O11" i="3"/>
  <c r="N11" i="3"/>
  <c r="M11" i="3"/>
  <c r="W10" i="3"/>
  <c r="V10" i="3"/>
  <c r="U10" i="3"/>
  <c r="S10" i="3"/>
  <c r="R10" i="3"/>
  <c r="Q10" i="3"/>
  <c r="O10" i="3"/>
  <c r="N10" i="3"/>
  <c r="M10" i="3"/>
  <c r="W9" i="3"/>
  <c r="V9" i="3"/>
  <c r="U9" i="3"/>
  <c r="S9" i="3"/>
  <c r="R9" i="3"/>
  <c r="Q9" i="3"/>
  <c r="O9" i="3"/>
  <c r="N9" i="3"/>
  <c r="M9" i="3"/>
  <c r="W8" i="3"/>
  <c r="V8" i="3"/>
  <c r="U8" i="3"/>
  <c r="S8" i="3"/>
  <c r="R8" i="3"/>
  <c r="Q8" i="3"/>
  <c r="O8" i="3"/>
  <c r="N8" i="3"/>
  <c r="M8" i="3"/>
  <c r="W7" i="3"/>
  <c r="V7" i="3"/>
  <c r="U7" i="3"/>
  <c r="S7" i="3"/>
  <c r="R7" i="3"/>
  <c r="Q7" i="3"/>
  <c r="O7" i="3"/>
  <c r="N7" i="3"/>
  <c r="M7" i="3"/>
  <c r="W6" i="3"/>
  <c r="V6" i="3"/>
  <c r="U6" i="3"/>
  <c r="S6" i="3"/>
  <c r="R6" i="3"/>
  <c r="Q6" i="3"/>
  <c r="O6" i="3"/>
  <c r="N6" i="3"/>
  <c r="M6" i="3"/>
  <c r="W5" i="3"/>
  <c r="V5" i="3"/>
  <c r="U5" i="3"/>
  <c r="S5" i="3"/>
  <c r="R5" i="3"/>
  <c r="Q5" i="3"/>
  <c r="O5" i="3"/>
  <c r="N5" i="3"/>
  <c r="M5" i="3"/>
  <c r="W4" i="3"/>
  <c r="V4" i="3"/>
  <c r="U4" i="3"/>
  <c r="S4" i="3"/>
  <c r="R4" i="3"/>
  <c r="Q4" i="3"/>
  <c r="O4" i="3"/>
  <c r="N4" i="3"/>
  <c r="M4" i="3"/>
  <c r="N53" i="3"/>
  <c r="N52" i="3"/>
  <c r="S3" i="3"/>
  <c r="S31" i="3"/>
  <c r="S34" i="3"/>
  <c r="R3" i="3"/>
  <c r="R31" i="3"/>
  <c r="R34" i="3"/>
  <c r="Q3" i="3"/>
  <c r="Q31" i="3"/>
  <c r="Q34" i="3"/>
  <c r="C34" i="3"/>
  <c r="W31" i="3"/>
  <c r="V31" i="3"/>
  <c r="U31" i="3"/>
  <c r="O31" i="3"/>
  <c r="N31" i="3"/>
  <c r="M31" i="3"/>
  <c r="W3" i="3"/>
  <c r="V3" i="3"/>
  <c r="U3" i="3"/>
  <c r="O3" i="3"/>
  <c r="N3" i="3"/>
  <c r="M3" i="3"/>
  <c r="N21" i="2"/>
  <c r="N22" i="2"/>
  <c r="N23" i="2"/>
  <c r="N24" i="2"/>
  <c r="N25" i="2"/>
  <c r="N26" i="2"/>
  <c r="N27" i="2"/>
  <c r="N28" i="2"/>
  <c r="N29" i="2"/>
  <c r="N20" i="2"/>
  <c r="N30" i="2"/>
  <c r="O21" i="2"/>
  <c r="O22" i="2"/>
  <c r="O23" i="2"/>
  <c r="O24" i="2"/>
  <c r="O25" i="2"/>
  <c r="O26" i="2"/>
  <c r="O27" i="2"/>
  <c r="O28" i="2"/>
  <c r="O29" i="2"/>
  <c r="O20" i="2"/>
  <c r="N33" i="2"/>
  <c r="N32" i="2"/>
  <c r="C14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V3" i="2"/>
  <c r="W3" i="2"/>
  <c r="U3" i="2"/>
  <c r="Q3" i="2"/>
  <c r="Q4" i="2"/>
  <c r="Q5" i="2"/>
  <c r="Q6" i="2"/>
  <c r="Q7" i="2"/>
  <c r="Q8" i="2"/>
  <c r="Q9" i="2"/>
  <c r="Q10" i="2"/>
  <c r="Q11" i="2"/>
  <c r="Q1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4" i="2"/>
  <c r="S14" i="2"/>
  <c r="Q14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O3" i="2"/>
  <c r="M3" i="2"/>
  <c r="N3" i="2"/>
</calcChain>
</file>

<file path=xl/sharedStrings.xml><?xml version="1.0" encoding="utf-8"?>
<sst xmlns="http://schemas.openxmlformats.org/spreadsheetml/2006/main" count="189" uniqueCount="79">
  <si>
    <t>P1</t>
  </si>
  <si>
    <t>P2</t>
  </si>
  <si>
    <t>P3</t>
  </si>
  <si>
    <t>P6</t>
  </si>
  <si>
    <t>STEPS</t>
  </si>
  <si>
    <t>faster</t>
  </si>
  <si>
    <t>faster...</t>
  </si>
  <si>
    <t>ultra fast</t>
  </si>
  <si>
    <t>to fast to move</t>
  </si>
  <si>
    <t>accelerate, full stop</t>
  </si>
  <si>
    <t>accelerate (left), full stop</t>
  </si>
  <si>
    <t>STEPS/MM:</t>
  </si>
  <si>
    <t>Move-L:</t>
  </si>
  <si>
    <t>ACCEL-X</t>
  </si>
  <si>
    <t>ACCEL-Y</t>
  </si>
  <si>
    <t>P4</t>
  </si>
  <si>
    <t>P5</t>
  </si>
  <si>
    <t>P7</t>
  </si>
  <si>
    <t>P8</t>
  </si>
  <si>
    <t>ACCEL-A</t>
  </si>
  <si>
    <t>P6/512</t>
  </si>
  <si>
    <t>P7/512</t>
  </si>
  <si>
    <t>P8/512</t>
  </si>
  <si>
    <t>-1&lt;ACCEL&lt;1</t>
  </si>
  <si>
    <t>speed t0 (X)</t>
  </si>
  <si>
    <t>speed t0 (Y)</t>
  </si>
  <si>
    <t>speed t0 (A)</t>
  </si>
  <si>
    <t>speed-X</t>
  </si>
  <si>
    <t>speed-Y</t>
  </si>
  <si>
    <t>speed-A</t>
  </si>
  <si>
    <t>dist-X (mm)</t>
  </si>
  <si>
    <t>dist-Y (mm)</t>
  </si>
  <si>
    <t>dist-A (mm)</t>
  </si>
  <si>
    <t>accel (X)</t>
  </si>
  <si>
    <t>accel (Y)</t>
  </si>
  <si>
    <t>accel (A)</t>
  </si>
  <si>
    <t>(mm/s)</t>
  </si>
  <si>
    <t>Total:</t>
  </si>
  <si>
    <t>(0,0mm)</t>
  </si>
  <si>
    <t>(40,00 mm)</t>
  </si>
  <si>
    <t>(11,24mm)</t>
  </si>
  <si>
    <t>double P2 ==&gt; half speed</t>
  </si>
  <si>
    <t>half P2 ==&gt; double speed</t>
  </si>
  <si>
    <t>TESTMOVE:</t>
  </si>
  <si>
    <t>AmaxX = 1000</t>
  </si>
  <si>
    <t>AmaxY = 1000</t>
  </si>
  <si>
    <t>AmaxA = 1000</t>
  </si>
  <si>
    <t>SX=100</t>
  </si>
  <si>
    <t>SY=50</t>
  </si>
  <si>
    <t>SA=0</t>
  </si>
  <si>
    <t>VmaxX=100</t>
  </si>
  <si>
    <t>VmaxY=100</t>
  </si>
  <si>
    <t>VmaxA=10</t>
  </si>
  <si>
    <t>VY=50</t>
  </si>
  <si>
    <t>VA=0</t>
  </si>
  <si>
    <t>VX=100</t>
  </si>
  <si>
    <t>==&gt;100</t>
  </si>
  <si>
    <t>==&gt;50</t>
  </si>
  <si>
    <t>==&gt;100 ms accel</t>
  </si>
  <si>
    <t>Vmax...=64 ????</t>
  </si>
  <si>
    <t>GRBL: planner + stepper ==&gt; calculation</t>
  </si>
  <si>
    <t>PARA:$4B</t>
  </si>
  <si>
    <t>t (units)</t>
  </si>
  <si>
    <t>timebase</t>
  </si>
  <si>
    <t>P1 = (time / 0,0005)+1.0</t>
  </si>
  <si>
    <t>P2*854.0/50000000 = x...</t>
  </si>
  <si>
    <t>P2*854.0/50000000 = y...</t>
  </si>
  <si>
    <t>P2*40.0/50000000 = a...</t>
  </si>
  <si>
    <t>CPU MHz?</t>
  </si>
  <si>
    <t>a*t/50000000</t>
  </si>
  <si>
    <t>P2 = round_to_50s( 20000000 * time / P1 )</t>
  </si>
  <si>
    <t>(11,23mm)</t>
  </si>
  <si>
    <t>P2 = round_to_50s( 50000000 * time / P1 )</t>
  </si>
  <si>
    <t>program 5</t>
  </si>
  <si>
    <t>every 6.25 micro seconds one pulse</t>
  </si>
  <si>
    <t>160khz</t>
  </si>
  <si>
    <t>program5</t>
  </si>
  <si>
    <t>every 2.528</t>
  </si>
  <si>
    <t>400khZ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</si>
</sst>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"/>
    <numFmt numFmtId="166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164" fontId="0" fillId="0" borderId="0" xfId="0" quotePrefix="1" applyNumberFormat="1"/>
    <xf numFmtId="166" fontId="0" fillId="0" borderId="0" xfId="0" applyNumberFormat="1"/>
    <xf numFmtId="166" fontId="1" fillId="0" borderId="0" xfId="0" applyNumberFormat="1" applyFont="1"/>
    <xf numFmtId="0" fontId="1" fillId="0" borderId="0" xfId="0" quotePrefix="1" applyFont="1"/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9"/>
  <sheetViews>
    <sheetView topLeftCell="M1" workbookViewId="0">
      <selection activeCell="Z3" sqref="Z3"/>
    </sheetView>
  </sheetViews>
  <sheetFormatPr baseColWidth="10" defaultRowHeight="15" x14ac:dyDescent="0"/>
  <cols>
    <col min="1" max="1" width="2.33203125" customWidth="1"/>
    <col min="2" max="2" width="8" bestFit="1" customWidth="1"/>
    <col min="3" max="3" width="7.33203125" customWidth="1"/>
    <col min="4" max="4" width="14.5" customWidth="1"/>
    <col min="8" max="8" width="7.83203125" customWidth="1"/>
    <col min="9" max="9" width="11.6640625" customWidth="1"/>
    <col min="10" max="10" width="7.6640625" customWidth="1"/>
    <col min="11" max="12" width="2.1640625" customWidth="1"/>
    <col min="16" max="16" width="7.33203125" bestFit="1" customWidth="1"/>
    <col min="17" max="17" width="11.5" bestFit="1" customWidth="1"/>
    <col min="18" max="18" width="11.83203125" bestFit="1" customWidth="1"/>
    <col min="19" max="19" width="12.83203125" bestFit="1" customWidth="1"/>
    <col min="20" max="20" width="2" customWidth="1"/>
    <col min="22" max="23" width="11.5" bestFit="1" customWidth="1"/>
    <col min="24" max="25" width="3.6640625" customWidth="1"/>
  </cols>
  <sheetData>
    <row r="1" spans="2:27" s="3" customFormat="1">
      <c r="C1" s="4" t="s">
        <v>0</v>
      </c>
      <c r="D1" s="4" t="s">
        <v>1</v>
      </c>
      <c r="E1" s="4" t="s">
        <v>2</v>
      </c>
      <c r="F1" s="4" t="s">
        <v>15</v>
      </c>
      <c r="G1" s="4" t="s">
        <v>16</v>
      </c>
      <c r="H1" s="4" t="s">
        <v>3</v>
      </c>
      <c r="I1" s="4" t="s">
        <v>17</v>
      </c>
      <c r="J1" s="4" t="s">
        <v>18</v>
      </c>
      <c r="M1" s="4" t="s">
        <v>13</v>
      </c>
      <c r="N1" s="4" t="s">
        <v>14</v>
      </c>
      <c r="O1" s="4" t="s">
        <v>19</v>
      </c>
      <c r="Q1" s="4" t="s">
        <v>30</v>
      </c>
      <c r="R1" s="4" t="s">
        <v>31</v>
      </c>
      <c r="S1" s="4" t="s">
        <v>32</v>
      </c>
      <c r="T1" s="4"/>
      <c r="U1" s="4" t="s">
        <v>27</v>
      </c>
      <c r="V1" s="4" t="s">
        <v>28</v>
      </c>
      <c r="W1" s="4" t="s">
        <v>29</v>
      </c>
    </row>
    <row r="2" spans="2:27" s="3" customFormat="1">
      <c r="C2" s="4" t="s">
        <v>62</v>
      </c>
      <c r="D2" s="4" t="s">
        <v>63</v>
      </c>
      <c r="E2" s="4" t="s">
        <v>24</v>
      </c>
      <c r="F2" s="4" t="s">
        <v>25</v>
      </c>
      <c r="G2" s="4" t="s">
        <v>26</v>
      </c>
      <c r="H2" s="4" t="s">
        <v>33</v>
      </c>
      <c r="I2" s="4" t="s">
        <v>34</v>
      </c>
      <c r="J2" s="4" t="s">
        <v>35</v>
      </c>
      <c r="M2" s="4" t="s">
        <v>20</v>
      </c>
      <c r="N2" s="4" t="s">
        <v>21</v>
      </c>
      <c r="O2" s="4" t="s">
        <v>22</v>
      </c>
      <c r="U2" s="4" t="s">
        <v>36</v>
      </c>
      <c r="V2" s="4" t="s">
        <v>36</v>
      </c>
      <c r="W2" s="4" t="s">
        <v>36</v>
      </c>
    </row>
    <row r="3" spans="2:27">
      <c r="B3" s="3" t="s">
        <v>12</v>
      </c>
      <c r="C3">
        <v>4</v>
      </c>
      <c r="D3">
        <v>24300</v>
      </c>
      <c r="E3">
        <v>127</v>
      </c>
      <c r="F3">
        <v>176</v>
      </c>
      <c r="G3">
        <v>125</v>
      </c>
      <c r="H3">
        <v>0</v>
      </c>
      <c r="I3">
        <v>309</v>
      </c>
      <c r="J3">
        <v>87</v>
      </c>
      <c r="M3" s="1">
        <f t="shared" ref="M3:O31" si="0">H3/512</f>
        <v>0</v>
      </c>
      <c r="N3" s="1">
        <f t="shared" si="0"/>
        <v>0.603515625</v>
      </c>
      <c r="O3" s="1">
        <f t="shared" si="0"/>
        <v>0.169921875</v>
      </c>
      <c r="Q3" s="7">
        <f>($C3*E3+($C3*($C3-1))*H3/2-511)/512/854</f>
        <v>-6.8610948477751756E-6</v>
      </c>
      <c r="R3" s="7">
        <f>($C3*F3+($C3*($C3-1))*I3/2-511)/512/854</f>
        <v>4.6815537177985946E-3</v>
      </c>
      <c r="S3" s="7">
        <f>($C3*G3+($C3*($C3-1))*J3/2-511)/512/854</f>
        <v>1.1686731557377049E-3</v>
      </c>
      <c r="U3" s="7">
        <f>(E3+$C3*H3)/512</f>
        <v>0.248046875</v>
      </c>
      <c r="V3" s="7">
        <f t="shared" ref="V3:W31" si="1">(F3+$C3*I3)/512</f>
        <v>2.7578125</v>
      </c>
      <c r="W3" s="7">
        <f t="shared" si="1"/>
        <v>0.923828125</v>
      </c>
      <c r="Z3">
        <f>(C3-0.115)*0.0005</f>
        <v>1.9425E-3</v>
      </c>
      <c r="AA3">
        <f>ROUNDDOWN((50000000*Z3/C3+25)/50,0)*50</f>
        <v>24300</v>
      </c>
    </row>
    <row r="4" spans="2:27">
      <c r="B4" s="3" t="s">
        <v>12</v>
      </c>
      <c r="C4">
        <v>490</v>
      </c>
      <c r="D4">
        <v>25000</v>
      </c>
      <c r="E4">
        <v>1</v>
      </c>
      <c r="F4">
        <v>1275</v>
      </c>
      <c r="G4">
        <v>359</v>
      </c>
      <c r="H4">
        <v>0</v>
      </c>
      <c r="I4">
        <v>0</v>
      </c>
      <c r="J4">
        <v>0</v>
      </c>
      <c r="M4" s="1">
        <f t="shared" ref="M4:M30" si="2">H4/512</f>
        <v>0</v>
      </c>
      <c r="N4" s="1">
        <f t="shared" ref="N4:N30" si="3">I4/512</f>
        <v>0</v>
      </c>
      <c r="O4" s="1">
        <f t="shared" ref="O4:O30" si="4">J4/512</f>
        <v>0</v>
      </c>
      <c r="Q4" s="7">
        <f t="shared" ref="Q4:Q30" si="5">($C4*E4+($C4*($C4-1))*H4/2-511)/512/854</f>
        <v>-4.8027663934426229E-5</v>
      </c>
      <c r="R4" s="7">
        <f t="shared" ref="R4:R30" si="6">($C4*F4+($C4*($C4-1))*I4/2-511)/512/854</f>
        <v>1.4276543288934427</v>
      </c>
      <c r="S4" s="7">
        <f t="shared" ref="S4:S30" si="7">($C4*G4+($C4*($C4-1))*J4/2-511)/512/854</f>
        <v>0.40114305840163933</v>
      </c>
      <c r="U4" s="7">
        <f t="shared" ref="U4:U30" si="8">(E4+$C4*H4)/512</f>
        <v>1.953125E-3</v>
      </c>
      <c r="V4" s="7">
        <f t="shared" ref="V4:V30" si="9">(F4+$C4*I4)/512</f>
        <v>2.490234375</v>
      </c>
      <c r="W4" s="7">
        <f t="shared" ref="W4:W30" si="10">(G4+$C4*J4)/512</f>
        <v>0.701171875</v>
      </c>
      <c r="Z4">
        <f>(C4-0.115)*0.0005</f>
        <v>0.24494250000000001</v>
      </c>
      <c r="AA4">
        <f t="shared" ref="AA4:AA32" si="11">ROUNDDOWN((50000000*Z4/C4+25)/50,0)*50</f>
        <v>25000</v>
      </c>
    </row>
    <row r="5" spans="2:27">
      <c r="B5" s="3" t="s">
        <v>12</v>
      </c>
      <c r="C5">
        <v>490</v>
      </c>
      <c r="D5">
        <v>25000</v>
      </c>
      <c r="E5">
        <v>1</v>
      </c>
      <c r="F5">
        <v>1275</v>
      </c>
      <c r="G5">
        <v>358</v>
      </c>
      <c r="H5">
        <v>0</v>
      </c>
      <c r="I5">
        <v>0</v>
      </c>
      <c r="J5">
        <v>0</v>
      </c>
      <c r="M5" s="1">
        <f t="shared" si="2"/>
        <v>0</v>
      </c>
      <c r="N5" s="1">
        <f t="shared" si="3"/>
        <v>0</v>
      </c>
      <c r="O5" s="1">
        <f t="shared" si="4"/>
        <v>0</v>
      </c>
      <c r="Q5" s="7">
        <f t="shared" si="5"/>
        <v>-4.8027663934426229E-5</v>
      </c>
      <c r="R5" s="7">
        <f t="shared" si="6"/>
        <v>1.4276543288934427</v>
      </c>
      <c r="S5" s="7">
        <f t="shared" si="7"/>
        <v>0.40002241290983609</v>
      </c>
      <c r="U5" s="7">
        <f t="shared" si="8"/>
        <v>1.953125E-3</v>
      </c>
      <c r="V5" s="7">
        <f t="shared" si="9"/>
        <v>2.490234375</v>
      </c>
      <c r="W5" s="7">
        <f t="shared" si="10"/>
        <v>0.69921875</v>
      </c>
      <c r="Z5">
        <f t="shared" ref="Z5:Z32" si="12">(C5-0.115)*0.0005</f>
        <v>0.24494250000000001</v>
      </c>
      <c r="AA5">
        <f t="shared" si="11"/>
        <v>25000</v>
      </c>
    </row>
    <row r="6" spans="2:27">
      <c r="B6" s="3" t="s">
        <v>12</v>
      </c>
      <c r="C6">
        <v>490</v>
      </c>
      <c r="D6">
        <v>25000</v>
      </c>
      <c r="E6">
        <v>1</v>
      </c>
      <c r="F6">
        <v>1275</v>
      </c>
      <c r="G6">
        <v>359</v>
      </c>
      <c r="H6">
        <v>0</v>
      </c>
      <c r="I6">
        <v>0</v>
      </c>
      <c r="J6">
        <v>0</v>
      </c>
      <c r="M6" s="1">
        <f t="shared" si="2"/>
        <v>0</v>
      </c>
      <c r="N6" s="1">
        <f t="shared" si="3"/>
        <v>0</v>
      </c>
      <c r="O6" s="1">
        <f t="shared" si="4"/>
        <v>0</v>
      </c>
      <c r="Q6" s="7">
        <f t="shared" si="5"/>
        <v>-4.8027663934426229E-5</v>
      </c>
      <c r="R6" s="7">
        <f t="shared" si="6"/>
        <v>1.4276543288934427</v>
      </c>
      <c r="S6" s="7">
        <f t="shared" si="7"/>
        <v>0.40114305840163933</v>
      </c>
      <c r="U6" s="7">
        <f t="shared" si="8"/>
        <v>1.953125E-3</v>
      </c>
      <c r="V6" s="7">
        <f t="shared" si="9"/>
        <v>2.490234375</v>
      </c>
      <c r="W6" s="7">
        <f t="shared" si="10"/>
        <v>0.701171875</v>
      </c>
      <c r="Z6">
        <f t="shared" si="12"/>
        <v>0.24494250000000001</v>
      </c>
      <c r="AA6">
        <f t="shared" si="11"/>
        <v>25000</v>
      </c>
    </row>
    <row r="7" spans="2:27">
      <c r="B7" s="3" t="s">
        <v>12</v>
      </c>
      <c r="C7">
        <v>490</v>
      </c>
      <c r="D7">
        <v>25000</v>
      </c>
      <c r="E7">
        <v>1</v>
      </c>
      <c r="F7">
        <v>1275</v>
      </c>
      <c r="G7">
        <v>359</v>
      </c>
      <c r="H7">
        <v>0</v>
      </c>
      <c r="I7">
        <v>0</v>
      </c>
      <c r="J7"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Q7" s="7">
        <f t="shared" si="5"/>
        <v>-4.8027663934426229E-5</v>
      </c>
      <c r="R7" s="7">
        <f t="shared" si="6"/>
        <v>1.4276543288934427</v>
      </c>
      <c r="S7" s="7">
        <f t="shared" si="7"/>
        <v>0.40114305840163933</v>
      </c>
      <c r="U7" s="7">
        <f t="shared" si="8"/>
        <v>1.953125E-3</v>
      </c>
      <c r="V7" s="7">
        <f t="shared" si="9"/>
        <v>2.490234375</v>
      </c>
      <c r="W7" s="7">
        <f t="shared" si="10"/>
        <v>0.701171875</v>
      </c>
      <c r="Z7">
        <f t="shared" si="12"/>
        <v>0.24494250000000001</v>
      </c>
      <c r="AA7">
        <f t="shared" si="11"/>
        <v>25000</v>
      </c>
    </row>
    <row r="8" spans="2:27">
      <c r="B8" s="3" t="s">
        <v>12</v>
      </c>
      <c r="C8">
        <v>490</v>
      </c>
      <c r="D8">
        <v>25000</v>
      </c>
      <c r="E8">
        <v>1</v>
      </c>
      <c r="F8">
        <v>1275</v>
      </c>
      <c r="G8">
        <v>359</v>
      </c>
      <c r="H8">
        <v>0</v>
      </c>
      <c r="I8">
        <v>0</v>
      </c>
      <c r="J8"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Q8" s="7">
        <f t="shared" si="5"/>
        <v>-4.8027663934426229E-5</v>
      </c>
      <c r="R8" s="7">
        <f t="shared" si="6"/>
        <v>1.4276543288934427</v>
      </c>
      <c r="S8" s="7">
        <f t="shared" si="7"/>
        <v>0.40114305840163933</v>
      </c>
      <c r="U8" s="7">
        <f t="shared" si="8"/>
        <v>1.953125E-3</v>
      </c>
      <c r="V8" s="7">
        <f t="shared" si="9"/>
        <v>2.490234375</v>
      </c>
      <c r="W8" s="7">
        <f t="shared" si="10"/>
        <v>0.701171875</v>
      </c>
      <c r="Z8">
        <f t="shared" si="12"/>
        <v>0.24494250000000001</v>
      </c>
      <c r="AA8">
        <f t="shared" si="11"/>
        <v>25000</v>
      </c>
    </row>
    <row r="9" spans="2:27">
      <c r="B9" s="3" t="s">
        <v>12</v>
      </c>
      <c r="C9">
        <v>490</v>
      </c>
      <c r="D9">
        <v>25000</v>
      </c>
      <c r="E9">
        <v>1</v>
      </c>
      <c r="F9">
        <v>1275</v>
      </c>
      <c r="G9">
        <v>358</v>
      </c>
      <c r="H9">
        <v>0</v>
      </c>
      <c r="I9">
        <v>0</v>
      </c>
      <c r="J9"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Q9" s="7">
        <f t="shared" si="5"/>
        <v>-4.8027663934426229E-5</v>
      </c>
      <c r="R9" s="7">
        <f t="shared" si="6"/>
        <v>1.4276543288934427</v>
      </c>
      <c r="S9" s="7">
        <f t="shared" si="7"/>
        <v>0.40002241290983609</v>
      </c>
      <c r="U9" s="7">
        <f t="shared" si="8"/>
        <v>1.953125E-3</v>
      </c>
      <c r="V9" s="7">
        <f t="shared" si="9"/>
        <v>2.490234375</v>
      </c>
      <c r="W9" s="7">
        <f t="shared" si="10"/>
        <v>0.69921875</v>
      </c>
      <c r="Z9">
        <f t="shared" si="12"/>
        <v>0.24494250000000001</v>
      </c>
      <c r="AA9">
        <f t="shared" si="11"/>
        <v>25000</v>
      </c>
    </row>
    <row r="10" spans="2:27">
      <c r="B10" s="3" t="s">
        <v>12</v>
      </c>
      <c r="C10">
        <v>490</v>
      </c>
      <c r="D10">
        <v>25000</v>
      </c>
      <c r="E10">
        <v>1</v>
      </c>
      <c r="F10">
        <v>1275</v>
      </c>
      <c r="G10">
        <v>359</v>
      </c>
      <c r="H10">
        <v>0</v>
      </c>
      <c r="I10">
        <v>0</v>
      </c>
      <c r="J10"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Q10" s="7">
        <f t="shared" si="5"/>
        <v>-4.8027663934426229E-5</v>
      </c>
      <c r="R10" s="7">
        <f t="shared" si="6"/>
        <v>1.4276543288934427</v>
      </c>
      <c r="S10" s="7">
        <f t="shared" si="7"/>
        <v>0.40114305840163933</v>
      </c>
      <c r="U10" s="7">
        <f t="shared" si="8"/>
        <v>1.953125E-3</v>
      </c>
      <c r="V10" s="7">
        <f t="shared" si="9"/>
        <v>2.490234375</v>
      </c>
      <c r="W10" s="7">
        <f t="shared" si="10"/>
        <v>0.701171875</v>
      </c>
      <c r="Z10">
        <f t="shared" si="12"/>
        <v>0.24494250000000001</v>
      </c>
      <c r="AA10">
        <f t="shared" si="11"/>
        <v>25000</v>
      </c>
    </row>
    <row r="11" spans="2:27">
      <c r="B11" s="3" t="s">
        <v>12</v>
      </c>
      <c r="C11">
        <v>490</v>
      </c>
      <c r="D11">
        <v>25000</v>
      </c>
      <c r="E11">
        <v>1</v>
      </c>
      <c r="F11">
        <v>1275</v>
      </c>
      <c r="G11">
        <v>359</v>
      </c>
      <c r="H11">
        <v>0</v>
      </c>
      <c r="I11">
        <v>0</v>
      </c>
      <c r="J11"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Q11" s="7">
        <f t="shared" si="5"/>
        <v>-4.8027663934426229E-5</v>
      </c>
      <c r="R11" s="7">
        <f t="shared" si="6"/>
        <v>1.4276543288934427</v>
      </c>
      <c r="S11" s="7">
        <f t="shared" si="7"/>
        <v>0.40114305840163933</v>
      </c>
      <c r="U11" s="7">
        <f t="shared" si="8"/>
        <v>1.953125E-3</v>
      </c>
      <c r="V11" s="7">
        <f t="shared" si="9"/>
        <v>2.490234375</v>
      </c>
      <c r="W11" s="7">
        <f t="shared" si="10"/>
        <v>0.701171875</v>
      </c>
      <c r="Z11">
        <f t="shared" si="12"/>
        <v>0.24494250000000001</v>
      </c>
      <c r="AA11">
        <f t="shared" si="11"/>
        <v>25000</v>
      </c>
    </row>
    <row r="12" spans="2:27">
      <c r="B12" s="3" t="s">
        <v>12</v>
      </c>
      <c r="C12">
        <v>490</v>
      </c>
      <c r="D12">
        <v>25000</v>
      </c>
      <c r="E12">
        <v>1</v>
      </c>
      <c r="F12">
        <v>1275</v>
      </c>
      <c r="G12">
        <v>359</v>
      </c>
      <c r="H12">
        <v>0</v>
      </c>
      <c r="I12">
        <v>0</v>
      </c>
      <c r="J12"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Q12" s="7">
        <f t="shared" si="5"/>
        <v>-4.8027663934426229E-5</v>
      </c>
      <c r="R12" s="7">
        <f t="shared" si="6"/>
        <v>1.4276543288934427</v>
      </c>
      <c r="S12" s="7">
        <f t="shared" si="7"/>
        <v>0.40114305840163933</v>
      </c>
      <c r="U12" s="7">
        <f t="shared" si="8"/>
        <v>1.953125E-3</v>
      </c>
      <c r="V12" s="7">
        <f t="shared" si="9"/>
        <v>2.490234375</v>
      </c>
      <c r="W12" s="7">
        <f t="shared" si="10"/>
        <v>0.701171875</v>
      </c>
      <c r="Z12">
        <f t="shared" si="12"/>
        <v>0.24494250000000001</v>
      </c>
      <c r="AA12">
        <f t="shared" si="11"/>
        <v>25000</v>
      </c>
    </row>
    <row r="13" spans="2:27">
      <c r="B13" s="3" t="s">
        <v>12</v>
      </c>
      <c r="C13">
        <v>490</v>
      </c>
      <c r="D13">
        <v>25000</v>
      </c>
      <c r="E13">
        <v>1</v>
      </c>
      <c r="F13">
        <v>1275</v>
      </c>
      <c r="G13">
        <v>358</v>
      </c>
      <c r="H13">
        <v>0</v>
      </c>
      <c r="I13">
        <v>0</v>
      </c>
      <c r="J13"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Q13" s="7">
        <f t="shared" si="5"/>
        <v>-4.8027663934426229E-5</v>
      </c>
      <c r="R13" s="7">
        <f t="shared" si="6"/>
        <v>1.4276543288934427</v>
      </c>
      <c r="S13" s="7">
        <f t="shared" si="7"/>
        <v>0.40002241290983609</v>
      </c>
      <c r="U13" s="7">
        <f t="shared" si="8"/>
        <v>1.953125E-3</v>
      </c>
      <c r="V13" s="7">
        <f t="shared" si="9"/>
        <v>2.490234375</v>
      </c>
      <c r="W13" s="7">
        <f t="shared" si="10"/>
        <v>0.69921875</v>
      </c>
      <c r="Z13">
        <f t="shared" si="12"/>
        <v>0.24494250000000001</v>
      </c>
      <c r="AA13">
        <f t="shared" si="11"/>
        <v>25000</v>
      </c>
    </row>
    <row r="14" spans="2:27">
      <c r="B14" s="3" t="s">
        <v>12</v>
      </c>
      <c r="C14">
        <v>490</v>
      </c>
      <c r="D14">
        <v>25000</v>
      </c>
      <c r="E14">
        <v>1</v>
      </c>
      <c r="F14">
        <v>1275</v>
      </c>
      <c r="G14">
        <v>359</v>
      </c>
      <c r="H14">
        <v>0</v>
      </c>
      <c r="I14">
        <v>0</v>
      </c>
      <c r="J14"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Q14" s="7">
        <f t="shared" si="5"/>
        <v>-4.8027663934426229E-5</v>
      </c>
      <c r="R14" s="7">
        <f t="shared" si="6"/>
        <v>1.4276543288934427</v>
      </c>
      <c r="S14" s="7">
        <f t="shared" si="7"/>
        <v>0.40114305840163933</v>
      </c>
      <c r="U14" s="7">
        <f t="shared" si="8"/>
        <v>1.953125E-3</v>
      </c>
      <c r="V14" s="7">
        <f t="shared" si="9"/>
        <v>2.490234375</v>
      </c>
      <c r="W14" s="7">
        <f t="shared" si="10"/>
        <v>0.701171875</v>
      </c>
      <c r="Z14">
        <f t="shared" si="12"/>
        <v>0.24494250000000001</v>
      </c>
      <c r="AA14">
        <f t="shared" si="11"/>
        <v>25000</v>
      </c>
    </row>
    <row r="15" spans="2:27">
      <c r="B15" s="3" t="s">
        <v>12</v>
      </c>
      <c r="C15">
        <v>490</v>
      </c>
      <c r="D15">
        <v>25000</v>
      </c>
      <c r="E15">
        <v>1</v>
      </c>
      <c r="F15">
        <v>1275</v>
      </c>
      <c r="G15">
        <v>359</v>
      </c>
      <c r="H15">
        <v>0</v>
      </c>
      <c r="I15">
        <v>0</v>
      </c>
      <c r="J15"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Q15" s="7">
        <f t="shared" si="5"/>
        <v>-4.8027663934426229E-5</v>
      </c>
      <c r="R15" s="7">
        <f t="shared" si="6"/>
        <v>1.4276543288934427</v>
      </c>
      <c r="S15" s="7">
        <f t="shared" si="7"/>
        <v>0.40114305840163933</v>
      </c>
      <c r="U15" s="7">
        <f t="shared" si="8"/>
        <v>1.953125E-3</v>
      </c>
      <c r="V15" s="7">
        <f t="shared" si="9"/>
        <v>2.490234375</v>
      </c>
      <c r="W15" s="7">
        <f t="shared" si="10"/>
        <v>0.701171875</v>
      </c>
      <c r="Z15">
        <f t="shared" si="12"/>
        <v>0.24494250000000001</v>
      </c>
      <c r="AA15">
        <f t="shared" si="11"/>
        <v>25000</v>
      </c>
    </row>
    <row r="16" spans="2:27">
      <c r="B16" s="3" t="s">
        <v>12</v>
      </c>
      <c r="C16">
        <v>490</v>
      </c>
      <c r="D16">
        <v>25000</v>
      </c>
      <c r="E16">
        <v>1</v>
      </c>
      <c r="F16">
        <v>1275</v>
      </c>
      <c r="G16">
        <v>359</v>
      </c>
      <c r="H16">
        <v>0</v>
      </c>
      <c r="I16">
        <v>0</v>
      </c>
      <c r="J16"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Q16" s="7">
        <f t="shared" si="5"/>
        <v>-4.8027663934426229E-5</v>
      </c>
      <c r="R16" s="7">
        <f t="shared" si="6"/>
        <v>1.4276543288934427</v>
      </c>
      <c r="S16" s="7">
        <f t="shared" si="7"/>
        <v>0.40114305840163933</v>
      </c>
      <c r="U16" s="7">
        <f t="shared" si="8"/>
        <v>1.953125E-3</v>
      </c>
      <c r="V16" s="7">
        <f t="shared" si="9"/>
        <v>2.490234375</v>
      </c>
      <c r="W16" s="7">
        <f t="shared" si="10"/>
        <v>0.701171875</v>
      </c>
      <c r="Z16">
        <f t="shared" si="12"/>
        <v>0.24494250000000001</v>
      </c>
      <c r="AA16">
        <f t="shared" si="11"/>
        <v>25000</v>
      </c>
    </row>
    <row r="17" spans="2:27">
      <c r="B17" s="3" t="s">
        <v>12</v>
      </c>
      <c r="C17">
        <v>490</v>
      </c>
      <c r="D17">
        <v>25000</v>
      </c>
      <c r="E17">
        <v>1</v>
      </c>
      <c r="F17">
        <v>1275</v>
      </c>
      <c r="G17">
        <v>359</v>
      </c>
      <c r="H17">
        <v>0</v>
      </c>
      <c r="I17">
        <v>0</v>
      </c>
      <c r="J17"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Q17" s="7">
        <f t="shared" si="5"/>
        <v>-4.8027663934426229E-5</v>
      </c>
      <c r="R17" s="7">
        <f t="shared" si="6"/>
        <v>1.4276543288934427</v>
      </c>
      <c r="S17" s="7">
        <f t="shared" si="7"/>
        <v>0.40114305840163933</v>
      </c>
      <c r="U17" s="7">
        <f t="shared" si="8"/>
        <v>1.953125E-3</v>
      </c>
      <c r="V17" s="7">
        <f t="shared" si="9"/>
        <v>2.490234375</v>
      </c>
      <c r="W17" s="7">
        <f t="shared" si="10"/>
        <v>0.701171875</v>
      </c>
      <c r="Z17">
        <f t="shared" si="12"/>
        <v>0.24494250000000001</v>
      </c>
      <c r="AA17">
        <f t="shared" si="11"/>
        <v>25000</v>
      </c>
    </row>
    <row r="18" spans="2:27">
      <c r="B18" s="3" t="s">
        <v>12</v>
      </c>
      <c r="C18">
        <v>490</v>
      </c>
      <c r="D18">
        <v>25000</v>
      </c>
      <c r="E18">
        <v>1</v>
      </c>
      <c r="F18">
        <v>1275</v>
      </c>
      <c r="G18">
        <v>358</v>
      </c>
      <c r="H18">
        <v>0</v>
      </c>
      <c r="I18">
        <v>0</v>
      </c>
      <c r="J18"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Q18" s="7">
        <f t="shared" si="5"/>
        <v>-4.8027663934426229E-5</v>
      </c>
      <c r="R18" s="7">
        <f t="shared" si="6"/>
        <v>1.4276543288934427</v>
      </c>
      <c r="S18" s="7">
        <f t="shared" si="7"/>
        <v>0.40002241290983609</v>
      </c>
      <c r="U18" s="7">
        <f t="shared" si="8"/>
        <v>1.953125E-3</v>
      </c>
      <c r="V18" s="7">
        <f t="shared" si="9"/>
        <v>2.490234375</v>
      </c>
      <c r="W18" s="7">
        <f t="shared" si="10"/>
        <v>0.69921875</v>
      </c>
      <c r="Z18">
        <f t="shared" si="12"/>
        <v>0.24494250000000001</v>
      </c>
      <c r="AA18">
        <f t="shared" si="11"/>
        <v>25000</v>
      </c>
    </row>
    <row r="19" spans="2:27">
      <c r="B19" s="3" t="s">
        <v>12</v>
      </c>
      <c r="C19">
        <v>490</v>
      </c>
      <c r="D19">
        <v>25000</v>
      </c>
      <c r="E19">
        <v>1</v>
      </c>
      <c r="F19">
        <v>1275</v>
      </c>
      <c r="G19">
        <v>359</v>
      </c>
      <c r="H19">
        <v>0</v>
      </c>
      <c r="I19">
        <v>0</v>
      </c>
      <c r="J19"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Q19" s="7">
        <f t="shared" si="5"/>
        <v>-4.8027663934426229E-5</v>
      </c>
      <c r="R19" s="7">
        <f t="shared" si="6"/>
        <v>1.4276543288934427</v>
      </c>
      <c r="S19" s="7">
        <f t="shared" si="7"/>
        <v>0.40114305840163933</v>
      </c>
      <c r="U19" s="7">
        <f t="shared" si="8"/>
        <v>1.953125E-3</v>
      </c>
      <c r="V19" s="7">
        <f t="shared" si="9"/>
        <v>2.490234375</v>
      </c>
      <c r="W19" s="7">
        <f t="shared" si="10"/>
        <v>0.701171875</v>
      </c>
      <c r="Z19">
        <f t="shared" si="12"/>
        <v>0.24494250000000001</v>
      </c>
      <c r="AA19">
        <f t="shared" si="11"/>
        <v>25000</v>
      </c>
    </row>
    <row r="20" spans="2:27">
      <c r="B20" s="3" t="s">
        <v>12</v>
      </c>
      <c r="C20">
        <v>490</v>
      </c>
      <c r="D20">
        <v>25000</v>
      </c>
      <c r="E20">
        <v>1</v>
      </c>
      <c r="F20">
        <v>1275</v>
      </c>
      <c r="G20">
        <v>359</v>
      </c>
      <c r="H20">
        <v>0</v>
      </c>
      <c r="I20">
        <v>0</v>
      </c>
      <c r="J20"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Q20" s="7">
        <f t="shared" si="5"/>
        <v>-4.8027663934426229E-5</v>
      </c>
      <c r="R20" s="7">
        <f t="shared" si="6"/>
        <v>1.4276543288934427</v>
      </c>
      <c r="S20" s="7">
        <f t="shared" si="7"/>
        <v>0.40114305840163933</v>
      </c>
      <c r="U20" s="7">
        <f t="shared" si="8"/>
        <v>1.953125E-3</v>
      </c>
      <c r="V20" s="7">
        <f t="shared" si="9"/>
        <v>2.490234375</v>
      </c>
      <c r="W20" s="7">
        <f t="shared" si="10"/>
        <v>0.701171875</v>
      </c>
      <c r="Z20">
        <f t="shared" si="12"/>
        <v>0.24494250000000001</v>
      </c>
      <c r="AA20">
        <f t="shared" si="11"/>
        <v>25000</v>
      </c>
    </row>
    <row r="21" spans="2:27">
      <c r="B21" s="3" t="s">
        <v>12</v>
      </c>
      <c r="C21">
        <v>490</v>
      </c>
      <c r="D21">
        <v>25000</v>
      </c>
      <c r="E21">
        <v>1</v>
      </c>
      <c r="F21">
        <v>1275</v>
      </c>
      <c r="G21">
        <v>359</v>
      </c>
      <c r="H21">
        <v>0</v>
      </c>
      <c r="I21">
        <v>0</v>
      </c>
      <c r="J21"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Q21" s="7">
        <f t="shared" si="5"/>
        <v>-4.8027663934426229E-5</v>
      </c>
      <c r="R21" s="7">
        <f t="shared" si="6"/>
        <v>1.4276543288934427</v>
      </c>
      <c r="S21" s="7">
        <f t="shared" si="7"/>
        <v>0.40114305840163933</v>
      </c>
      <c r="U21" s="7">
        <f t="shared" si="8"/>
        <v>1.953125E-3</v>
      </c>
      <c r="V21" s="7">
        <f t="shared" si="9"/>
        <v>2.490234375</v>
      </c>
      <c r="W21" s="7">
        <f t="shared" si="10"/>
        <v>0.701171875</v>
      </c>
      <c r="Z21">
        <f t="shared" si="12"/>
        <v>0.24494250000000001</v>
      </c>
      <c r="AA21">
        <f t="shared" si="11"/>
        <v>25000</v>
      </c>
    </row>
    <row r="22" spans="2:27">
      <c r="B22" s="3" t="s">
        <v>12</v>
      </c>
      <c r="C22">
        <v>490</v>
      </c>
      <c r="D22">
        <v>25000</v>
      </c>
      <c r="E22">
        <v>1</v>
      </c>
      <c r="F22">
        <v>1275</v>
      </c>
      <c r="G22">
        <v>358</v>
      </c>
      <c r="H22">
        <v>0</v>
      </c>
      <c r="I22">
        <v>0</v>
      </c>
      <c r="J22"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Q22" s="7">
        <f t="shared" si="5"/>
        <v>-4.8027663934426229E-5</v>
      </c>
      <c r="R22" s="7">
        <f t="shared" si="6"/>
        <v>1.4276543288934427</v>
      </c>
      <c r="S22" s="7">
        <f t="shared" si="7"/>
        <v>0.40002241290983609</v>
      </c>
      <c r="U22" s="7">
        <f t="shared" si="8"/>
        <v>1.953125E-3</v>
      </c>
      <c r="V22" s="7">
        <f t="shared" si="9"/>
        <v>2.490234375</v>
      </c>
      <c r="W22" s="7">
        <f t="shared" si="10"/>
        <v>0.69921875</v>
      </c>
      <c r="Z22">
        <f t="shared" si="12"/>
        <v>0.24494250000000001</v>
      </c>
      <c r="AA22">
        <f t="shared" si="11"/>
        <v>25000</v>
      </c>
    </row>
    <row r="23" spans="2:27">
      <c r="B23" s="3" t="s">
        <v>12</v>
      </c>
      <c r="C23">
        <v>490</v>
      </c>
      <c r="D23">
        <v>25000</v>
      </c>
      <c r="E23">
        <v>1</v>
      </c>
      <c r="F23">
        <v>1275</v>
      </c>
      <c r="G23">
        <v>359</v>
      </c>
      <c r="H23">
        <v>0</v>
      </c>
      <c r="I23">
        <v>0</v>
      </c>
      <c r="J23"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Q23" s="7">
        <f t="shared" si="5"/>
        <v>-4.8027663934426229E-5</v>
      </c>
      <c r="R23" s="7">
        <f t="shared" si="6"/>
        <v>1.4276543288934427</v>
      </c>
      <c r="S23" s="7">
        <f t="shared" si="7"/>
        <v>0.40114305840163933</v>
      </c>
      <c r="U23" s="7">
        <f t="shared" si="8"/>
        <v>1.953125E-3</v>
      </c>
      <c r="V23" s="7">
        <f t="shared" si="9"/>
        <v>2.490234375</v>
      </c>
      <c r="W23" s="7">
        <f t="shared" si="10"/>
        <v>0.701171875</v>
      </c>
      <c r="Z23">
        <f t="shared" si="12"/>
        <v>0.24494250000000001</v>
      </c>
      <c r="AA23">
        <f t="shared" si="11"/>
        <v>25000</v>
      </c>
    </row>
    <row r="24" spans="2:27">
      <c r="B24" s="3" t="s">
        <v>12</v>
      </c>
      <c r="C24">
        <v>490</v>
      </c>
      <c r="D24">
        <v>25000</v>
      </c>
      <c r="E24">
        <v>1</v>
      </c>
      <c r="F24">
        <v>1275</v>
      </c>
      <c r="G24">
        <v>359</v>
      </c>
      <c r="H24">
        <v>0</v>
      </c>
      <c r="I24">
        <v>0</v>
      </c>
      <c r="J24"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Q24" s="7">
        <f t="shared" si="5"/>
        <v>-4.8027663934426229E-5</v>
      </c>
      <c r="R24" s="7">
        <f t="shared" si="6"/>
        <v>1.4276543288934427</v>
      </c>
      <c r="S24" s="7">
        <f t="shared" si="7"/>
        <v>0.40114305840163933</v>
      </c>
      <c r="U24" s="7">
        <f t="shared" si="8"/>
        <v>1.953125E-3</v>
      </c>
      <c r="V24" s="7">
        <f t="shared" si="9"/>
        <v>2.490234375</v>
      </c>
      <c r="W24" s="7">
        <f t="shared" si="10"/>
        <v>0.701171875</v>
      </c>
      <c r="Z24">
        <f t="shared" si="12"/>
        <v>0.24494250000000001</v>
      </c>
      <c r="AA24">
        <f t="shared" si="11"/>
        <v>25000</v>
      </c>
    </row>
    <row r="25" spans="2:27">
      <c r="B25" s="3" t="s">
        <v>12</v>
      </c>
      <c r="C25">
        <v>490</v>
      </c>
      <c r="D25">
        <v>25000</v>
      </c>
      <c r="E25">
        <v>1</v>
      </c>
      <c r="F25">
        <v>1275</v>
      </c>
      <c r="G25">
        <v>359</v>
      </c>
      <c r="H25">
        <v>0</v>
      </c>
      <c r="I25">
        <v>0</v>
      </c>
      <c r="J25"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Q25" s="7">
        <f t="shared" si="5"/>
        <v>-4.8027663934426229E-5</v>
      </c>
      <c r="R25" s="7">
        <f t="shared" si="6"/>
        <v>1.4276543288934427</v>
      </c>
      <c r="S25" s="7">
        <f t="shared" si="7"/>
        <v>0.40114305840163933</v>
      </c>
      <c r="U25" s="7">
        <f t="shared" si="8"/>
        <v>1.953125E-3</v>
      </c>
      <c r="V25" s="7">
        <f t="shared" si="9"/>
        <v>2.490234375</v>
      </c>
      <c r="W25" s="7">
        <f t="shared" si="10"/>
        <v>0.701171875</v>
      </c>
      <c r="Z25">
        <f t="shared" si="12"/>
        <v>0.24494250000000001</v>
      </c>
      <c r="AA25">
        <f t="shared" si="11"/>
        <v>25000</v>
      </c>
    </row>
    <row r="26" spans="2:27">
      <c r="B26" s="3" t="s">
        <v>12</v>
      </c>
      <c r="C26">
        <v>490</v>
      </c>
      <c r="D26">
        <v>25000</v>
      </c>
      <c r="E26">
        <v>1</v>
      </c>
      <c r="F26">
        <v>1275</v>
      </c>
      <c r="G26">
        <v>358</v>
      </c>
      <c r="H26">
        <v>0</v>
      </c>
      <c r="I26">
        <v>0</v>
      </c>
      <c r="J26"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Q26" s="7">
        <f t="shared" si="5"/>
        <v>-4.8027663934426229E-5</v>
      </c>
      <c r="R26" s="7">
        <f t="shared" si="6"/>
        <v>1.4276543288934427</v>
      </c>
      <c r="S26" s="7">
        <f t="shared" si="7"/>
        <v>0.40002241290983609</v>
      </c>
      <c r="U26" s="7">
        <f t="shared" si="8"/>
        <v>1.953125E-3</v>
      </c>
      <c r="V26" s="7">
        <f t="shared" si="9"/>
        <v>2.490234375</v>
      </c>
      <c r="W26" s="7">
        <f t="shared" si="10"/>
        <v>0.69921875</v>
      </c>
      <c r="Z26">
        <f t="shared" si="12"/>
        <v>0.24494250000000001</v>
      </c>
      <c r="AA26">
        <f t="shared" si="11"/>
        <v>25000</v>
      </c>
    </row>
    <row r="27" spans="2:27">
      <c r="B27" s="3" t="s">
        <v>12</v>
      </c>
      <c r="C27">
        <v>490</v>
      </c>
      <c r="D27">
        <v>25000</v>
      </c>
      <c r="E27">
        <v>1</v>
      </c>
      <c r="F27">
        <v>1275</v>
      </c>
      <c r="G27">
        <v>359</v>
      </c>
      <c r="H27">
        <v>0</v>
      </c>
      <c r="I27">
        <v>0</v>
      </c>
      <c r="J27"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Q27" s="7">
        <f t="shared" si="5"/>
        <v>-4.8027663934426229E-5</v>
      </c>
      <c r="R27" s="7">
        <f t="shared" si="6"/>
        <v>1.4276543288934427</v>
      </c>
      <c r="S27" s="7">
        <f t="shared" si="7"/>
        <v>0.40114305840163933</v>
      </c>
      <c r="U27" s="7">
        <f t="shared" si="8"/>
        <v>1.953125E-3</v>
      </c>
      <c r="V27" s="7">
        <f t="shared" si="9"/>
        <v>2.490234375</v>
      </c>
      <c r="W27" s="7">
        <f t="shared" si="10"/>
        <v>0.701171875</v>
      </c>
      <c r="Z27">
        <f t="shared" si="12"/>
        <v>0.24494250000000001</v>
      </c>
      <c r="AA27">
        <f t="shared" si="11"/>
        <v>25000</v>
      </c>
    </row>
    <row r="28" spans="2:27">
      <c r="B28" s="3" t="s">
        <v>12</v>
      </c>
      <c r="C28">
        <v>490</v>
      </c>
      <c r="D28">
        <v>25000</v>
      </c>
      <c r="E28">
        <v>1</v>
      </c>
      <c r="F28">
        <v>1275</v>
      </c>
      <c r="G28">
        <v>359</v>
      </c>
      <c r="H28">
        <v>0</v>
      </c>
      <c r="I28">
        <v>0</v>
      </c>
      <c r="J28"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Q28" s="7">
        <f t="shared" si="5"/>
        <v>-4.8027663934426229E-5</v>
      </c>
      <c r="R28" s="7">
        <f t="shared" si="6"/>
        <v>1.4276543288934427</v>
      </c>
      <c r="S28" s="7">
        <f t="shared" si="7"/>
        <v>0.40114305840163933</v>
      </c>
      <c r="U28" s="7">
        <f t="shared" si="8"/>
        <v>1.953125E-3</v>
      </c>
      <c r="V28" s="7">
        <f t="shared" si="9"/>
        <v>2.490234375</v>
      </c>
      <c r="W28" s="7">
        <f t="shared" si="10"/>
        <v>0.701171875</v>
      </c>
      <c r="Z28">
        <f t="shared" si="12"/>
        <v>0.24494250000000001</v>
      </c>
      <c r="AA28">
        <f t="shared" si="11"/>
        <v>25000</v>
      </c>
    </row>
    <row r="29" spans="2:27">
      <c r="B29" s="3" t="s">
        <v>12</v>
      </c>
      <c r="C29">
        <v>490</v>
      </c>
      <c r="D29">
        <v>25000</v>
      </c>
      <c r="E29">
        <v>1</v>
      </c>
      <c r="F29">
        <v>1275</v>
      </c>
      <c r="G29">
        <v>359</v>
      </c>
      <c r="H29">
        <v>0</v>
      </c>
      <c r="I29">
        <v>0</v>
      </c>
      <c r="J29"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Q29" s="7">
        <f t="shared" si="5"/>
        <v>-4.8027663934426229E-5</v>
      </c>
      <c r="R29" s="7">
        <f t="shared" si="6"/>
        <v>1.4276543288934427</v>
      </c>
      <c r="S29" s="7">
        <f t="shared" si="7"/>
        <v>0.40114305840163933</v>
      </c>
      <c r="U29" s="7">
        <f t="shared" si="8"/>
        <v>1.953125E-3</v>
      </c>
      <c r="V29" s="7">
        <f t="shared" si="9"/>
        <v>2.490234375</v>
      </c>
      <c r="W29" s="7">
        <f t="shared" si="10"/>
        <v>0.701171875</v>
      </c>
      <c r="Z29">
        <f t="shared" si="12"/>
        <v>0.24494250000000001</v>
      </c>
      <c r="AA29">
        <f t="shared" si="11"/>
        <v>25000</v>
      </c>
    </row>
    <row r="30" spans="2:27">
      <c r="B30" s="3" t="s">
        <v>12</v>
      </c>
      <c r="C30">
        <v>490</v>
      </c>
      <c r="D30">
        <v>25000</v>
      </c>
      <c r="E30">
        <v>1</v>
      </c>
      <c r="F30">
        <v>1275</v>
      </c>
      <c r="G30">
        <v>358</v>
      </c>
      <c r="H30">
        <v>0</v>
      </c>
      <c r="I30">
        <v>0</v>
      </c>
      <c r="J30"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Q30" s="7">
        <f t="shared" si="5"/>
        <v>-4.8027663934426229E-5</v>
      </c>
      <c r="R30" s="7">
        <f t="shared" si="6"/>
        <v>1.4276543288934427</v>
      </c>
      <c r="S30" s="7">
        <f t="shared" si="7"/>
        <v>0.40002241290983609</v>
      </c>
      <c r="U30" s="7">
        <f t="shared" si="8"/>
        <v>1.953125E-3</v>
      </c>
      <c r="V30" s="7">
        <f t="shared" si="9"/>
        <v>2.490234375</v>
      </c>
      <c r="W30" s="7">
        <f t="shared" si="10"/>
        <v>0.69921875</v>
      </c>
      <c r="Z30">
        <f t="shared" si="12"/>
        <v>0.24494250000000001</v>
      </c>
      <c r="AA30">
        <f t="shared" si="11"/>
        <v>25000</v>
      </c>
    </row>
    <row r="31" spans="2:27">
      <c r="B31" s="3" t="s">
        <v>12</v>
      </c>
      <c r="C31">
        <v>490</v>
      </c>
      <c r="D31">
        <v>25000</v>
      </c>
      <c r="E31">
        <v>1</v>
      </c>
      <c r="F31">
        <v>1275</v>
      </c>
      <c r="G31">
        <v>359</v>
      </c>
      <c r="H31">
        <v>0</v>
      </c>
      <c r="I31">
        <v>0</v>
      </c>
      <c r="J31">
        <v>0</v>
      </c>
      <c r="M31" s="1">
        <f t="shared" si="0"/>
        <v>0</v>
      </c>
      <c r="N31" s="1">
        <f t="shared" si="0"/>
        <v>0</v>
      </c>
      <c r="O31" s="1">
        <f t="shared" si="0"/>
        <v>0</v>
      </c>
      <c r="Q31" s="7">
        <f t="shared" ref="Q31:S31" si="13">($C31*E31+($C31*($C31-1))*H31/2-511)/512/854</f>
        <v>-4.8027663934426229E-5</v>
      </c>
      <c r="R31" s="7">
        <f t="shared" si="13"/>
        <v>1.4276543288934427</v>
      </c>
      <c r="S31" s="7">
        <f t="shared" si="13"/>
        <v>0.40114305840163933</v>
      </c>
      <c r="U31" s="7">
        <f t="shared" ref="U31" si="14">(E31+$C31*H31)/512</f>
        <v>1.953125E-3</v>
      </c>
      <c r="V31" s="7">
        <f t="shared" si="1"/>
        <v>2.490234375</v>
      </c>
      <c r="W31" s="7">
        <f t="shared" si="1"/>
        <v>0.701171875</v>
      </c>
      <c r="Z31">
        <f t="shared" si="12"/>
        <v>0.24494250000000001</v>
      </c>
      <c r="AA31">
        <f t="shared" si="11"/>
        <v>25000</v>
      </c>
    </row>
    <row r="32" spans="2:27">
      <c r="B32" s="3" t="s">
        <v>12</v>
      </c>
      <c r="C32">
        <v>4</v>
      </c>
      <c r="D32">
        <v>24300</v>
      </c>
      <c r="E32">
        <v>127</v>
      </c>
      <c r="F32">
        <v>1231</v>
      </c>
      <c r="G32">
        <v>386</v>
      </c>
      <c r="H32">
        <v>0</v>
      </c>
      <c r="I32">
        <v>-309</v>
      </c>
      <c r="J32">
        <v>-87</v>
      </c>
      <c r="M32" s="1">
        <f t="shared" ref="M32" si="15">H32/512</f>
        <v>0</v>
      </c>
      <c r="N32" s="1">
        <f t="shared" ref="N32" si="16">I32/512</f>
        <v>-0.603515625</v>
      </c>
      <c r="O32" s="1">
        <f t="shared" ref="O32" si="17">J32/512</f>
        <v>-0.169921875</v>
      </c>
      <c r="Q32" s="7">
        <f t="shared" ref="Q32" si="18">($C32*E32+($C32*($C32-1))*H32/2-511)/512/854</f>
        <v>-6.8610948477751756E-6</v>
      </c>
      <c r="R32" s="7">
        <f t="shared" ref="R32" si="19">($C32*F32+($C32*($C32-1))*I32/2-511)/512/854</f>
        <v>5.852513905152225E-3</v>
      </c>
      <c r="S32" s="7">
        <f t="shared" ref="S32" si="20">($C32*G32+($C32*($C32-1))*J32/2-511)/512/854</f>
        <v>1.1686731557377049E-3</v>
      </c>
      <c r="U32" s="7">
        <f t="shared" ref="U32" si="21">(E32+$C32*H32)/512</f>
        <v>0.248046875</v>
      </c>
      <c r="V32" s="7">
        <f t="shared" ref="V32" si="22">(F32+$C32*I32)/512</f>
        <v>-9.765625E-3</v>
      </c>
      <c r="W32" s="7">
        <f t="shared" ref="W32" si="23">(G32+$C32*J32)/512</f>
        <v>7.421875E-2</v>
      </c>
      <c r="Z32">
        <f t="shared" si="12"/>
        <v>1.9425E-3</v>
      </c>
      <c r="AA32">
        <f t="shared" si="11"/>
        <v>24300</v>
      </c>
    </row>
    <row r="34" spans="2:26">
      <c r="C34">
        <f>SUM(C3:C33)</f>
        <v>13728</v>
      </c>
      <c r="H34" s="5"/>
      <c r="I34" s="5"/>
      <c r="J34" s="5"/>
      <c r="N34" s="6" t="s">
        <v>23</v>
      </c>
      <c r="P34" s="3" t="s">
        <v>37</v>
      </c>
      <c r="Q34" s="8">
        <f>SUM(Q3:Q31)</f>
        <v>-1.3516356850117105E-3</v>
      </c>
      <c r="R34" s="8">
        <f>SUM(R3:R31)</f>
        <v>39.979002762734183</v>
      </c>
      <c r="S34" s="8">
        <f>SUM(S3:S31)</f>
        <v>11.225329789959016</v>
      </c>
      <c r="Z34" s="3">
        <f>SUM(Z3:Z33)</f>
        <v>6.8622749999999968</v>
      </c>
    </row>
    <row r="35" spans="2:26">
      <c r="E35" t="s">
        <v>68</v>
      </c>
      <c r="F35">
        <v>20000000</v>
      </c>
      <c r="G35" t="s">
        <v>61</v>
      </c>
    </row>
    <row r="36" spans="2:26">
      <c r="F36">
        <v>50000000</v>
      </c>
      <c r="G36" t="s">
        <v>61</v>
      </c>
      <c r="I36" s="5" t="s">
        <v>69</v>
      </c>
      <c r="Q36" t="s">
        <v>38</v>
      </c>
      <c r="R36" t="s">
        <v>39</v>
      </c>
      <c r="S36" t="s">
        <v>71</v>
      </c>
    </row>
    <row r="38" spans="2:26">
      <c r="B38" t="s">
        <v>41</v>
      </c>
      <c r="F38" s="3" t="s">
        <v>64</v>
      </c>
    </row>
    <row r="39" spans="2:26">
      <c r="B39" t="s">
        <v>42</v>
      </c>
      <c r="F39" s="9" t="s">
        <v>72</v>
      </c>
    </row>
    <row r="41" spans="2:26">
      <c r="F41" t="s">
        <v>65</v>
      </c>
    </row>
    <row r="42" spans="2:26">
      <c r="F42" t="s">
        <v>66</v>
      </c>
    </row>
    <row r="43" spans="2:26">
      <c r="F43" t="s">
        <v>67</v>
      </c>
    </row>
    <row r="49" spans="2:16">
      <c r="B49" t="s">
        <v>60</v>
      </c>
    </row>
    <row r="50" spans="2:16">
      <c r="N50" s="3"/>
    </row>
    <row r="52" spans="2:16">
      <c r="B52" t="s">
        <v>43</v>
      </c>
      <c r="E52" t="s">
        <v>44</v>
      </c>
      <c r="G52" t="s">
        <v>50</v>
      </c>
      <c r="I52" t="s">
        <v>47</v>
      </c>
      <c r="M52" t="s">
        <v>55</v>
      </c>
      <c r="N52">
        <f>100/1000</f>
        <v>0.1</v>
      </c>
      <c r="O52" s="5" t="s">
        <v>56</v>
      </c>
      <c r="P52" s="5" t="s">
        <v>58</v>
      </c>
    </row>
    <row r="53" spans="2:16">
      <c r="E53" t="s">
        <v>45</v>
      </c>
      <c r="G53" t="s">
        <v>51</v>
      </c>
      <c r="I53" t="s">
        <v>48</v>
      </c>
      <c r="M53" t="s">
        <v>53</v>
      </c>
      <c r="N53">
        <f>50/1000</f>
        <v>0.05</v>
      </c>
      <c r="O53" s="5" t="s">
        <v>57</v>
      </c>
    </row>
    <row r="54" spans="2:16">
      <c r="E54" t="s">
        <v>46</v>
      </c>
      <c r="G54" t="s">
        <v>52</v>
      </c>
      <c r="I54" t="s">
        <v>49</v>
      </c>
      <c r="M54" t="s">
        <v>54</v>
      </c>
      <c r="N54">
        <v>0</v>
      </c>
    </row>
    <row r="59" spans="2:16">
      <c r="G59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9"/>
  <sheetViews>
    <sheetView workbookViewId="0">
      <selection activeCell="P30" sqref="P30"/>
    </sheetView>
  </sheetViews>
  <sheetFormatPr baseColWidth="10" defaultRowHeight="15" x14ac:dyDescent="0"/>
  <cols>
    <col min="1" max="1" width="2.33203125" customWidth="1"/>
    <col min="2" max="2" width="8" bestFit="1" customWidth="1"/>
    <col min="3" max="3" width="7.33203125" customWidth="1"/>
    <col min="4" max="4" width="14.5" customWidth="1"/>
    <col min="8" max="8" width="7.83203125" customWidth="1"/>
    <col min="9" max="9" width="11.6640625" customWidth="1"/>
    <col min="10" max="10" width="7.6640625" customWidth="1"/>
    <col min="11" max="12" width="2.1640625" customWidth="1"/>
    <col min="16" max="16" width="7.33203125" bestFit="1" customWidth="1"/>
    <col min="17" max="17" width="11.5" bestFit="1" customWidth="1"/>
    <col min="18" max="18" width="11.83203125" bestFit="1" customWidth="1"/>
    <col min="19" max="19" width="12.83203125" bestFit="1" customWidth="1"/>
    <col min="20" max="20" width="2" customWidth="1"/>
    <col min="22" max="23" width="11.5" bestFit="1" customWidth="1"/>
  </cols>
  <sheetData>
    <row r="1" spans="2:23" s="3" customFormat="1">
      <c r="C1" s="4" t="s">
        <v>0</v>
      </c>
      <c r="D1" s="4" t="s">
        <v>1</v>
      </c>
      <c r="E1" s="4" t="s">
        <v>2</v>
      </c>
      <c r="F1" s="4" t="s">
        <v>15</v>
      </c>
      <c r="G1" s="4" t="s">
        <v>16</v>
      </c>
      <c r="H1" s="4" t="s">
        <v>3</v>
      </c>
      <c r="I1" s="4" t="s">
        <v>17</v>
      </c>
      <c r="J1" s="4" t="s">
        <v>18</v>
      </c>
      <c r="M1" s="4" t="s">
        <v>13</v>
      </c>
      <c r="N1" s="4" t="s">
        <v>14</v>
      </c>
      <c r="O1" s="4" t="s">
        <v>19</v>
      </c>
      <c r="Q1" s="4" t="s">
        <v>30</v>
      </c>
      <c r="R1" s="4" t="s">
        <v>31</v>
      </c>
      <c r="S1" s="4" t="s">
        <v>32</v>
      </c>
      <c r="T1" s="4"/>
      <c r="U1" s="4" t="s">
        <v>27</v>
      </c>
      <c r="V1" s="4" t="s">
        <v>28</v>
      </c>
      <c r="W1" s="4" t="s">
        <v>29</v>
      </c>
    </row>
    <row r="2" spans="2:23" s="3" customFormat="1">
      <c r="C2" s="4" t="s">
        <v>62</v>
      </c>
      <c r="D2" s="4" t="s">
        <v>63</v>
      </c>
      <c r="E2" s="4" t="s">
        <v>24</v>
      </c>
      <c r="F2" s="4" t="s">
        <v>25</v>
      </c>
      <c r="G2" s="4" t="s">
        <v>26</v>
      </c>
      <c r="H2" s="4" t="s">
        <v>33</v>
      </c>
      <c r="I2" s="4" t="s">
        <v>34</v>
      </c>
      <c r="J2" s="4" t="s">
        <v>35</v>
      </c>
      <c r="M2" s="4" t="s">
        <v>20</v>
      </c>
      <c r="N2" s="4" t="s">
        <v>21</v>
      </c>
      <c r="O2" s="4" t="s">
        <v>22</v>
      </c>
      <c r="U2" s="4" t="s">
        <v>36</v>
      </c>
      <c r="V2" s="4" t="s">
        <v>36</v>
      </c>
      <c r="W2" s="4" t="s">
        <v>36</v>
      </c>
    </row>
    <row r="3" spans="2:23">
      <c r="B3" s="3" t="s">
        <v>12</v>
      </c>
      <c r="C3">
        <v>14</v>
      </c>
      <c r="D3">
        <v>9500</v>
      </c>
      <c r="E3">
        <v>36</v>
      </c>
      <c r="F3">
        <v>160</v>
      </c>
      <c r="G3">
        <v>45</v>
      </c>
      <c r="H3">
        <v>0</v>
      </c>
      <c r="I3">
        <v>296</v>
      </c>
      <c r="J3">
        <v>83</v>
      </c>
      <c r="M3" s="1">
        <f t="shared" ref="M3:M12" si="0">H3/512</f>
        <v>0</v>
      </c>
      <c r="N3" s="1">
        <f t="shared" ref="N3:N12" si="1">I3/512</f>
        <v>0.578125</v>
      </c>
      <c r="O3" s="1">
        <f t="shared" ref="O3:O12" si="2">J3/512</f>
        <v>0.162109375</v>
      </c>
      <c r="Q3" s="7">
        <f>($C3*E3+($C3*($C3-1))*H3/2-511)/512/854</f>
        <v>-1.6009221311475411E-5</v>
      </c>
      <c r="R3" s="7">
        <f>($C3*F3+($C3*($C3-1))*I3/2-511)/512/854</f>
        <v>6.5557761270491802E-2</v>
      </c>
      <c r="S3" s="7">
        <f>($C3*G3+($C3*($C3-1))*J3/2-511)/512/854</f>
        <v>1.754610655737705E-2</v>
      </c>
      <c r="U3" s="7">
        <f>(E3+$C3*H3)/512</f>
        <v>7.03125E-2</v>
      </c>
      <c r="V3" s="7">
        <f t="shared" ref="V3:W3" si="3">(F3+$C3*I3)/512</f>
        <v>8.40625</v>
      </c>
      <c r="W3" s="7">
        <f t="shared" si="3"/>
        <v>2.357421875</v>
      </c>
    </row>
    <row r="4" spans="2:23">
      <c r="B4" s="3" t="s">
        <v>12</v>
      </c>
      <c r="C4">
        <v>499</v>
      </c>
      <c r="D4">
        <v>10000</v>
      </c>
      <c r="E4">
        <v>1</v>
      </c>
      <c r="F4">
        <v>4367</v>
      </c>
      <c r="G4">
        <v>1228</v>
      </c>
      <c r="H4">
        <v>0</v>
      </c>
      <c r="I4">
        <v>0</v>
      </c>
      <c r="J4">
        <v>0</v>
      </c>
      <c r="M4" s="1">
        <f t="shared" si="0"/>
        <v>0</v>
      </c>
      <c r="N4" s="1">
        <f t="shared" si="1"/>
        <v>0</v>
      </c>
      <c r="O4" s="1">
        <f t="shared" si="2"/>
        <v>0</v>
      </c>
      <c r="Q4" s="7">
        <f t="shared" ref="Q4:S12" si="4">($C4*E4+($C4*($C4-1))*H4/2-511)/512/854</f>
        <v>-2.7444379391100703E-5</v>
      </c>
      <c r="R4" s="7">
        <f t="shared" si="4"/>
        <v>4.9825773931498825</v>
      </c>
      <c r="S4" s="7">
        <f t="shared" si="4"/>
        <v>1.4002602641978923</v>
      </c>
      <c r="U4" s="7">
        <f t="shared" ref="U4:U12" si="5">(E4+$C4*H4)/512</f>
        <v>1.953125E-3</v>
      </c>
      <c r="V4" s="7">
        <f t="shared" ref="V4:V12" si="6">(F4+$C4*I4)/512</f>
        <v>8.529296875</v>
      </c>
      <c r="W4" s="7">
        <f t="shared" ref="W4:W12" si="7">(G4+$C4*J4)/512</f>
        <v>2.3984375</v>
      </c>
    </row>
    <row r="5" spans="2:23">
      <c r="B5" s="3" t="s">
        <v>12</v>
      </c>
      <c r="C5">
        <v>499</v>
      </c>
      <c r="D5">
        <v>10000</v>
      </c>
      <c r="E5">
        <v>1</v>
      </c>
      <c r="F5">
        <v>4367</v>
      </c>
      <c r="G5">
        <v>1228</v>
      </c>
      <c r="H5">
        <v>0</v>
      </c>
      <c r="I5">
        <v>0</v>
      </c>
      <c r="J5">
        <v>0</v>
      </c>
      <c r="M5" s="1">
        <f t="shared" si="0"/>
        <v>0</v>
      </c>
      <c r="N5" s="1">
        <f t="shared" si="1"/>
        <v>0</v>
      </c>
      <c r="O5" s="1">
        <f t="shared" si="2"/>
        <v>0</v>
      </c>
      <c r="Q5" s="7">
        <f t="shared" si="4"/>
        <v>-2.7444379391100703E-5</v>
      </c>
      <c r="R5" s="7">
        <f t="shared" si="4"/>
        <v>4.9825773931498825</v>
      </c>
      <c r="S5" s="7">
        <f t="shared" si="4"/>
        <v>1.4002602641978923</v>
      </c>
      <c r="U5" s="7">
        <f t="shared" si="5"/>
        <v>1.953125E-3</v>
      </c>
      <c r="V5" s="7">
        <f t="shared" si="6"/>
        <v>8.529296875</v>
      </c>
      <c r="W5" s="7">
        <f t="shared" si="7"/>
        <v>2.3984375</v>
      </c>
    </row>
    <row r="6" spans="2:23">
      <c r="B6" s="3" t="s">
        <v>12</v>
      </c>
      <c r="C6">
        <v>499</v>
      </c>
      <c r="D6">
        <v>10000</v>
      </c>
      <c r="E6">
        <v>1</v>
      </c>
      <c r="F6">
        <v>4367</v>
      </c>
      <c r="G6">
        <v>1229</v>
      </c>
      <c r="H6">
        <v>0</v>
      </c>
      <c r="I6">
        <v>0</v>
      </c>
      <c r="J6">
        <v>0</v>
      </c>
      <c r="M6" s="1">
        <f t="shared" si="0"/>
        <v>0</v>
      </c>
      <c r="N6" s="1">
        <f t="shared" si="1"/>
        <v>0</v>
      </c>
      <c r="O6" s="1">
        <f t="shared" si="2"/>
        <v>0</v>
      </c>
      <c r="Q6" s="7">
        <f t="shared" si="4"/>
        <v>-2.7444379391100703E-5</v>
      </c>
      <c r="R6" s="7">
        <f t="shared" si="4"/>
        <v>4.9825773931498825</v>
      </c>
      <c r="S6" s="7">
        <f t="shared" si="4"/>
        <v>1.4014014929742389</v>
      </c>
      <c r="U6" s="7">
        <f t="shared" si="5"/>
        <v>1.953125E-3</v>
      </c>
      <c r="V6" s="7">
        <f t="shared" si="6"/>
        <v>8.529296875</v>
      </c>
      <c r="W6" s="7">
        <f t="shared" si="7"/>
        <v>2.400390625</v>
      </c>
    </row>
    <row r="7" spans="2:23">
      <c r="B7" s="3" t="s">
        <v>12</v>
      </c>
      <c r="C7">
        <v>499</v>
      </c>
      <c r="D7">
        <v>10000</v>
      </c>
      <c r="E7">
        <v>1</v>
      </c>
      <c r="F7">
        <v>4367</v>
      </c>
      <c r="G7">
        <v>1228</v>
      </c>
      <c r="H7">
        <v>0</v>
      </c>
      <c r="I7">
        <v>0</v>
      </c>
      <c r="J7">
        <v>0</v>
      </c>
      <c r="M7" s="1">
        <f t="shared" si="0"/>
        <v>0</v>
      </c>
      <c r="N7" s="1">
        <f t="shared" si="1"/>
        <v>0</v>
      </c>
      <c r="O7" s="1">
        <f t="shared" si="2"/>
        <v>0</v>
      </c>
      <c r="Q7" s="7">
        <f t="shared" si="4"/>
        <v>-2.7444379391100703E-5</v>
      </c>
      <c r="R7" s="7">
        <f t="shared" si="4"/>
        <v>4.9825773931498825</v>
      </c>
      <c r="S7" s="7">
        <f t="shared" si="4"/>
        <v>1.4002602641978923</v>
      </c>
      <c r="U7" s="7">
        <f t="shared" si="5"/>
        <v>1.953125E-3</v>
      </c>
      <c r="V7" s="7">
        <f t="shared" si="6"/>
        <v>8.529296875</v>
      </c>
      <c r="W7" s="7">
        <f t="shared" si="7"/>
        <v>2.3984375</v>
      </c>
    </row>
    <row r="8" spans="2:23">
      <c r="B8" s="3" t="s">
        <v>12</v>
      </c>
      <c r="C8">
        <v>499</v>
      </c>
      <c r="D8">
        <v>10000</v>
      </c>
      <c r="E8">
        <v>1</v>
      </c>
      <c r="F8">
        <v>4366</v>
      </c>
      <c r="G8">
        <v>1228</v>
      </c>
      <c r="H8">
        <v>0</v>
      </c>
      <c r="I8">
        <v>0</v>
      </c>
      <c r="J8">
        <v>0</v>
      </c>
      <c r="M8" s="1">
        <f t="shared" si="0"/>
        <v>0</v>
      </c>
      <c r="N8" s="1">
        <f t="shared" si="1"/>
        <v>0</v>
      </c>
      <c r="O8" s="1">
        <f t="shared" si="2"/>
        <v>0</v>
      </c>
      <c r="Q8" s="7">
        <f t="shared" si="4"/>
        <v>-2.7444379391100703E-5</v>
      </c>
      <c r="R8" s="7">
        <f t="shared" si="4"/>
        <v>4.9814361643735365</v>
      </c>
      <c r="S8" s="7">
        <f t="shared" si="4"/>
        <v>1.4002602641978923</v>
      </c>
      <c r="U8" s="7">
        <f t="shared" si="5"/>
        <v>1.953125E-3</v>
      </c>
      <c r="V8" s="7">
        <f t="shared" si="6"/>
        <v>8.52734375</v>
      </c>
      <c r="W8" s="7">
        <f t="shared" si="7"/>
        <v>2.3984375</v>
      </c>
    </row>
    <row r="9" spans="2:23">
      <c r="B9" s="3" t="s">
        <v>12</v>
      </c>
      <c r="C9">
        <v>499</v>
      </c>
      <c r="D9">
        <v>10000</v>
      </c>
      <c r="E9">
        <v>1</v>
      </c>
      <c r="F9">
        <v>4367</v>
      </c>
      <c r="G9">
        <v>1228</v>
      </c>
      <c r="H9">
        <v>0</v>
      </c>
      <c r="I9">
        <v>0</v>
      </c>
      <c r="J9">
        <v>0</v>
      </c>
      <c r="M9" s="1">
        <f t="shared" si="0"/>
        <v>0</v>
      </c>
      <c r="N9" s="1">
        <f t="shared" si="1"/>
        <v>0</v>
      </c>
      <c r="O9" s="1">
        <f t="shared" si="2"/>
        <v>0</v>
      </c>
      <c r="Q9" s="7">
        <f t="shared" si="4"/>
        <v>-2.7444379391100703E-5</v>
      </c>
      <c r="R9" s="7">
        <f t="shared" si="4"/>
        <v>4.9825773931498825</v>
      </c>
      <c r="S9" s="7">
        <f t="shared" si="4"/>
        <v>1.4002602641978923</v>
      </c>
      <c r="U9" s="7">
        <f t="shared" si="5"/>
        <v>1.953125E-3</v>
      </c>
      <c r="V9" s="7">
        <f t="shared" si="6"/>
        <v>8.529296875</v>
      </c>
      <c r="W9" s="7">
        <f t="shared" si="7"/>
        <v>2.3984375</v>
      </c>
    </row>
    <row r="10" spans="2:23">
      <c r="B10" s="3" t="s">
        <v>12</v>
      </c>
      <c r="C10">
        <v>499</v>
      </c>
      <c r="D10">
        <v>10000</v>
      </c>
      <c r="E10">
        <v>1</v>
      </c>
      <c r="F10">
        <v>4367</v>
      </c>
      <c r="G10">
        <v>1228</v>
      </c>
      <c r="H10">
        <v>0</v>
      </c>
      <c r="I10">
        <v>0</v>
      </c>
      <c r="J10">
        <v>0</v>
      </c>
      <c r="M10" s="1">
        <f t="shared" si="0"/>
        <v>0</v>
      </c>
      <c r="N10" s="1">
        <f t="shared" si="1"/>
        <v>0</v>
      </c>
      <c r="O10" s="1">
        <f t="shared" si="2"/>
        <v>0</v>
      </c>
      <c r="Q10" s="7">
        <f t="shared" si="4"/>
        <v>-2.7444379391100703E-5</v>
      </c>
      <c r="R10" s="7">
        <f t="shared" si="4"/>
        <v>4.9825773931498825</v>
      </c>
      <c r="S10" s="7">
        <f t="shared" si="4"/>
        <v>1.4002602641978923</v>
      </c>
      <c r="U10" s="7">
        <f t="shared" si="5"/>
        <v>1.953125E-3</v>
      </c>
      <c r="V10" s="7">
        <f t="shared" si="6"/>
        <v>8.529296875</v>
      </c>
      <c r="W10" s="7">
        <f t="shared" si="7"/>
        <v>2.3984375</v>
      </c>
    </row>
    <row r="11" spans="2:23">
      <c r="B11" s="3" t="s">
        <v>12</v>
      </c>
      <c r="C11">
        <v>499</v>
      </c>
      <c r="D11">
        <v>10000</v>
      </c>
      <c r="E11">
        <v>1</v>
      </c>
      <c r="F11">
        <v>4367</v>
      </c>
      <c r="G11">
        <v>1228</v>
      </c>
      <c r="H11">
        <v>0</v>
      </c>
      <c r="I11">
        <v>0</v>
      </c>
      <c r="J11">
        <v>0</v>
      </c>
      <c r="M11" s="1">
        <f t="shared" si="0"/>
        <v>0</v>
      </c>
      <c r="N11" s="1">
        <f t="shared" si="1"/>
        <v>0</v>
      </c>
      <c r="O11" s="1">
        <f t="shared" si="2"/>
        <v>0</v>
      </c>
      <c r="Q11" s="7">
        <f t="shared" si="4"/>
        <v>-2.7444379391100703E-5</v>
      </c>
      <c r="R11" s="7">
        <f t="shared" si="4"/>
        <v>4.9825773931498825</v>
      </c>
      <c r="S11" s="7">
        <f t="shared" si="4"/>
        <v>1.4002602641978923</v>
      </c>
      <c r="U11" s="7">
        <f t="shared" si="5"/>
        <v>1.953125E-3</v>
      </c>
      <c r="V11" s="7">
        <f t="shared" si="6"/>
        <v>8.529296875</v>
      </c>
      <c r="W11" s="7">
        <f t="shared" si="7"/>
        <v>2.3984375</v>
      </c>
    </row>
    <row r="12" spans="2:23">
      <c r="B12" s="3" t="s">
        <v>12</v>
      </c>
      <c r="C12">
        <v>14</v>
      </c>
      <c r="D12">
        <v>9500</v>
      </c>
      <c r="E12">
        <v>36</v>
      </c>
      <c r="F12">
        <v>4045</v>
      </c>
      <c r="G12">
        <v>1161</v>
      </c>
      <c r="H12">
        <v>0</v>
      </c>
      <c r="I12">
        <v>-296</v>
      </c>
      <c r="J12">
        <v>-83</v>
      </c>
      <c r="M12" s="1">
        <f t="shared" si="0"/>
        <v>0</v>
      </c>
      <c r="N12" s="1">
        <f t="shared" si="1"/>
        <v>-0.578125</v>
      </c>
      <c r="O12" s="1">
        <f t="shared" si="2"/>
        <v>-0.162109375</v>
      </c>
      <c r="Q12" s="7">
        <f t="shared" si="4"/>
        <v>-1.6009221311475411E-5</v>
      </c>
      <c r="R12" s="7">
        <f t="shared" si="4"/>
        <v>6.6742443647540978E-2</v>
      </c>
      <c r="S12" s="7">
        <f t="shared" si="4"/>
        <v>1.8730788934426229E-2</v>
      </c>
      <c r="U12" s="7">
        <f t="shared" si="5"/>
        <v>7.03125E-2</v>
      </c>
      <c r="V12" s="7">
        <f t="shared" si="6"/>
        <v>-0.193359375</v>
      </c>
      <c r="W12" s="7">
        <f t="shared" si="7"/>
        <v>-1.953125E-3</v>
      </c>
    </row>
    <row r="14" spans="2:23">
      <c r="C14">
        <f>SUM(C3:C13)</f>
        <v>4020</v>
      </c>
      <c r="H14" s="5"/>
      <c r="I14" s="5"/>
      <c r="J14" s="5"/>
      <c r="N14" s="6" t="s">
        <v>23</v>
      </c>
      <c r="P14" s="3" t="s">
        <v>37</v>
      </c>
      <c r="Q14" s="8">
        <f>SUM(Q3:Q12)</f>
        <v>-2.5157347775175645E-4</v>
      </c>
      <c r="R14" s="8">
        <f t="shared" ref="R14:S14" si="8">SUM(R3:R12)</f>
        <v>39.991778121340744</v>
      </c>
      <c r="S14" s="8">
        <f t="shared" si="8"/>
        <v>11.239500237851288</v>
      </c>
    </row>
    <row r="15" spans="2:23">
      <c r="E15" t="s">
        <v>68</v>
      </c>
      <c r="F15">
        <v>20000000</v>
      </c>
      <c r="G15" t="s">
        <v>61</v>
      </c>
    </row>
    <row r="16" spans="2:23">
      <c r="F16">
        <v>50000000</v>
      </c>
      <c r="G16" t="s">
        <v>61</v>
      </c>
      <c r="I16" s="5" t="s">
        <v>69</v>
      </c>
      <c r="Q16" t="s">
        <v>38</v>
      </c>
      <c r="R16" t="s">
        <v>39</v>
      </c>
      <c r="S16" t="s">
        <v>40</v>
      </c>
    </row>
    <row r="18" spans="2:16">
      <c r="B18" t="s">
        <v>41</v>
      </c>
      <c r="F18" s="3" t="s">
        <v>64</v>
      </c>
    </row>
    <row r="19" spans="2:16">
      <c r="B19" t="s">
        <v>42</v>
      </c>
      <c r="F19" s="9" t="s">
        <v>70</v>
      </c>
    </row>
    <row r="20" spans="2:16">
      <c r="N20">
        <f>(C3-1)*0.0005</f>
        <v>6.5000000000000006E-3</v>
      </c>
      <c r="O20">
        <f>ROUNDDOWN((20000000*N20/C3+25)/50,0)*50</f>
        <v>9300</v>
      </c>
    </row>
    <row r="21" spans="2:16">
      <c r="F21" t="s">
        <v>65</v>
      </c>
      <c r="N21">
        <f t="shared" ref="N21:N29" si="9">(C4-1)*0.0005</f>
        <v>0.249</v>
      </c>
      <c r="O21">
        <f t="shared" ref="O21:O29" si="10">ROUNDDOWN((20000000*N21/C4+25)/50,0)*50</f>
        <v>10000</v>
      </c>
    </row>
    <row r="22" spans="2:16">
      <c r="F22" t="s">
        <v>66</v>
      </c>
      <c r="N22">
        <f t="shared" si="9"/>
        <v>0.249</v>
      </c>
      <c r="O22">
        <f t="shared" si="10"/>
        <v>10000</v>
      </c>
    </row>
    <row r="23" spans="2:16">
      <c r="F23" t="s">
        <v>67</v>
      </c>
      <c r="N23">
        <f t="shared" si="9"/>
        <v>0.249</v>
      </c>
      <c r="O23">
        <f t="shared" si="10"/>
        <v>10000</v>
      </c>
    </row>
    <row r="24" spans="2:16">
      <c r="N24">
        <f t="shared" si="9"/>
        <v>0.249</v>
      </c>
      <c r="O24">
        <f t="shared" si="10"/>
        <v>10000</v>
      </c>
    </row>
    <row r="25" spans="2:16">
      <c r="N25">
        <f t="shared" si="9"/>
        <v>0.249</v>
      </c>
      <c r="O25">
        <f t="shared" si="10"/>
        <v>10000</v>
      </c>
    </row>
    <row r="26" spans="2:16">
      <c r="N26">
        <f t="shared" si="9"/>
        <v>0.249</v>
      </c>
      <c r="O26">
        <f t="shared" si="10"/>
        <v>10000</v>
      </c>
    </row>
    <row r="27" spans="2:16">
      <c r="N27">
        <f t="shared" si="9"/>
        <v>0.249</v>
      </c>
      <c r="O27">
        <f t="shared" si="10"/>
        <v>10000</v>
      </c>
    </row>
    <row r="28" spans="2:16">
      <c r="N28">
        <f t="shared" si="9"/>
        <v>0.249</v>
      </c>
      <c r="O28">
        <f t="shared" si="10"/>
        <v>10000</v>
      </c>
    </row>
    <row r="29" spans="2:16">
      <c r="B29" t="s">
        <v>60</v>
      </c>
      <c r="N29">
        <f t="shared" si="9"/>
        <v>6.5000000000000006E-3</v>
      </c>
      <c r="O29">
        <f t="shared" si="10"/>
        <v>9300</v>
      </c>
    </row>
    <row r="30" spans="2:16">
      <c r="N30" s="3">
        <f>SUM(N20:N29)</f>
        <v>2.0050000000000003</v>
      </c>
    </row>
    <row r="32" spans="2:16">
      <c r="B32" t="s">
        <v>43</v>
      </c>
      <c r="E32" t="s">
        <v>44</v>
      </c>
      <c r="G32" t="s">
        <v>50</v>
      </c>
      <c r="I32" t="s">
        <v>47</v>
      </c>
      <c r="M32" t="s">
        <v>55</v>
      </c>
      <c r="N32">
        <f>100/1000</f>
        <v>0.1</v>
      </c>
      <c r="O32" s="5" t="s">
        <v>56</v>
      </c>
      <c r="P32" s="5" t="s">
        <v>58</v>
      </c>
    </row>
    <row r="33" spans="5:15">
      <c r="E33" t="s">
        <v>45</v>
      </c>
      <c r="G33" t="s">
        <v>51</v>
      </c>
      <c r="I33" t="s">
        <v>48</v>
      </c>
      <c r="M33" t="s">
        <v>53</v>
      </c>
      <c r="N33">
        <f>50/1000</f>
        <v>0.05</v>
      </c>
      <c r="O33" s="5" t="s">
        <v>57</v>
      </c>
    </row>
    <row r="34" spans="5:15">
      <c r="E34" t="s">
        <v>46</v>
      </c>
      <c r="G34" t="s">
        <v>52</v>
      </c>
      <c r="I34" t="s">
        <v>49</v>
      </c>
      <c r="M34" t="s">
        <v>54</v>
      </c>
      <c r="N34">
        <v>0</v>
      </c>
    </row>
    <row r="39" spans="5:15">
      <c r="G39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selection activeCell="K2" sqref="K2"/>
    </sheetView>
  </sheetViews>
  <sheetFormatPr baseColWidth="10" defaultRowHeight="15" x14ac:dyDescent="0"/>
  <cols>
    <col min="1" max="1" width="21.6640625" bestFit="1" customWidth="1"/>
    <col min="9" max="9" width="11.83203125" customWidth="1"/>
    <col min="10" max="10" width="13.83203125" customWidth="1"/>
  </cols>
  <sheetData>
    <row r="2" spans="2:12">
      <c r="K2" t="s">
        <v>11</v>
      </c>
      <c r="L2">
        <v>854</v>
      </c>
    </row>
    <row r="5" spans="2:12">
      <c r="B5" t="s">
        <v>0</v>
      </c>
      <c r="C5" t="s">
        <v>1</v>
      </c>
      <c r="D5" t="s">
        <v>2</v>
      </c>
      <c r="E5" t="s">
        <v>3</v>
      </c>
      <c r="G5" t="s">
        <v>4</v>
      </c>
    </row>
    <row r="7" spans="2:12">
      <c r="B7">
        <v>800</v>
      </c>
      <c r="C7">
        <v>10000</v>
      </c>
      <c r="D7">
        <v>0</v>
      </c>
      <c r="E7">
        <v>0</v>
      </c>
      <c r="G7">
        <v>0</v>
      </c>
      <c r="J7" s="2"/>
    </row>
    <row r="8" spans="2:12">
      <c r="B8">
        <v>800</v>
      </c>
      <c r="C8">
        <v>10000</v>
      </c>
      <c r="D8">
        <v>0</v>
      </c>
      <c r="E8">
        <v>1</v>
      </c>
      <c r="G8">
        <v>623</v>
      </c>
      <c r="J8" s="2"/>
    </row>
    <row r="9" spans="2:12">
      <c r="B9">
        <v>800</v>
      </c>
      <c r="C9">
        <v>10000</v>
      </c>
      <c r="D9">
        <v>0</v>
      </c>
      <c r="E9">
        <v>2</v>
      </c>
      <c r="G9">
        <v>1247</v>
      </c>
      <c r="J9" s="2"/>
    </row>
    <row r="10" spans="2:12">
      <c r="B10">
        <v>800</v>
      </c>
      <c r="C10">
        <v>10000</v>
      </c>
      <c r="D10">
        <v>0</v>
      </c>
      <c r="E10">
        <v>4</v>
      </c>
      <c r="G10">
        <v>2495</v>
      </c>
      <c r="J10" s="2"/>
    </row>
    <row r="11" spans="2:12">
      <c r="B11">
        <v>800</v>
      </c>
      <c r="C11">
        <v>10000</v>
      </c>
      <c r="D11">
        <v>0</v>
      </c>
      <c r="E11">
        <v>8</v>
      </c>
      <c r="G11">
        <v>4992</v>
      </c>
      <c r="J11" s="2"/>
    </row>
    <row r="12" spans="2:12">
      <c r="J12" s="2"/>
    </row>
    <row r="13" spans="2:12">
      <c r="B13">
        <v>800</v>
      </c>
      <c r="C13">
        <v>10000</v>
      </c>
      <c r="D13">
        <v>0</v>
      </c>
      <c r="E13">
        <v>1</v>
      </c>
      <c r="G13">
        <v>623</v>
      </c>
      <c r="J13" s="2"/>
    </row>
    <row r="14" spans="2:12">
      <c r="B14">
        <v>800</v>
      </c>
      <c r="C14">
        <v>10000</v>
      </c>
      <c r="D14">
        <v>1</v>
      </c>
      <c r="E14">
        <v>1</v>
      </c>
      <c r="G14">
        <v>624</v>
      </c>
      <c r="J14" s="2"/>
    </row>
    <row r="15" spans="2:12">
      <c r="B15">
        <v>800</v>
      </c>
      <c r="C15">
        <v>10000</v>
      </c>
      <c r="D15">
        <v>2</v>
      </c>
      <c r="E15">
        <v>1</v>
      </c>
      <c r="G15">
        <v>626</v>
      </c>
      <c r="J15" s="2"/>
    </row>
    <row r="16" spans="2:12">
      <c r="B16">
        <v>800</v>
      </c>
      <c r="C16">
        <v>10000</v>
      </c>
      <c r="D16">
        <v>4</v>
      </c>
      <c r="E16">
        <v>1</v>
      </c>
      <c r="G16">
        <v>629</v>
      </c>
      <c r="J16" s="2"/>
    </row>
    <row r="17" spans="2:10">
      <c r="B17">
        <v>800</v>
      </c>
      <c r="C17">
        <v>10000</v>
      </c>
      <c r="D17">
        <v>8</v>
      </c>
      <c r="E17">
        <v>1</v>
      </c>
      <c r="G17">
        <v>635</v>
      </c>
      <c r="J17" s="2"/>
    </row>
    <row r="18" spans="2:10">
      <c r="J18" s="2"/>
    </row>
    <row r="19" spans="2:10">
      <c r="B19">
        <v>100</v>
      </c>
      <c r="C19">
        <v>10000</v>
      </c>
      <c r="D19">
        <v>0</v>
      </c>
      <c r="E19">
        <v>0</v>
      </c>
      <c r="G19">
        <v>0</v>
      </c>
      <c r="J19" s="2"/>
    </row>
    <row r="20" spans="2:10">
      <c r="B20">
        <v>100</v>
      </c>
      <c r="C20">
        <v>10000</v>
      </c>
      <c r="D20">
        <v>0</v>
      </c>
      <c r="E20">
        <v>1</v>
      </c>
      <c r="G20">
        <v>8</v>
      </c>
      <c r="J20" s="2"/>
    </row>
    <row r="21" spans="2:10">
      <c r="B21">
        <v>100</v>
      </c>
      <c r="C21">
        <v>10000</v>
      </c>
      <c r="D21">
        <v>0</v>
      </c>
      <c r="E21">
        <v>2</v>
      </c>
      <c r="G21">
        <v>18</v>
      </c>
      <c r="J21" s="2"/>
    </row>
    <row r="22" spans="2:10">
      <c r="B22">
        <v>100</v>
      </c>
      <c r="C22">
        <v>10000</v>
      </c>
      <c r="D22">
        <v>0</v>
      </c>
      <c r="E22">
        <v>4</v>
      </c>
      <c r="G22">
        <v>37</v>
      </c>
      <c r="J22" s="2"/>
    </row>
    <row r="23" spans="2:10">
      <c r="B23">
        <v>100</v>
      </c>
      <c r="C23">
        <v>10000</v>
      </c>
      <c r="D23">
        <v>0</v>
      </c>
      <c r="E23">
        <v>8</v>
      </c>
      <c r="G23">
        <v>76</v>
      </c>
      <c r="J23" s="2"/>
    </row>
    <row r="24" spans="2:10">
      <c r="J24" s="2"/>
    </row>
    <row r="25" spans="2:10">
      <c r="B25">
        <v>100</v>
      </c>
      <c r="C25">
        <v>10000</v>
      </c>
      <c r="D25">
        <v>0</v>
      </c>
      <c r="E25">
        <v>1</v>
      </c>
      <c r="G25">
        <v>8</v>
      </c>
      <c r="J25" s="2"/>
    </row>
    <row r="26" spans="2:10">
      <c r="B26">
        <v>100</v>
      </c>
      <c r="C26">
        <v>10000</v>
      </c>
      <c r="D26">
        <v>1</v>
      </c>
      <c r="E26">
        <v>1</v>
      </c>
      <c r="G26">
        <v>8</v>
      </c>
      <c r="J26" s="2"/>
    </row>
    <row r="27" spans="2:10">
      <c r="B27">
        <v>100</v>
      </c>
      <c r="C27">
        <v>10000</v>
      </c>
      <c r="D27">
        <v>2</v>
      </c>
      <c r="E27">
        <v>1</v>
      </c>
      <c r="G27">
        <v>9</v>
      </c>
      <c r="J27" s="2"/>
    </row>
    <row r="28" spans="2:10">
      <c r="B28">
        <v>100</v>
      </c>
      <c r="C28">
        <v>10000</v>
      </c>
      <c r="D28">
        <v>4</v>
      </c>
      <c r="E28">
        <v>1</v>
      </c>
      <c r="G28">
        <v>9</v>
      </c>
      <c r="J28" s="2"/>
    </row>
    <row r="29" spans="2:10">
      <c r="B29">
        <v>100</v>
      </c>
      <c r="C29">
        <v>10000</v>
      </c>
      <c r="D29">
        <v>8</v>
      </c>
      <c r="E29">
        <v>1</v>
      </c>
      <c r="G29">
        <v>10</v>
      </c>
      <c r="J29" s="2"/>
    </row>
    <row r="30" spans="2:10">
      <c r="J30" s="2"/>
    </row>
    <row r="31" spans="2:10">
      <c r="B31">
        <v>1000</v>
      </c>
      <c r="C31">
        <v>10000</v>
      </c>
      <c r="D31">
        <v>0</v>
      </c>
      <c r="E31">
        <v>1</v>
      </c>
      <c r="G31">
        <v>974</v>
      </c>
      <c r="J31" s="2"/>
    </row>
    <row r="32" spans="2:10">
      <c r="B32">
        <v>1000</v>
      </c>
      <c r="C32">
        <v>10000</v>
      </c>
      <c r="D32">
        <v>1</v>
      </c>
      <c r="E32">
        <v>1</v>
      </c>
      <c r="G32">
        <v>976</v>
      </c>
      <c r="J32" s="2"/>
    </row>
    <row r="33" spans="1:10">
      <c r="B33">
        <v>1000</v>
      </c>
      <c r="C33">
        <v>10000</v>
      </c>
      <c r="D33">
        <v>2</v>
      </c>
      <c r="E33">
        <v>1</v>
      </c>
      <c r="G33">
        <v>978</v>
      </c>
      <c r="J33" s="2"/>
    </row>
    <row r="34" spans="1:10">
      <c r="B34">
        <v>1000</v>
      </c>
      <c r="C34">
        <v>10000</v>
      </c>
      <c r="D34">
        <v>4</v>
      </c>
      <c r="E34">
        <v>1</v>
      </c>
      <c r="G34">
        <v>982</v>
      </c>
      <c r="J34" s="2"/>
    </row>
    <row r="35" spans="1:10">
      <c r="B35">
        <v>1000</v>
      </c>
      <c r="C35">
        <v>10000</v>
      </c>
      <c r="D35">
        <v>8</v>
      </c>
      <c r="E35">
        <v>1</v>
      </c>
      <c r="G35">
        <v>990</v>
      </c>
      <c r="J35" s="2"/>
    </row>
    <row r="36" spans="1:10">
      <c r="A36" t="s">
        <v>5</v>
      </c>
      <c r="B36">
        <v>1000</v>
      </c>
      <c r="C36">
        <v>10000</v>
      </c>
      <c r="D36">
        <v>2048</v>
      </c>
      <c r="E36">
        <v>1</v>
      </c>
      <c r="G36">
        <v>4974</v>
      </c>
      <c r="J36" s="2"/>
    </row>
    <row r="37" spans="1:10">
      <c r="A37" t="s">
        <v>5</v>
      </c>
      <c r="B37">
        <v>1000</v>
      </c>
      <c r="C37">
        <v>10000</v>
      </c>
      <c r="D37">
        <v>4096</v>
      </c>
      <c r="E37">
        <v>1</v>
      </c>
      <c r="G37">
        <v>8974</v>
      </c>
      <c r="J37" s="2"/>
    </row>
    <row r="38" spans="1:10">
      <c r="A38" t="s">
        <v>6</v>
      </c>
      <c r="B38">
        <v>1000</v>
      </c>
      <c r="C38">
        <v>10000</v>
      </c>
      <c r="D38">
        <v>8192</v>
      </c>
      <c r="E38">
        <v>1</v>
      </c>
      <c r="G38">
        <v>16851</v>
      </c>
      <c r="J38" s="2"/>
    </row>
    <row r="39" spans="1:10">
      <c r="A39" t="s">
        <v>7</v>
      </c>
      <c r="B39">
        <v>1000</v>
      </c>
      <c r="C39">
        <v>10000</v>
      </c>
      <c r="D39">
        <v>16000</v>
      </c>
      <c r="E39">
        <v>1</v>
      </c>
      <c r="G39">
        <v>32224</v>
      </c>
      <c r="J39" s="2"/>
    </row>
    <row r="40" spans="1:10">
      <c r="A40" t="s">
        <v>8</v>
      </c>
      <c r="B40">
        <v>1000</v>
      </c>
      <c r="C40">
        <v>10000</v>
      </c>
      <c r="D40">
        <v>32000</v>
      </c>
      <c r="E40">
        <v>1</v>
      </c>
      <c r="G40">
        <v>62499</v>
      </c>
      <c r="J40" s="2"/>
    </row>
    <row r="41" spans="1:10">
      <c r="J41" s="2"/>
    </row>
    <row r="42" spans="1:10">
      <c r="B42">
        <v>1000</v>
      </c>
      <c r="C42">
        <v>10000</v>
      </c>
      <c r="D42">
        <v>0</v>
      </c>
      <c r="E42">
        <v>1</v>
      </c>
      <c r="G42">
        <v>974</v>
      </c>
      <c r="J42" s="2"/>
    </row>
    <row r="43" spans="1:10">
      <c r="B43">
        <v>1000</v>
      </c>
      <c r="C43">
        <v>10000</v>
      </c>
      <c r="D43">
        <v>0</v>
      </c>
      <c r="E43">
        <v>2</v>
      </c>
      <c r="G43">
        <v>1950</v>
      </c>
      <c r="J43" s="2"/>
    </row>
    <row r="44" spans="1:10">
      <c r="B44">
        <v>1000</v>
      </c>
      <c r="C44">
        <v>10000</v>
      </c>
      <c r="D44">
        <v>0</v>
      </c>
      <c r="E44">
        <v>4</v>
      </c>
      <c r="G44">
        <v>3901</v>
      </c>
      <c r="J44" s="2"/>
    </row>
    <row r="45" spans="1:10">
      <c r="B45">
        <v>1000</v>
      </c>
      <c r="C45">
        <v>10000</v>
      </c>
      <c r="D45">
        <v>0</v>
      </c>
      <c r="E45">
        <v>8</v>
      </c>
      <c r="G45">
        <v>7803</v>
      </c>
      <c r="J45" s="2"/>
    </row>
    <row r="46" spans="1:10">
      <c r="A46" t="s">
        <v>9</v>
      </c>
      <c r="B46">
        <v>1000</v>
      </c>
      <c r="C46">
        <v>10000</v>
      </c>
      <c r="D46">
        <v>0</v>
      </c>
      <c r="E46">
        <v>16</v>
      </c>
      <c r="G46">
        <v>15608</v>
      </c>
      <c r="J46" s="2"/>
    </row>
    <row r="47" spans="1:10">
      <c r="A47" t="s">
        <v>10</v>
      </c>
      <c r="B47">
        <v>1000</v>
      </c>
      <c r="C47">
        <v>10000</v>
      </c>
      <c r="D47">
        <v>0</v>
      </c>
      <c r="E47">
        <v>-16</v>
      </c>
      <c r="G47">
        <v>-15608</v>
      </c>
      <c r="J4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"/>
  <sheetViews>
    <sheetView tabSelected="1" workbookViewId="0">
      <selection activeCell="K5" sqref="K5"/>
    </sheetView>
  </sheetViews>
  <sheetFormatPr baseColWidth="10" defaultRowHeight="15" x14ac:dyDescent="0"/>
  <sheetData>
    <row r="3" spans="2:11">
      <c r="B3" t="s">
        <v>73</v>
      </c>
      <c r="C3" t="s">
        <v>74</v>
      </c>
      <c r="I3" s="1">
        <f>1/6.25</f>
        <v>0.16</v>
      </c>
      <c r="K3" t="s">
        <v>75</v>
      </c>
    </row>
    <row r="4" spans="2:11">
      <c r="B4" t="s">
        <v>76</v>
      </c>
      <c r="C4" t="s">
        <v>77</v>
      </c>
      <c r="I4">
        <f>1/2.528</f>
        <v>0.39556962025316456</v>
      </c>
      <c r="K4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Blatt2 (2)</vt:lpstr>
      <vt:lpstr>Blatt2</vt:lpstr>
      <vt:lpstr>Blatt1</vt:lpstr>
      <vt:lpstr>Blatt3</vt:lpstr>
    </vt:vector>
  </TitlesOfParts>
  <Company>NOVOSEC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Stohn</dc:creator>
  <cp:lastModifiedBy>Maik Stohn</cp:lastModifiedBy>
  <dcterms:created xsi:type="dcterms:W3CDTF">2016-01-12T16:11:47Z</dcterms:created>
  <dcterms:modified xsi:type="dcterms:W3CDTF">2016-01-21T17:09:26Z</dcterms:modified>
</cp:coreProperties>
</file>