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275" windowHeight="9084"/>
  </bookViews>
  <sheets>
    <sheet name="科目点数初始化及分数生成" sheetId="1" r:id="rId1"/>
    <sheet name="科目点数增益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<sst xmlns="http://schemas.openxmlformats.org/spreadsheetml/2006/main" count="85" uniqueCount="62">
  <si>
    <t>LevelBase</t>
  </si>
  <si>
    <t>科目点数初始化计算准则：</t>
  </si>
  <si>
    <t>Score</t>
  </si>
  <si>
    <t>Factor</t>
  </si>
  <si>
    <t>Value</t>
  </si>
  <si>
    <t>1. 题目难度越大，点数越大</t>
  </si>
  <si>
    <t>Rate=K*(Score/MaxScore)+B</t>
  </si>
  <si>
    <t>A</t>
  </si>
  <si>
    <t>2. 用时越少，点数越大</t>
  </si>
  <si>
    <t>Time</t>
  </si>
  <si>
    <t>Rate=A^(Max(-M,Min(M,Min-Time)))</t>
  </si>
  <si>
    <t>K</t>
  </si>
  <si>
    <t>3. 得分越高，点数越大</t>
  </si>
  <si>
    <t>Random</t>
  </si>
  <si>
    <t>B</t>
  </si>
  <si>
    <t>M</t>
  </si>
  <si>
    <t>Dispersion</t>
  </si>
  <si>
    <t>SubjectScore</t>
  </si>
  <si>
    <t>Difficulty</t>
  </si>
  <si>
    <t>BaseValue</t>
  </si>
  <si>
    <t>Dependence</t>
  </si>
  <si>
    <t>LevelMinute</t>
  </si>
  <si>
    <t>[9]</t>
  </si>
  <si>
    <t>Count</t>
  </si>
  <si>
    <t>分数计算准则：</t>
  </si>
  <si>
    <t>MaxScore</t>
  </si>
  <si>
    <t>1. 初始科目点数越高，分数越高</t>
  </si>
  <si>
    <t>2. 得分越高，分数越高</t>
  </si>
  <si>
    <t>Rate1=Max(Score_W/MaxScore_W*K1,B1)</t>
  </si>
  <si>
    <t>Rate2=ln((Value/BaseValue*K2+1))</t>
  </si>
  <si>
    <t>3. 难度系数越高，分数越高</t>
  </si>
  <si>
    <t>Value=Max(SbjScore*(Score/MaxScore)*Difficulty,B2)</t>
  </si>
  <si>
    <t>5. 最终分数计算应该进行一定函数操作，保证分数较难满分</t>
  </si>
  <si>
    <t>TmpScore=Value*(Rate1*(1-Dependence)+Rate2*(Dependence))</t>
  </si>
  <si>
    <t>Score=(Sigmoid(TmpScore/K3)-D)/(1-D)*SbjScore</t>
  </si>
  <si>
    <t>K1</t>
  </si>
  <si>
    <t>K2</t>
  </si>
  <si>
    <t>K3</t>
  </si>
  <si>
    <t>D</t>
  </si>
  <si>
    <t>B1</t>
  </si>
  <si>
    <t>B2</t>
  </si>
  <si>
    <t>Rate=A^(Count/K1)</t>
  </si>
  <si>
    <t>Rate=(1-Sigmoid(Sqrt(Value-EntryValue)/K2))*2</t>
  </si>
  <si>
    <t>科目点数增益计算准则：</t>
  </si>
  <si>
    <t>1. 题目难度越大，增益越大</t>
  </si>
  <si>
    <t>2. 题目次数越多，增益越少</t>
  </si>
  <si>
    <t>3. 科目点数越多，增益越少</t>
  </si>
  <si>
    <t>4. 答案正确比答案错误增益多</t>
  </si>
  <si>
    <t>EntryValue</t>
  </si>
  <si>
    <t>IsCrt</t>
  </si>
  <si>
    <t>Rate=IsCrt ? C : W</t>
  </si>
  <si>
    <t>Sigmoid</t>
  </si>
  <si>
    <t>X</t>
  </si>
  <si>
    <t>Test</t>
  </si>
  <si>
    <t>Base</t>
  </si>
  <si>
    <t>Entry</t>
  </si>
  <si>
    <t>A(0&lt;A&lt;1)</t>
  </si>
  <si>
    <t>C</t>
  </si>
  <si>
    <t>W</t>
  </si>
  <si>
    <t>Rand</t>
  </si>
  <si>
    <t>Incre</t>
  </si>
  <si>
    <t>Result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</si>
</sst>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"/>
  <sheetViews>
    <sheetView tabSelected="1" workbookViewId="0">
      <selection activeCell="G22" sqref="G22"/>
    </sheetView>
  </sheetViews>
  <sheetFormatPr defaultColWidth="9" defaultRowHeight="14.4"/>
  <cols>
    <col min="2" max="7" width="6.77777777777778" customWidth="1"/>
    <col min="8" max="9" width="6.77777777777778" style="1" customWidth="1"/>
    <col min="10" max="10" width="6.77777777777778" customWidth="1"/>
    <col min="12" max="17" width="6.77777777777778" style="1" customWidth="1"/>
  </cols>
  <sheetData>
    <row r="1" spans="1:11">
      <c r="A1" t="s">
        <v>0</v>
      </c>
      <c r="B1" s="1">
        <v>5</v>
      </c>
      <c r="C1" s="1">
        <v>12</v>
      </c>
      <c r="D1" s="1">
        <v>25</v>
      </c>
      <c r="E1" s="1"/>
      <c r="F1" s="1"/>
      <c r="G1" s="1"/>
      <c r="J1" s="1"/>
      <c r="K1" t="s">
        <v>1</v>
      </c>
    </row>
    <row r="2" spans="1:11">
      <c r="A2" t="s">
        <v>2</v>
      </c>
      <c r="B2" s="1">
        <v>6</v>
      </c>
      <c r="C2" s="1">
        <v>6</v>
      </c>
      <c r="D2" s="1">
        <v>0</v>
      </c>
      <c r="E2" s="1"/>
      <c r="F2" s="1" t="s">
        <v>3</v>
      </c>
      <c r="G2" s="1" t="s">
        <v>4</v>
      </c>
      <c r="J2" s="1"/>
      <c r="K2" t="s">
        <v>5</v>
      </c>
    </row>
    <row r="3" spans="1:11">
      <c r="A3" t="s">
        <v>6</v>
      </c>
      <c r="B3" s="1">
        <f>$G$4*(B2/6)+$G$5</f>
        <v>1</v>
      </c>
      <c r="C3" s="1">
        <f>$G$4*(C2/6)+$G$5</f>
        <v>1</v>
      </c>
      <c r="D3" s="1">
        <f>$G$4*(D2/6)+$G$5</f>
        <v>0.15</v>
      </c>
      <c r="E3" s="1"/>
      <c r="F3" s="1" t="s">
        <v>7</v>
      </c>
      <c r="G3" s="1">
        <v>1.12</v>
      </c>
      <c r="J3" s="1"/>
      <c r="K3" t="s">
        <v>8</v>
      </c>
    </row>
    <row r="4" spans="1:11">
      <c r="A4" t="s">
        <v>9</v>
      </c>
      <c r="B4" s="1">
        <v>2</v>
      </c>
      <c r="C4" t="s">
        <v>10</v>
      </c>
      <c r="D4" s="1">
        <f>POWER($G$3,MAX(-$G$6,MIN($G$6,SUM($L$9:$N$9)-B4)))</f>
        <v>1.7623416832</v>
      </c>
      <c r="E4" s="1"/>
      <c r="F4" s="1" t="s">
        <v>11</v>
      </c>
      <c r="G4" s="1">
        <v>0.85</v>
      </c>
      <c r="J4" s="1"/>
      <c r="K4" t="s">
        <v>12</v>
      </c>
    </row>
    <row r="5" spans="1:11">
      <c r="A5" t="s">
        <v>13</v>
      </c>
      <c r="B5" s="1">
        <f ca="1">RANDBETWEEN(-$L$7,$L$7)/100+1</f>
        <v>0.97</v>
      </c>
      <c r="C5" s="1"/>
      <c r="E5" s="1"/>
      <c r="F5" s="1" t="s">
        <v>14</v>
      </c>
      <c r="G5" s="1">
        <v>0.15</v>
      </c>
      <c r="J5" s="1"/>
      <c r="K5" t="str">
        <f>"4. 最终结果上下波动，波动范围："&amp;L7&amp;"%"</f>
        <v>4. 最终结果上下波动，波动范围：3%</v>
      </c>
    </row>
    <row r="6" spans="1:10">
      <c r="A6" s="3" t="s">
        <v>4</v>
      </c>
      <c r="B6" s="1">
        <f ca="1">ROUND((B1*B3+C1*C3+D1*D3)*D4*B5,0)</f>
        <v>35</v>
      </c>
      <c r="E6" s="1"/>
      <c r="F6" s="1" t="s">
        <v>15</v>
      </c>
      <c r="G6" s="1">
        <v>5</v>
      </c>
      <c r="J6" s="1"/>
    </row>
    <row r="7" spans="11:12">
      <c r="K7" t="s">
        <v>16</v>
      </c>
      <c r="L7" s="1">
        <v>3</v>
      </c>
    </row>
    <row r="8" spans="1:14">
      <c r="A8" t="s">
        <v>17</v>
      </c>
      <c r="B8" s="1">
        <v>300</v>
      </c>
      <c r="C8" t="s">
        <v>18</v>
      </c>
      <c r="D8" s="1">
        <v>0.6</v>
      </c>
      <c r="E8" t="s">
        <v>19</v>
      </c>
      <c r="F8" s="1">
        <v>2333</v>
      </c>
      <c r="G8" t="s">
        <v>20</v>
      </c>
      <c r="H8" s="1">
        <v>0.8</v>
      </c>
      <c r="J8" s="1"/>
      <c r="K8" t="s">
        <v>0</v>
      </c>
      <c r="L8" s="1">
        <v>5</v>
      </c>
      <c r="M8" s="1">
        <v>12</v>
      </c>
      <c r="N8" s="1">
        <v>25</v>
      </c>
    </row>
    <row r="9" spans="1:15">
      <c r="A9" t="s">
        <v>0</v>
      </c>
      <c r="B9" s="1">
        <v>5</v>
      </c>
      <c r="C9" s="1">
        <v>12</v>
      </c>
      <c r="D9" s="1">
        <v>25</v>
      </c>
      <c r="E9" s="1">
        <v>50</v>
      </c>
      <c r="F9" s="1">
        <v>75</v>
      </c>
      <c r="G9" s="1">
        <v>100</v>
      </c>
      <c r="J9" s="1"/>
      <c r="K9" t="s">
        <v>21</v>
      </c>
      <c r="L9" s="1">
        <v>1</v>
      </c>
      <c r="M9" s="1">
        <v>3</v>
      </c>
      <c r="N9" s="1">
        <v>5</v>
      </c>
      <c r="O9" s="1" t="s">
        <v>22</v>
      </c>
    </row>
    <row r="10" spans="1:9">
      <c r="A10" t="s">
        <v>2</v>
      </c>
      <c r="B10" s="1">
        <v>0</v>
      </c>
      <c r="C10" s="1">
        <v>18</v>
      </c>
      <c r="D10" s="1">
        <v>18</v>
      </c>
      <c r="E10" s="1">
        <v>18</v>
      </c>
      <c r="F10" s="1">
        <v>18</v>
      </c>
      <c r="G10" s="1">
        <v>0</v>
      </c>
      <c r="H10" s="1">
        <f>SUMPRODUCT($B$9:$G$9,B10:G10)/SUM($B$9:$G$9)</f>
        <v>10.9213483146067</v>
      </c>
      <c r="I10" s="1">
        <f>SUM(B10:G10)</f>
        <v>72</v>
      </c>
    </row>
    <row r="11" spans="1:11">
      <c r="A11" t="s">
        <v>23</v>
      </c>
      <c r="B11" s="1">
        <v>0</v>
      </c>
      <c r="C11" s="1">
        <v>3</v>
      </c>
      <c r="D11" s="1">
        <v>3</v>
      </c>
      <c r="E11" s="1">
        <v>3</v>
      </c>
      <c r="F11" s="1">
        <v>3</v>
      </c>
      <c r="G11" s="1">
        <v>0</v>
      </c>
      <c r="K11" t="s">
        <v>24</v>
      </c>
    </row>
    <row r="12" spans="1:11">
      <c r="A12" t="s">
        <v>25</v>
      </c>
      <c r="B12" s="1">
        <f t="shared" ref="B12:G12" si="0">B11*6</f>
        <v>0</v>
      </c>
      <c r="C12" s="1">
        <f t="shared" si="0"/>
        <v>18</v>
      </c>
      <c r="D12" s="1">
        <f t="shared" si="0"/>
        <v>18</v>
      </c>
      <c r="E12" s="1">
        <f t="shared" si="0"/>
        <v>18</v>
      </c>
      <c r="F12" s="1">
        <f t="shared" si="0"/>
        <v>18</v>
      </c>
      <c r="G12" s="1">
        <f t="shared" si="0"/>
        <v>0</v>
      </c>
      <c r="H12" s="1">
        <f>SUMPRODUCT($B$9:$G$9,B12:G12)/SUM($B$9:$G$9)*(1-$D$8)*2</f>
        <v>8.73707865168539</v>
      </c>
      <c r="I12" s="1">
        <f>SUM(B12:G12)</f>
        <v>72</v>
      </c>
      <c r="K12" t="s">
        <v>26</v>
      </c>
    </row>
    <row r="13" spans="1:11">
      <c r="A13" t="s">
        <v>4</v>
      </c>
      <c r="B13" s="1">
        <v>2000</v>
      </c>
      <c r="D13" t="s">
        <v>13</v>
      </c>
      <c r="E13" s="1">
        <f ca="1">RANDBETWEEN(-$L$18,$L$18)/100+1</f>
        <v>1.03</v>
      </c>
      <c r="K13" t="s">
        <v>27</v>
      </c>
    </row>
    <row r="14" spans="1:11">
      <c r="A14" s="3" t="s">
        <v>2</v>
      </c>
      <c r="B14" s="2" t="s">
        <v>28</v>
      </c>
      <c r="C14" s="2" t="s">
        <v>29</v>
      </c>
      <c r="K14" t="s">
        <v>30</v>
      </c>
    </row>
    <row r="15" ht="15" customHeight="1" spans="2:11">
      <c r="B15" s="1">
        <f>MAX(H10/H12*$L$23,$L$27)</f>
        <v>0.9375</v>
      </c>
      <c r="C15">
        <f>LOG((B13/F8*$L$24+1),2)</f>
        <v>1.83664967277563</v>
      </c>
      <c r="K15" t="str">
        <f>"4. 最终结果上下波动，波动范围："&amp;L18&amp;"%"</f>
        <v>4. 最终结果上下波动，波动范围：7%</v>
      </c>
    </row>
    <row r="16" spans="2:11">
      <c r="B16" t="s">
        <v>31</v>
      </c>
      <c r="C16">
        <f>MAX($B$8*(I10/I12)*$D$8,$L$28)</f>
        <v>180</v>
      </c>
      <c r="K16" t="s">
        <v>32</v>
      </c>
    </row>
    <row r="17" spans="1:2">
      <c r="A17" t="s">
        <v>33</v>
      </c>
      <c r="B17">
        <f ca="1">C16*(B15*(1-H8)+C15*H8)*E13</f>
        <v>307.174379466081</v>
      </c>
    </row>
    <row r="18" spans="1:12">
      <c r="A18" t="s">
        <v>34</v>
      </c>
      <c r="B18">
        <f ca="1">ROUND(((1/(1+EXP(-B17/L25)))-L26)/(1-L26)*B8,0)</f>
        <v>296</v>
      </c>
      <c r="K18" t="s">
        <v>16</v>
      </c>
      <c r="L18" s="1">
        <v>7</v>
      </c>
    </row>
    <row r="19" spans="11:17">
      <c r="K19" t="s">
        <v>0</v>
      </c>
      <c r="L19" s="1">
        <v>5</v>
      </c>
      <c r="M19" s="1">
        <v>12</v>
      </c>
      <c r="N19" s="1">
        <v>25</v>
      </c>
      <c r="O19" s="1">
        <v>50</v>
      </c>
      <c r="P19" s="1">
        <v>80</v>
      </c>
      <c r="Q19" s="1">
        <v>150</v>
      </c>
    </row>
    <row r="20" spans="11:17">
      <c r="K20" t="s">
        <v>21</v>
      </c>
      <c r="L20" s="1">
        <v>1</v>
      </c>
      <c r="M20" s="1">
        <v>3</v>
      </c>
      <c r="N20" s="1">
        <v>5</v>
      </c>
      <c r="O20" s="1">
        <v>6</v>
      </c>
      <c r="P20" s="1">
        <v>8</v>
      </c>
      <c r="Q20" s="1">
        <v>10</v>
      </c>
    </row>
    <row r="22" spans="11:12">
      <c r="K22" s="1" t="s">
        <v>3</v>
      </c>
      <c r="L22" s="1" t="s">
        <v>4</v>
      </c>
    </row>
    <row r="23" spans="11:12">
      <c r="K23" s="1" t="s">
        <v>35</v>
      </c>
      <c r="L23" s="1">
        <v>0.75</v>
      </c>
    </row>
    <row r="24" spans="11:12">
      <c r="K24" s="1" t="s">
        <v>36</v>
      </c>
      <c r="L24" s="1">
        <v>3</v>
      </c>
    </row>
    <row r="25" spans="11:12">
      <c r="K25" s="1" t="s">
        <v>37</v>
      </c>
      <c r="L25" s="1">
        <v>66</v>
      </c>
    </row>
    <row r="26" spans="11:12">
      <c r="K26" s="1" t="s">
        <v>38</v>
      </c>
      <c r="L26" s="1">
        <v>0.2</v>
      </c>
    </row>
    <row r="27" spans="11:12">
      <c r="K27" s="1" t="s">
        <v>39</v>
      </c>
      <c r="L27" s="1">
        <v>0.1</v>
      </c>
    </row>
    <row r="28" spans="11:12">
      <c r="K28" s="1" t="s">
        <v>40</v>
      </c>
      <c r="L28" s="1">
        <v>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"/>
  <sheetViews>
    <sheetView topLeftCell="A6" workbookViewId="0">
      <selection activeCell="I16" sqref="I16"/>
    </sheetView>
  </sheetViews>
  <sheetFormatPr defaultColWidth="9" defaultRowHeight="14.4"/>
  <cols>
    <col min="1" max="1" width="6.22222222222222" customWidth="1"/>
    <col min="2" max="7" width="6.77777777777778" style="1" customWidth="1"/>
    <col min="8" max="8" width="14.8888888888889" customWidth="1"/>
    <col min="10" max="15" width="4.77777777777778" customWidth="1"/>
  </cols>
  <sheetData>
    <row r="1" spans="1:9">
      <c r="A1" s="1" t="s">
        <v>23</v>
      </c>
      <c r="B1" s="2" t="s">
        <v>41</v>
      </c>
      <c r="D1" s="1" t="s">
        <v>4</v>
      </c>
      <c r="E1" s="2" t="s">
        <v>42</v>
      </c>
      <c r="I1" t="s">
        <v>43</v>
      </c>
    </row>
    <row r="2" spans="1:9">
      <c r="A2" s="1">
        <v>0</v>
      </c>
      <c r="B2" s="1">
        <f>POWER($J$20,A2/$J$18)</f>
        <v>1</v>
      </c>
      <c r="D2" s="1">
        <v>10</v>
      </c>
      <c r="E2" s="1">
        <f>(1-1/(1+EXP(-SQRT(D2)/$J$19)))*2</f>
        <v>0.936838639495151</v>
      </c>
      <c r="I2" t="s">
        <v>44</v>
      </c>
    </row>
    <row r="3" spans="1:9">
      <c r="A3" s="1">
        <v>1</v>
      </c>
      <c r="B3" s="1">
        <f t="shared" ref="B3:B9" si="0">POWER($J$20,A3/$J$18)</f>
        <v>0.931149915094838</v>
      </c>
      <c r="D3" s="1">
        <v>50</v>
      </c>
      <c r="E3" s="1">
        <f>(1-1/(1+EXP(-SQRT(D3)/$J$19)))*2</f>
        <v>0.859513970899178</v>
      </c>
      <c r="I3" t="s">
        <v>45</v>
      </c>
    </row>
    <row r="4" spans="1:9">
      <c r="A4" s="1">
        <v>2</v>
      </c>
      <c r="B4" s="1">
        <f t="shared" si="0"/>
        <v>0.867040164381123</v>
      </c>
      <c r="D4" s="1">
        <v>100</v>
      </c>
      <c r="E4" s="1">
        <f>(1-1/(1+EXP(-SQRT(D4-L10)/$J$19)))*2</f>
        <v>0.910795034036544</v>
      </c>
      <c r="I4" t="s">
        <v>46</v>
      </c>
    </row>
    <row r="5" spans="1:9">
      <c r="A5" s="1">
        <v>3</v>
      </c>
      <c r="B5" s="1">
        <f t="shared" si="0"/>
        <v>0.807344375447297</v>
      </c>
      <c r="D5" s="1">
        <v>200</v>
      </c>
      <c r="E5" s="1">
        <f>(1-1/(1+EXP(-SQRT(D5-L10)/$J$19)))*2</f>
        <v>0.784350379892333</v>
      </c>
      <c r="I5" t="s">
        <v>47</v>
      </c>
    </row>
    <row r="6" spans="1:9">
      <c r="A6" s="1">
        <v>5</v>
      </c>
      <c r="B6" s="1">
        <f t="shared" si="0"/>
        <v>0.7</v>
      </c>
      <c r="D6" s="1">
        <v>300</v>
      </c>
      <c r="E6" s="1">
        <f>(1-1/(1+EXP(-SQRT(D6-M10)/$J$19)))*2</f>
        <v>0.859513970899178</v>
      </c>
      <c r="I6" t="str">
        <f>"5. 最终结果上下波动，波动范围："&amp;J8&amp;"%"</f>
        <v>5. 最终结果上下波动，波动范围：10%</v>
      </c>
    </row>
    <row r="7" spans="1:5">
      <c r="A7" s="1">
        <v>10</v>
      </c>
      <c r="B7" s="1">
        <f t="shared" si="0"/>
        <v>0.49</v>
      </c>
      <c r="D7" s="1">
        <v>400</v>
      </c>
      <c r="E7" s="1">
        <f>(1-1/(1+EXP(-SQRT(D7-M10)/$J$19)))*2</f>
        <v>0.759835217327367</v>
      </c>
    </row>
    <row r="8" spans="1:15">
      <c r="A8" s="1">
        <v>20</v>
      </c>
      <c r="B8" s="1">
        <f t="shared" si="0"/>
        <v>0.2401</v>
      </c>
      <c r="D8" s="1">
        <v>500</v>
      </c>
      <c r="E8" s="1" t="e">
        <f>(1-1/(1+EXP(-SQRT(D8-N10)/$J$19)))*2</f>
        <v>#NUM!</v>
      </c>
      <c r="I8" t="s">
        <v>16</v>
      </c>
      <c r="J8" s="1">
        <v>10</v>
      </c>
      <c r="K8" s="1"/>
      <c r="L8" s="1"/>
      <c r="M8" s="1"/>
      <c r="N8" s="1"/>
      <c r="O8" s="1"/>
    </row>
    <row r="9" spans="1:15">
      <c r="A9" s="1">
        <v>50</v>
      </c>
      <c r="B9" s="1">
        <f t="shared" si="0"/>
        <v>0.0282475249</v>
      </c>
      <c r="D9" s="1">
        <v>1000</v>
      </c>
      <c r="E9" s="1">
        <f>(1-1/(1+EXP(-SQRT(D9)/$J$19)))*2</f>
        <v>0.440259276960654</v>
      </c>
      <c r="I9" t="s">
        <v>0</v>
      </c>
      <c r="J9" s="1">
        <v>3</v>
      </c>
      <c r="K9" s="1">
        <v>6</v>
      </c>
      <c r="L9" s="1">
        <v>15</v>
      </c>
      <c r="M9" s="1">
        <v>35</v>
      </c>
      <c r="N9" s="1">
        <v>75</v>
      </c>
      <c r="O9" s="1">
        <v>100</v>
      </c>
    </row>
    <row r="10" spans="9:15">
      <c r="I10" t="s">
        <v>48</v>
      </c>
      <c r="J10" s="1">
        <v>0</v>
      </c>
      <c r="K10" s="1">
        <v>0</v>
      </c>
      <c r="L10" s="1">
        <v>80</v>
      </c>
      <c r="M10" s="1">
        <v>250</v>
      </c>
      <c r="N10" s="1">
        <v>750</v>
      </c>
      <c r="O10" s="1">
        <v>2000</v>
      </c>
    </row>
    <row r="11" spans="1:2">
      <c r="A11" t="s">
        <v>49</v>
      </c>
      <c r="B11" s="2" t="s">
        <v>50</v>
      </c>
    </row>
    <row r="12" spans="1:2">
      <c r="A12" s="1">
        <v>0</v>
      </c>
      <c r="B12" s="1">
        <f>IF(A12,$J$21,$J$22)</f>
        <v>0.8</v>
      </c>
    </row>
    <row r="13" spans="1:2">
      <c r="A13" s="1">
        <v>1</v>
      </c>
      <c r="B13" s="1">
        <f>IF(A13,$J$21,$J$22)</f>
        <v>1</v>
      </c>
    </row>
    <row r="15" spans="9:10">
      <c r="I15" t="s">
        <v>51</v>
      </c>
      <c r="J15" t="s">
        <v>52</v>
      </c>
    </row>
    <row r="16" spans="9:10">
      <c r="I16" s="1">
        <f>1/(1+EXP(-J16))</f>
        <v>0.5</v>
      </c>
      <c r="J16" s="1">
        <v>0</v>
      </c>
    </row>
    <row r="17" spans="1:10">
      <c r="A17" s="1" t="s">
        <v>53</v>
      </c>
      <c r="I17" t="s">
        <v>3</v>
      </c>
      <c r="J17" t="s">
        <v>4</v>
      </c>
    </row>
    <row r="18" spans="1:10">
      <c r="A18" t="s">
        <v>54</v>
      </c>
      <c r="B18" s="1">
        <v>3</v>
      </c>
      <c r="C18" s="1">
        <v>6</v>
      </c>
      <c r="D18" s="1">
        <v>15</v>
      </c>
      <c r="E18" s="1">
        <v>35</v>
      </c>
      <c r="F18" s="1">
        <v>75</v>
      </c>
      <c r="G18" s="1">
        <v>100</v>
      </c>
      <c r="I18" s="1" t="s">
        <v>35</v>
      </c>
      <c r="J18" s="1">
        <v>5</v>
      </c>
    </row>
    <row r="19" spans="1:10">
      <c r="A19" t="s">
        <v>55</v>
      </c>
      <c r="B19" s="1">
        <v>0</v>
      </c>
      <c r="C19" s="1">
        <v>0</v>
      </c>
      <c r="D19" s="1">
        <v>80</v>
      </c>
      <c r="E19" s="1">
        <v>250</v>
      </c>
      <c r="F19" s="1">
        <v>750</v>
      </c>
      <c r="G19" s="1">
        <v>2000</v>
      </c>
      <c r="I19" s="1" t="s">
        <v>36</v>
      </c>
      <c r="J19" s="1">
        <v>25</v>
      </c>
    </row>
    <row r="20" spans="1:10">
      <c r="A20" t="s">
        <v>23</v>
      </c>
      <c r="B20" s="1">
        <v>4</v>
      </c>
      <c r="C20" s="1">
        <v>3</v>
      </c>
      <c r="D20" s="1">
        <v>3</v>
      </c>
      <c r="E20" s="1">
        <v>2</v>
      </c>
      <c r="F20" s="1">
        <v>2</v>
      </c>
      <c r="G20" s="1">
        <v>1</v>
      </c>
      <c r="I20" s="1" t="s">
        <v>56</v>
      </c>
      <c r="J20">
        <v>0.7</v>
      </c>
    </row>
    <row r="21" spans="1:10">
      <c r="A21" t="s">
        <v>4</v>
      </c>
      <c r="B21" s="1">
        <v>50</v>
      </c>
      <c r="C21" s="1">
        <v>200</v>
      </c>
      <c r="D21" s="1">
        <v>200</v>
      </c>
      <c r="E21" s="1">
        <v>700</v>
      </c>
      <c r="F21" s="1">
        <v>1800</v>
      </c>
      <c r="G21" s="1">
        <v>3000</v>
      </c>
      <c r="I21" s="1" t="s">
        <v>57</v>
      </c>
      <c r="J21">
        <v>1</v>
      </c>
    </row>
    <row r="22" spans="1:10">
      <c r="A22" t="s">
        <v>49</v>
      </c>
      <c r="B22" s="1">
        <v>1</v>
      </c>
      <c r="C22" s="1">
        <v>1</v>
      </c>
      <c r="D22" s="1">
        <v>1</v>
      </c>
      <c r="E22" s="1">
        <v>1</v>
      </c>
      <c r="F22" s="1">
        <v>0</v>
      </c>
      <c r="G22" s="1">
        <v>0</v>
      </c>
      <c r="I22" s="1" t="s">
        <v>58</v>
      </c>
      <c r="J22">
        <v>0.8</v>
      </c>
    </row>
    <row r="23" spans="1:7">
      <c r="A23" t="s">
        <v>59</v>
      </c>
      <c r="B23" s="1">
        <f ca="1" t="shared" ref="B23:G23" si="1">RANDBETWEEN(-$J$8,$J$8)/100+1</f>
        <v>1.04</v>
      </c>
      <c r="C23" s="1">
        <f ca="1" t="shared" si="1"/>
        <v>1.01</v>
      </c>
      <c r="D23" s="1">
        <f ca="1" t="shared" si="1"/>
        <v>1.08</v>
      </c>
      <c r="E23" s="1">
        <f ca="1" t="shared" si="1"/>
        <v>1.09</v>
      </c>
      <c r="F23" s="1">
        <f ca="1" t="shared" si="1"/>
        <v>1.01</v>
      </c>
      <c r="G23" s="1">
        <f ca="1" t="shared" si="1"/>
        <v>0.93</v>
      </c>
    </row>
    <row r="24" spans="1:7">
      <c r="A24" s="1" t="s">
        <v>60</v>
      </c>
      <c r="B24" s="1">
        <f t="shared" ref="B24:G24" si="2">B18*(POWER($J$20,B20/$J$18))</f>
        <v>2.25527593995014</v>
      </c>
      <c r="C24" s="1">
        <f t="shared" si="2"/>
        <v>4.84406625268378</v>
      </c>
      <c r="D24" s="1">
        <f t="shared" si="2"/>
        <v>12.1101656317095</v>
      </c>
      <c r="E24" s="1">
        <f t="shared" si="2"/>
        <v>30.3464057533393</v>
      </c>
      <c r="F24" s="1">
        <f t="shared" si="2"/>
        <v>65.0280123285843</v>
      </c>
      <c r="G24" s="1">
        <f t="shared" si="2"/>
        <v>93.1149915094838</v>
      </c>
    </row>
    <row r="25" spans="1:7">
      <c r="A25" s="1"/>
      <c r="B25" s="1">
        <f t="shared" ref="B25:G25" si="3">B24*((1-1/(1+EXP(-SQRT(B21-B19)/$J$19)))*2)</f>
        <v>1.93844117861992</v>
      </c>
      <c r="C25" s="1">
        <f t="shared" si="3"/>
        <v>3.50936116024806</v>
      </c>
      <c r="D25" s="1">
        <f t="shared" si="3"/>
        <v>9.49861301379039</v>
      </c>
      <c r="E25" s="1">
        <f t="shared" si="3"/>
        <v>18.192166827119</v>
      </c>
      <c r="F25" s="1">
        <f t="shared" si="3"/>
        <v>27.9378538999274</v>
      </c>
      <c r="G25" s="1">
        <f t="shared" si="3"/>
        <v>40.9947388361627</v>
      </c>
    </row>
    <row r="26" spans="1:7">
      <c r="A26" s="1"/>
      <c r="B26" s="1">
        <f t="shared" ref="B26:G26" si="4">B25*(IF(B22,$J$21,$J$22))</f>
        <v>1.93844117861992</v>
      </c>
      <c r="C26" s="1">
        <f t="shared" si="4"/>
        <v>3.50936116024806</v>
      </c>
      <c r="D26" s="1">
        <f t="shared" si="4"/>
        <v>9.49861301379039</v>
      </c>
      <c r="E26" s="1">
        <f t="shared" si="4"/>
        <v>18.192166827119</v>
      </c>
      <c r="F26" s="1">
        <f t="shared" si="4"/>
        <v>22.3502831199419</v>
      </c>
      <c r="G26" s="1">
        <f t="shared" si="4"/>
        <v>32.7957910689302</v>
      </c>
    </row>
    <row r="27" spans="1:7">
      <c r="A27" s="1"/>
      <c r="B27" s="1">
        <f ca="1" t="shared" ref="B27:G27" si="5">B26*B23</f>
        <v>2.01597882576472</v>
      </c>
      <c r="C27" s="1">
        <f ca="1" t="shared" si="5"/>
        <v>3.54445477185054</v>
      </c>
      <c r="D27" s="1">
        <f ca="1" t="shared" si="5"/>
        <v>10.2585020548936</v>
      </c>
      <c r="E27" s="1">
        <f ca="1" t="shared" si="5"/>
        <v>19.8294618415597</v>
      </c>
      <c r="F27" s="1">
        <f ca="1" t="shared" si="5"/>
        <v>22.5737859511413</v>
      </c>
      <c r="G27" s="1">
        <f ca="1" t="shared" si="5"/>
        <v>30.5000856941051</v>
      </c>
    </row>
    <row r="28" spans="1:7">
      <c r="A28" t="s">
        <v>61</v>
      </c>
      <c r="B28" s="1">
        <f ca="1" t="shared" ref="B28:G28" si="6">ROUND(B27,0)</f>
        <v>2</v>
      </c>
      <c r="C28" s="1">
        <f ca="1" t="shared" si="6"/>
        <v>4</v>
      </c>
      <c r="D28" s="1">
        <f ca="1" t="shared" si="6"/>
        <v>10</v>
      </c>
      <c r="E28" s="1">
        <f ca="1" t="shared" si="6"/>
        <v>20</v>
      </c>
      <c r="F28" s="1">
        <f ca="1" t="shared" si="6"/>
        <v>23</v>
      </c>
      <c r="G28" s="1">
        <f ca="1" t="shared" si="6"/>
        <v>31</v>
      </c>
    </row>
  </sheetData>
  <mergeCells count="2">
    <mergeCell ref="A17:G17"/>
    <mergeCell ref="A24:A27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科目点数初始化及分数生成</vt:lpstr>
      <vt:lpstr>科目点数增益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RayJyon</dc:creator>
  <cp:lastModifiedBy>Dir.</cp:lastModifiedBy>
  <dcterms:created xsi:type="dcterms:W3CDTF">2019-04-11T15:30:00Z</dcterms:created>
  <dcterms:modified xsi:type="dcterms:W3CDTF">2019-04-24T16:59:20Z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