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minimized="1" xWindow="0" yWindow="90" windowWidth="19200" windowHeight="116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B65" i="4"/>
  <c r="B64"/>
  <c r="B63"/>
  <c r="B62"/>
  <c r="B61"/>
  <c r="D59"/>
  <c r="E59" s="1"/>
  <c r="F59" s="1"/>
  <c r="G59" s="1"/>
  <c r="H59" s="1"/>
  <c r="I59" s="1"/>
  <c r="J59" s="1"/>
  <c r="C59"/>
  <c r="B59"/>
  <c r="C57"/>
  <c r="D57"/>
  <c r="E57"/>
  <c r="F57"/>
  <c r="G57"/>
  <c r="H57"/>
  <c r="I57"/>
  <c r="J57"/>
  <c r="B57"/>
  <c r="J56"/>
  <c r="B56"/>
  <c r="C55"/>
  <c r="D55"/>
  <c r="E55"/>
  <c r="F55"/>
  <c r="G55"/>
  <c r="H55"/>
  <c r="I55"/>
  <c r="J55"/>
  <c r="B55"/>
  <c r="D54"/>
  <c r="E54"/>
  <c r="F54"/>
  <c r="G54"/>
  <c r="H54"/>
  <c r="I54"/>
  <c r="J54"/>
  <c r="C54"/>
  <c r="J49"/>
  <c r="J48"/>
  <c r="B49"/>
  <c r="C42"/>
  <c r="D42"/>
  <c r="E42"/>
  <c r="F42"/>
  <c r="G42"/>
  <c r="H42"/>
  <c r="I42"/>
  <c r="J42"/>
  <c r="B42"/>
  <c r="J41"/>
  <c r="D41"/>
  <c r="E41"/>
  <c r="F41"/>
  <c r="G41"/>
  <c r="H41"/>
  <c r="I41"/>
  <c r="C41"/>
  <c r="B41"/>
  <c r="J40"/>
  <c r="C38" l="1"/>
  <c r="D38"/>
  <c r="E38"/>
  <c r="F38"/>
  <c r="G38"/>
  <c r="H38"/>
  <c r="I38"/>
  <c r="J38"/>
  <c r="B38"/>
  <c r="D37"/>
  <c r="E37"/>
  <c r="F37"/>
  <c r="G37"/>
  <c r="H37"/>
  <c r="I37"/>
  <c r="J37"/>
  <c r="C37"/>
  <c r="B37"/>
  <c r="D36"/>
  <c r="E36"/>
  <c r="F36"/>
  <c r="G36"/>
  <c r="H36"/>
  <c r="I36"/>
  <c r="J36"/>
  <c r="C36"/>
  <c r="D35"/>
  <c r="E35"/>
  <c r="F35"/>
  <c r="G35"/>
  <c r="H35"/>
  <c r="I35"/>
  <c r="J35"/>
  <c r="C35"/>
  <c r="M11"/>
  <c r="I24" s="1"/>
  <c r="I25" s="1"/>
  <c r="M10"/>
  <c r="H24" s="1"/>
  <c r="H25" s="1"/>
  <c r="M9"/>
  <c r="G24" s="1"/>
  <c r="G25" s="1"/>
  <c r="M8"/>
  <c r="F24" s="1"/>
  <c r="F25" s="1"/>
  <c r="M7"/>
  <c r="E24" s="1"/>
  <c r="E25" s="1"/>
  <c r="M6"/>
  <c r="D24" s="1"/>
  <c r="D25" s="1"/>
  <c r="M5"/>
  <c r="C24" s="1"/>
  <c r="C25" s="1"/>
  <c r="M4"/>
  <c r="N4" s="1"/>
  <c r="B18"/>
  <c r="C13"/>
  <c r="C19" s="1"/>
  <c r="D13"/>
  <c r="D19" s="1"/>
  <c r="E13"/>
  <c r="E19" s="1"/>
  <c r="F13"/>
  <c r="F19" s="1"/>
  <c r="G13"/>
  <c r="G19" s="1"/>
  <c r="H13"/>
  <c r="H19" s="1"/>
  <c r="I13"/>
  <c r="I19" s="1"/>
  <c r="B13"/>
  <c r="B19" s="1"/>
  <c r="C6"/>
  <c r="C18" s="1"/>
  <c r="C20" s="1"/>
  <c r="B6"/>
  <c r="E6"/>
  <c r="E18" s="1"/>
  <c r="E20" s="1"/>
  <c r="E27" s="1"/>
  <c r="F6"/>
  <c r="F18" s="1"/>
  <c r="F20" s="1"/>
  <c r="G6"/>
  <c r="G18" s="1"/>
  <c r="G20" s="1"/>
  <c r="H6"/>
  <c r="H18" s="1"/>
  <c r="H20" s="1"/>
  <c r="I6"/>
  <c r="I18" s="1"/>
  <c r="I20" s="1"/>
  <c r="D6"/>
  <c r="D18" s="1"/>
  <c r="D20" s="1"/>
  <c r="C13" i="3"/>
  <c r="D13"/>
  <c r="B13"/>
  <c r="C11"/>
  <c r="D11"/>
  <c r="B11"/>
  <c r="C8"/>
  <c r="D8"/>
  <c r="B8"/>
  <c r="B20" i="2"/>
  <c r="E18"/>
  <c r="D18"/>
  <c r="C18"/>
  <c r="B18"/>
  <c r="B16"/>
  <c r="B14"/>
  <c r="B13"/>
  <c r="B12"/>
  <c r="C10"/>
  <c r="D10"/>
  <c r="E10"/>
  <c r="B10"/>
  <c r="C5" i="1"/>
  <c r="D5"/>
  <c r="E5"/>
  <c r="B5"/>
  <c r="D4"/>
  <c r="E4"/>
  <c r="C4"/>
  <c r="B4"/>
  <c r="D27" i="4" l="1"/>
  <c r="C27"/>
  <c r="C28" s="1"/>
  <c r="G27"/>
  <c r="G28" s="1"/>
  <c r="I27"/>
  <c r="I28" s="1"/>
  <c r="N5"/>
  <c r="N6" s="1"/>
  <c r="N7" s="1"/>
  <c r="N8" s="1"/>
  <c r="N9" s="1"/>
  <c r="N10" s="1"/>
  <c r="N11" s="1"/>
  <c r="B24"/>
  <c r="B25" s="1"/>
  <c r="D28"/>
  <c r="D29" s="1"/>
  <c r="E28"/>
  <c r="E29" s="1"/>
  <c r="B20"/>
  <c r="F27"/>
  <c r="H27"/>
  <c r="B27" l="1"/>
  <c r="B29" s="1"/>
  <c r="I29"/>
  <c r="G30"/>
  <c r="G29"/>
  <c r="I30"/>
  <c r="C30"/>
  <c r="C29"/>
  <c r="E30"/>
  <c r="F29"/>
  <c r="F28"/>
  <c r="F30" s="1"/>
  <c r="H28"/>
  <c r="H29" s="1"/>
  <c r="B28"/>
  <c r="D30"/>
  <c r="B30" l="1"/>
  <c r="H30"/>
</calcChain>
</file>

<file path=xl/sharedStrings.xml><?xml version="1.0" encoding="utf-8"?>
<sst xmlns="http://schemas.openxmlformats.org/spreadsheetml/2006/main" count="79" uniqueCount="55">
  <si>
    <t>NWC</t>
    <phoneticPr fontId="1" type="noConversion"/>
  </si>
  <si>
    <t>DELTA</t>
    <phoneticPr fontId="1" type="noConversion"/>
  </si>
  <si>
    <t>YEAR</t>
    <phoneticPr fontId="1" type="noConversion"/>
  </si>
  <si>
    <t>CASH FLOW</t>
    <phoneticPr fontId="1" type="noConversion"/>
  </si>
  <si>
    <t>PROJECT CASH FLOW</t>
    <phoneticPr fontId="1" type="noConversion"/>
  </si>
  <si>
    <t>DISCOUUNT RATE</t>
    <phoneticPr fontId="1" type="noConversion"/>
  </si>
  <si>
    <t>YEAR</t>
    <phoneticPr fontId="1" type="noConversion"/>
  </si>
  <si>
    <t>CASHFLOW OPERATION</t>
    <phoneticPr fontId="1" type="noConversion"/>
  </si>
  <si>
    <t>CASHFLOW NWC</t>
    <phoneticPr fontId="1" type="noConversion"/>
  </si>
  <si>
    <t>CASHFLOW CAPEX</t>
    <phoneticPr fontId="1" type="noConversion"/>
  </si>
  <si>
    <t>TOTAL</t>
    <phoneticPr fontId="1" type="noConversion"/>
  </si>
  <si>
    <t>PV</t>
    <phoneticPr fontId="1" type="noConversion"/>
  </si>
  <si>
    <t>INITIAL INVEST</t>
    <phoneticPr fontId="1" type="noConversion"/>
  </si>
  <si>
    <t>NPV</t>
    <phoneticPr fontId="1" type="noConversion"/>
  </si>
  <si>
    <t>IRR</t>
    <phoneticPr fontId="1" type="noConversion"/>
  </si>
  <si>
    <t>CUMULATIVE</t>
    <phoneticPr fontId="1" type="noConversion"/>
  </si>
  <si>
    <t>PAYBACK</t>
    <phoneticPr fontId="1" type="noConversion"/>
  </si>
  <si>
    <t>INCOME STATE</t>
    <phoneticPr fontId="1" type="noConversion"/>
  </si>
  <si>
    <t>REVENUES</t>
    <phoneticPr fontId="1" type="noConversion"/>
  </si>
  <si>
    <t>REVENUES (50000x4)</t>
    <phoneticPr fontId="1" type="noConversion"/>
  </si>
  <si>
    <t>COST OF GOOD SOLD (50000x2.5)</t>
    <phoneticPr fontId="1" type="noConversion"/>
  </si>
  <si>
    <t>PRODUCTION FIXED COSTS</t>
    <phoneticPr fontId="1" type="noConversion"/>
  </si>
  <si>
    <t>GROSS PROFIT</t>
    <phoneticPr fontId="1" type="noConversion"/>
  </si>
  <si>
    <t>OPERATING EXPENSES</t>
    <phoneticPr fontId="1" type="noConversion"/>
  </si>
  <si>
    <t>DEPRECIATION (90000/3)</t>
    <phoneticPr fontId="1" type="noConversion"/>
  </si>
  <si>
    <t>INCOME EBIT</t>
    <phoneticPr fontId="1" type="noConversion"/>
  </si>
  <si>
    <t>TAXES (21%)</t>
    <phoneticPr fontId="1" type="noConversion"/>
  </si>
  <si>
    <t>NET INCOME</t>
    <phoneticPr fontId="1" type="noConversion"/>
  </si>
  <si>
    <t>PRICE</t>
    <phoneticPr fontId="1" type="noConversion"/>
  </si>
  <si>
    <t>SALES</t>
    <phoneticPr fontId="1" type="noConversion"/>
  </si>
  <si>
    <t>COGS</t>
    <phoneticPr fontId="1" type="noConversion"/>
  </si>
  <si>
    <t>COST</t>
    <phoneticPr fontId="1" type="noConversion"/>
  </si>
  <si>
    <t>FIXED</t>
    <phoneticPr fontId="1" type="noConversion"/>
  </si>
  <si>
    <t>VARIA COST</t>
    <phoneticPr fontId="1" type="noConversion"/>
  </si>
  <si>
    <t>ENGNEERING</t>
    <phoneticPr fontId="1" type="noConversion"/>
  </si>
  <si>
    <t>MARKETING</t>
    <phoneticPr fontId="1" type="noConversion"/>
  </si>
  <si>
    <t>DEPRECIATION</t>
    <phoneticPr fontId="1" type="noConversion"/>
  </si>
  <si>
    <t>OPERATING EXPENSES(EBIT)</t>
    <phoneticPr fontId="1" type="noConversion"/>
  </si>
  <si>
    <t>MACRS VALUE</t>
    <phoneticPr fontId="1" type="noConversion"/>
  </si>
  <si>
    <t>DEPRRACIATION</t>
    <phoneticPr fontId="1" type="noConversion"/>
  </si>
  <si>
    <t>END VALUE</t>
    <phoneticPr fontId="1" type="noConversion"/>
  </si>
  <si>
    <t>TAXES</t>
    <phoneticPr fontId="1" type="noConversion"/>
  </si>
  <si>
    <t>CASH FLOW OPERATION</t>
    <phoneticPr fontId="1" type="noConversion"/>
  </si>
  <si>
    <t>NWC(15%)</t>
    <phoneticPr fontId="1" type="noConversion"/>
  </si>
  <si>
    <t>DEL NWC</t>
    <phoneticPr fontId="1" type="noConversion"/>
  </si>
  <si>
    <t>CASH</t>
    <phoneticPr fontId="1" type="noConversion"/>
  </si>
  <si>
    <t>NWC RECOVRY</t>
    <phoneticPr fontId="1" type="noConversion"/>
  </si>
  <si>
    <t>EQUIPMENT CASH</t>
    <phoneticPr fontId="1" type="noConversion"/>
  </si>
  <si>
    <t>AFTER SLVAGE</t>
    <phoneticPr fontId="1" type="noConversion"/>
  </si>
  <si>
    <t>CASH CAPEX</t>
    <phoneticPr fontId="1" type="noConversion"/>
  </si>
  <si>
    <t>CASH DELT NWC</t>
    <phoneticPr fontId="1" type="noConversion"/>
  </si>
  <si>
    <t>CASH OPERATION</t>
    <phoneticPr fontId="1" type="noConversion"/>
  </si>
  <si>
    <t>TOTAL CASH FLOW</t>
    <phoneticPr fontId="1" type="noConversion"/>
  </si>
  <si>
    <t>CUMULATE CASH</t>
    <phoneticPr fontId="1" type="noConversion"/>
  </si>
  <si>
    <t>DISCOUNT RATE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</si>
</sst>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¥&quot;#,##0.00;[Red]&quot;¥&quot;\-#,##0.00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9" fontId="3" fillId="0" borderId="0" xfId="0" applyNumberFormat="1" applyFont="1">
      <alignment vertical="center"/>
    </xf>
    <xf numFmtId="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7" sqref="D7"/>
    </sheetView>
  </sheetViews>
  <sheetFormatPr defaultRowHeight="15"/>
  <cols>
    <col min="1" max="1" width="11.125" style="2" customWidth="1"/>
    <col min="2" max="16384" width="9" style="1"/>
  </cols>
  <sheetData>
    <row r="1" spans="1:5" s="2" customFormat="1">
      <c r="B1" s="3" t="s">
        <v>2</v>
      </c>
      <c r="C1" s="3"/>
      <c r="D1" s="3"/>
      <c r="E1" s="3"/>
    </row>
    <row r="2" spans="1:5">
      <c r="B2" s="1">
        <v>0</v>
      </c>
      <c r="C2" s="1">
        <v>1</v>
      </c>
      <c r="D2" s="1">
        <v>2</v>
      </c>
      <c r="E2" s="1">
        <v>3</v>
      </c>
    </row>
    <row r="3" spans="1:5">
      <c r="A3" s="2" t="s">
        <v>0</v>
      </c>
      <c r="B3" s="1">
        <v>20000</v>
      </c>
      <c r="C3" s="1">
        <v>50000</v>
      </c>
      <c r="D3" s="1">
        <v>90000</v>
      </c>
      <c r="E3" s="1">
        <v>70000</v>
      </c>
    </row>
    <row r="4" spans="1:5">
      <c r="A4" s="2" t="s">
        <v>1</v>
      </c>
      <c r="B4" s="1">
        <f>B3</f>
        <v>20000</v>
      </c>
      <c r="C4" s="1">
        <f>C3-B3</f>
        <v>30000</v>
      </c>
      <c r="D4" s="1">
        <f t="shared" ref="D4:E4" si="0">D3-C3</f>
        <v>40000</v>
      </c>
      <c r="E4" s="1">
        <f t="shared" si="0"/>
        <v>-20000</v>
      </c>
    </row>
    <row r="5" spans="1:5">
      <c r="A5" s="2" t="s">
        <v>3</v>
      </c>
      <c r="B5" s="1">
        <f>-B4</f>
        <v>-20000</v>
      </c>
      <c r="C5" s="1">
        <f t="shared" ref="C5:E5" si="1">-C4</f>
        <v>-30000</v>
      </c>
      <c r="D5" s="1">
        <f t="shared" si="1"/>
        <v>-40000</v>
      </c>
      <c r="E5" s="1">
        <f t="shared" si="1"/>
        <v>20000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B16" sqref="B16"/>
    </sheetView>
  </sheetViews>
  <sheetFormatPr defaultRowHeight="15"/>
  <cols>
    <col min="1" max="1" width="26.375" style="6" customWidth="1"/>
    <col min="2" max="2" width="12.75" style="5" bestFit="1" customWidth="1"/>
    <col min="3" max="3" width="15.875" style="5" customWidth="1"/>
    <col min="4" max="16384" width="9" style="5"/>
  </cols>
  <sheetData>
    <row r="1" spans="1:7">
      <c r="A1" s="8" t="s">
        <v>4</v>
      </c>
      <c r="B1" s="8"/>
      <c r="C1" s="8"/>
      <c r="D1" s="8"/>
      <c r="E1" s="8"/>
      <c r="F1" s="8"/>
      <c r="G1" s="8"/>
    </row>
    <row r="3" spans="1:7">
      <c r="A3" s="6" t="s">
        <v>5</v>
      </c>
      <c r="B3" s="9">
        <v>0.2</v>
      </c>
    </row>
    <row r="5" spans="1:7">
      <c r="B5" s="8" t="s">
        <v>6</v>
      </c>
      <c r="C5" s="8"/>
      <c r="D5" s="8"/>
      <c r="E5" s="8"/>
    </row>
    <row r="6" spans="1:7" s="6" customFormat="1">
      <c r="B6" s="6">
        <v>0</v>
      </c>
      <c r="C6" s="6">
        <v>1</v>
      </c>
      <c r="D6" s="6">
        <v>2</v>
      </c>
      <c r="E6" s="6">
        <v>3</v>
      </c>
    </row>
    <row r="7" spans="1:7">
      <c r="A7" s="6" t="s">
        <v>7</v>
      </c>
      <c r="C7" s="5">
        <v>51725</v>
      </c>
      <c r="D7" s="5">
        <v>51725</v>
      </c>
      <c r="E7" s="5">
        <v>51725</v>
      </c>
    </row>
    <row r="8" spans="1:7">
      <c r="A8" s="6" t="s">
        <v>8</v>
      </c>
      <c r="B8" s="5">
        <v>-20000</v>
      </c>
      <c r="E8" s="5">
        <v>20000</v>
      </c>
    </row>
    <row r="9" spans="1:7">
      <c r="A9" s="6" t="s">
        <v>9</v>
      </c>
      <c r="B9" s="5">
        <v>-90000</v>
      </c>
    </row>
    <row r="10" spans="1:7" s="6" customFormat="1">
      <c r="A10" s="6" t="s">
        <v>10</v>
      </c>
      <c r="B10" s="6">
        <f>SUM(B7:B9)</f>
        <v>-110000</v>
      </c>
      <c r="C10" s="6">
        <f t="shared" ref="C10:E10" si="0">SUM(C7:C9)</f>
        <v>51725</v>
      </c>
      <c r="D10" s="6">
        <f t="shared" si="0"/>
        <v>51725</v>
      </c>
      <c r="E10" s="6">
        <f t="shared" si="0"/>
        <v>71725</v>
      </c>
    </row>
    <row r="12" spans="1:7">
      <c r="A12" s="6" t="s">
        <v>11</v>
      </c>
      <c r="B12" s="10">
        <f>NPV(B3,C10:E10)</f>
        <v>120531.82870370371</v>
      </c>
    </row>
    <row r="13" spans="1:7">
      <c r="A13" s="6" t="s">
        <v>12</v>
      </c>
      <c r="B13" s="5">
        <f>-B10</f>
        <v>110000</v>
      </c>
    </row>
    <row r="14" spans="1:7">
      <c r="A14" s="6" t="s">
        <v>13</v>
      </c>
      <c r="B14" s="10">
        <f>B12-B13</f>
        <v>10531.828703703708</v>
      </c>
    </row>
    <row r="16" spans="1:7">
      <c r="A16" s="6" t="s">
        <v>14</v>
      </c>
      <c r="B16" s="9">
        <f>IRR(B10:E10)</f>
        <v>0.25699406538800557</v>
      </c>
    </row>
    <row r="18" spans="1:5">
      <c r="A18" s="6" t="s">
        <v>15</v>
      </c>
      <c r="B18" s="5">
        <f>B10</f>
        <v>-110000</v>
      </c>
      <c r="C18" s="5">
        <f>C10+B18</f>
        <v>-58275</v>
      </c>
      <c r="D18" s="5">
        <f>D10+C18</f>
        <v>-6550</v>
      </c>
      <c r="E18" s="5">
        <f>E10+D18</f>
        <v>65175</v>
      </c>
    </row>
    <row r="20" spans="1:5">
      <c r="A20" s="6" t="s">
        <v>16</v>
      </c>
      <c r="B20" s="5">
        <f>2+(-D18/E10)</f>
        <v>2.0913210177762287</v>
      </c>
    </row>
  </sheetData>
  <mergeCells count="2">
    <mergeCell ref="A1:G1"/>
    <mergeCell ref="B5:E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A43" sqref="A43"/>
    </sheetView>
  </sheetViews>
  <sheetFormatPr defaultRowHeight="13.5"/>
  <cols>
    <col min="1" max="1" width="31.875" customWidth="1"/>
    <col min="3" max="4" width="14.25" customWidth="1"/>
  </cols>
  <sheetData>
    <row r="1" spans="1:6" ht="15">
      <c r="A1" s="8" t="s">
        <v>17</v>
      </c>
      <c r="B1" s="8"/>
      <c r="C1" s="8"/>
      <c r="D1" s="8"/>
      <c r="E1" s="8"/>
      <c r="F1" s="8"/>
    </row>
    <row r="2" spans="1:6" ht="15">
      <c r="A2" s="6"/>
      <c r="B2" s="5"/>
      <c r="C2" s="5"/>
      <c r="D2" s="5"/>
      <c r="E2" s="5"/>
      <c r="F2" s="5"/>
    </row>
    <row r="3" spans="1:6" ht="15">
      <c r="A3" s="6"/>
      <c r="B3" s="8" t="s">
        <v>6</v>
      </c>
      <c r="C3" s="8"/>
      <c r="D3" s="8"/>
      <c r="E3" s="5"/>
      <c r="F3" s="5"/>
    </row>
    <row r="4" spans="1:6" ht="15">
      <c r="A4" s="6"/>
      <c r="B4" s="6">
        <v>1</v>
      </c>
      <c r="C4" s="6">
        <v>2</v>
      </c>
      <c r="D4" s="6">
        <v>3</v>
      </c>
      <c r="E4" s="6"/>
      <c r="F4" s="6"/>
    </row>
    <row r="5" spans="1:6" ht="15">
      <c r="A5" s="6" t="s">
        <v>19</v>
      </c>
      <c r="B5" s="5">
        <v>200000</v>
      </c>
      <c r="C5" s="5">
        <v>200000</v>
      </c>
      <c r="D5" s="5">
        <v>200000</v>
      </c>
      <c r="E5" s="5"/>
      <c r="F5" s="5"/>
    </row>
    <row r="6" spans="1:6" ht="15">
      <c r="A6" s="12" t="s">
        <v>20</v>
      </c>
      <c r="B6" s="5">
        <v>125000</v>
      </c>
      <c r="C6" s="5">
        <v>125000</v>
      </c>
      <c r="D6" s="5">
        <v>125000</v>
      </c>
      <c r="E6" s="5"/>
      <c r="F6" s="5"/>
    </row>
    <row r="7" spans="1:6" ht="15">
      <c r="A7" s="12" t="s">
        <v>21</v>
      </c>
      <c r="B7" s="5">
        <v>17500</v>
      </c>
      <c r="C7" s="5">
        <v>17500</v>
      </c>
      <c r="D7" s="5">
        <v>17500</v>
      </c>
      <c r="E7" s="5"/>
      <c r="F7" s="5"/>
    </row>
    <row r="8" spans="1:6" s="11" customFormat="1" ht="15">
      <c r="A8" s="6" t="s">
        <v>22</v>
      </c>
      <c r="B8" s="6">
        <f>B5-B6-B7</f>
        <v>57500</v>
      </c>
      <c r="C8" s="6">
        <f t="shared" ref="C8:D8" si="0">C5-C6-C7</f>
        <v>57500</v>
      </c>
      <c r="D8" s="6">
        <f t="shared" si="0"/>
        <v>57500</v>
      </c>
      <c r="E8" s="6"/>
      <c r="F8" s="6"/>
    </row>
    <row r="9" spans="1:6" ht="15">
      <c r="A9" s="6" t="s">
        <v>23</v>
      </c>
      <c r="B9" s="5"/>
      <c r="C9" s="5"/>
      <c r="D9" s="5"/>
      <c r="E9" s="5"/>
      <c r="F9" s="5"/>
    </row>
    <row r="10" spans="1:6" ht="15">
      <c r="A10" s="12" t="s">
        <v>24</v>
      </c>
      <c r="B10" s="5">
        <v>30000</v>
      </c>
      <c r="C10" s="5">
        <v>30000</v>
      </c>
      <c r="D10" s="5">
        <v>30000</v>
      </c>
      <c r="E10" s="5"/>
      <c r="F10" s="5"/>
    </row>
    <row r="11" spans="1:6" s="11" customFormat="1" ht="15">
      <c r="A11" s="6" t="s">
        <v>25</v>
      </c>
      <c r="B11" s="6">
        <f>B8-B10</f>
        <v>27500</v>
      </c>
      <c r="C11" s="6">
        <f t="shared" ref="C11:D11" si="1">C8-C10</f>
        <v>27500</v>
      </c>
      <c r="D11" s="6">
        <f t="shared" si="1"/>
        <v>27500</v>
      </c>
      <c r="E11" s="6"/>
      <c r="F11" s="6"/>
    </row>
    <row r="12" spans="1:6" ht="15">
      <c r="A12" s="6" t="s">
        <v>26</v>
      </c>
      <c r="B12" s="5">
        <v>5775</v>
      </c>
      <c r="C12" s="5">
        <v>5775</v>
      </c>
      <c r="D12" s="5">
        <v>5775</v>
      </c>
      <c r="E12" s="5"/>
      <c r="F12" s="5"/>
    </row>
    <row r="13" spans="1:6" s="11" customFormat="1" ht="15">
      <c r="A13" s="6" t="s">
        <v>27</v>
      </c>
      <c r="B13" s="6">
        <f>B11-B12</f>
        <v>21725</v>
      </c>
      <c r="C13" s="6">
        <f t="shared" ref="C13:D13" si="2">C11-C12</f>
        <v>21725</v>
      </c>
      <c r="D13" s="6">
        <f t="shared" si="2"/>
        <v>21725</v>
      </c>
      <c r="E13" s="6"/>
      <c r="F13" s="6"/>
    </row>
    <row r="14" spans="1:6" ht="15">
      <c r="A14" s="6"/>
      <c r="B14" s="5"/>
      <c r="C14" s="5"/>
      <c r="D14" s="5"/>
      <c r="E14" s="5"/>
      <c r="F14" s="5"/>
    </row>
    <row r="15" spans="1:6" ht="15">
      <c r="A15" s="6"/>
      <c r="B15" s="5"/>
      <c r="C15" s="5"/>
      <c r="D15" s="5"/>
      <c r="E15" s="5"/>
      <c r="F15" s="5"/>
    </row>
    <row r="16" spans="1:6" ht="15">
      <c r="A16" s="6"/>
      <c r="B16" s="5"/>
      <c r="C16" s="5"/>
      <c r="D16" s="5"/>
      <c r="E16" s="5"/>
      <c r="F16" s="5"/>
    </row>
    <row r="17" spans="1:6" ht="15">
      <c r="A17" s="6"/>
      <c r="B17" s="5"/>
      <c r="C17" s="5"/>
      <c r="D17" s="5"/>
      <c r="E17" s="5"/>
      <c r="F17" s="5"/>
    </row>
    <row r="18" spans="1:6" ht="15">
      <c r="A18" s="6"/>
      <c r="B18" s="5"/>
      <c r="C18" s="5"/>
      <c r="D18" s="5"/>
      <c r="E18" s="5"/>
      <c r="F18" s="5"/>
    </row>
  </sheetData>
  <mergeCells count="2">
    <mergeCell ref="A1:F1"/>
    <mergeCell ref="B3:D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0"/>
  <sheetViews>
    <sheetView tabSelected="1" topLeftCell="A31" workbookViewId="0">
      <selection activeCell="B65" sqref="B65"/>
    </sheetView>
  </sheetViews>
  <sheetFormatPr defaultRowHeight="13.5"/>
  <cols>
    <col min="1" max="1" width="15.625" customWidth="1"/>
    <col min="2" max="2" width="15.75" customWidth="1"/>
    <col min="3" max="3" width="8.25" customWidth="1"/>
    <col min="4" max="4" width="8.125" customWidth="1"/>
    <col min="12" max="12" width="11.125" customWidth="1"/>
  </cols>
  <sheetData>
    <row r="1" spans="1:14" ht="15">
      <c r="A1" s="6" t="s">
        <v>54</v>
      </c>
      <c r="B1" s="15">
        <v>0.15</v>
      </c>
      <c r="K1" s="4" t="s">
        <v>31</v>
      </c>
      <c r="L1" s="7">
        <v>800000</v>
      </c>
    </row>
    <row r="2" spans="1:14" ht="15">
      <c r="A2" s="6"/>
      <c r="B2" s="8" t="s">
        <v>6</v>
      </c>
      <c r="C2" s="8"/>
      <c r="D2" s="8"/>
    </row>
    <row r="3" spans="1:14" ht="30">
      <c r="A3" s="6" t="s">
        <v>18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K3" s="4" t="s">
        <v>6</v>
      </c>
      <c r="L3" s="4" t="s">
        <v>38</v>
      </c>
      <c r="M3" s="4" t="s">
        <v>39</v>
      </c>
      <c r="N3" s="4" t="s">
        <v>40</v>
      </c>
    </row>
    <row r="4" spans="1:14" ht="15">
      <c r="A4" s="6" t="s">
        <v>28</v>
      </c>
      <c r="B4" s="5">
        <v>150</v>
      </c>
      <c r="C4" s="5">
        <v>150</v>
      </c>
      <c r="D4" s="5">
        <v>150</v>
      </c>
      <c r="E4" s="5">
        <v>130</v>
      </c>
      <c r="F4" s="5">
        <v>130</v>
      </c>
      <c r="G4" s="5">
        <v>130</v>
      </c>
      <c r="H4" s="5">
        <v>130</v>
      </c>
      <c r="I4" s="5">
        <v>130</v>
      </c>
      <c r="K4" s="4">
        <v>1</v>
      </c>
      <c r="L4" s="7">
        <v>0.1429</v>
      </c>
      <c r="M4" s="7">
        <f>L1*L4</f>
        <v>114320</v>
      </c>
      <c r="N4" s="7">
        <f>L1-M4</f>
        <v>685680</v>
      </c>
    </row>
    <row r="5" spans="1:14" s="6" customFormat="1" ht="15">
      <c r="A5" s="6" t="s">
        <v>29</v>
      </c>
      <c r="B5" s="5">
        <v>3000</v>
      </c>
      <c r="C5" s="5">
        <v>5000</v>
      </c>
      <c r="D5" s="5">
        <v>6000</v>
      </c>
      <c r="E5" s="5">
        <v>6500</v>
      </c>
      <c r="F5" s="5">
        <v>6000</v>
      </c>
      <c r="G5" s="5">
        <v>5000</v>
      </c>
      <c r="H5" s="5">
        <v>4000</v>
      </c>
      <c r="I5" s="5">
        <v>3000</v>
      </c>
      <c r="K5" s="4">
        <v>2</v>
      </c>
      <c r="L5" s="7">
        <v>0.24490000000000001</v>
      </c>
      <c r="M5" s="7">
        <f>L1*L5</f>
        <v>195920</v>
      </c>
      <c r="N5" s="7">
        <f>N4-M5</f>
        <v>489760</v>
      </c>
    </row>
    <row r="6" spans="1:14" ht="15">
      <c r="A6" s="6" t="s">
        <v>18</v>
      </c>
      <c r="B6" s="5">
        <f>B4*B5</f>
        <v>450000</v>
      </c>
      <c r="C6" s="5">
        <f>C4*C5</f>
        <v>750000</v>
      </c>
      <c r="D6" s="5">
        <f>D4*D5</f>
        <v>900000</v>
      </c>
      <c r="E6" s="5">
        <f t="shared" ref="E6:I6" si="0">E4*E5</f>
        <v>845000</v>
      </c>
      <c r="F6" s="5">
        <f t="shared" si="0"/>
        <v>780000</v>
      </c>
      <c r="G6" s="5">
        <f t="shared" si="0"/>
        <v>650000</v>
      </c>
      <c r="H6" s="5">
        <f t="shared" si="0"/>
        <v>520000</v>
      </c>
      <c r="I6" s="5">
        <f t="shared" si="0"/>
        <v>390000</v>
      </c>
      <c r="K6" s="4">
        <v>3</v>
      </c>
      <c r="L6" s="7">
        <v>0.1749</v>
      </c>
      <c r="M6" s="7">
        <f>L1*L6</f>
        <v>139920</v>
      </c>
      <c r="N6" s="7">
        <f t="shared" ref="N6:N11" si="1">N5-M6</f>
        <v>349840</v>
      </c>
    </row>
    <row r="7" spans="1:14" ht="15">
      <c r="K7" s="4">
        <v>4</v>
      </c>
      <c r="L7" s="7">
        <v>0.1249</v>
      </c>
      <c r="M7" s="7">
        <f>L1*L7</f>
        <v>99920</v>
      </c>
      <c r="N7" s="7">
        <f t="shared" si="1"/>
        <v>249920</v>
      </c>
    </row>
    <row r="8" spans="1:14" ht="15">
      <c r="K8" s="4">
        <v>5</v>
      </c>
      <c r="L8" s="7">
        <v>8.9300000000000004E-2</v>
      </c>
      <c r="M8" s="7">
        <f>L1*L8</f>
        <v>71440</v>
      </c>
      <c r="N8" s="7">
        <f t="shared" si="1"/>
        <v>178480</v>
      </c>
    </row>
    <row r="9" spans="1:14" ht="15">
      <c r="A9" s="6"/>
      <c r="B9" s="8" t="s">
        <v>6</v>
      </c>
      <c r="C9" s="8"/>
      <c r="D9" s="8"/>
      <c r="K9" s="4">
        <v>6</v>
      </c>
      <c r="L9" s="7">
        <v>8.9200000000000002E-2</v>
      </c>
      <c r="M9" s="7">
        <f>L1*L9</f>
        <v>71360</v>
      </c>
      <c r="N9" s="7">
        <f t="shared" si="1"/>
        <v>107120</v>
      </c>
    </row>
    <row r="10" spans="1:14" ht="15">
      <c r="A10" s="6" t="s">
        <v>30</v>
      </c>
      <c r="B10" s="6">
        <v>1</v>
      </c>
      <c r="C10" s="6">
        <v>2</v>
      </c>
      <c r="D10" s="6">
        <v>3</v>
      </c>
      <c r="E10" s="6">
        <v>4</v>
      </c>
      <c r="F10" s="6">
        <v>5</v>
      </c>
      <c r="G10" s="6">
        <v>6</v>
      </c>
      <c r="H10" s="6">
        <v>7</v>
      </c>
      <c r="I10" s="6">
        <v>8</v>
      </c>
      <c r="K10" s="4">
        <v>7</v>
      </c>
      <c r="L10" s="7">
        <v>8.9300000000000004E-2</v>
      </c>
      <c r="M10" s="7">
        <f>L1*L10</f>
        <v>71440</v>
      </c>
      <c r="N10" s="7">
        <f t="shared" si="1"/>
        <v>35680</v>
      </c>
    </row>
    <row r="11" spans="1:14" ht="15">
      <c r="A11" s="6" t="s">
        <v>33</v>
      </c>
      <c r="B11" s="5">
        <v>180000</v>
      </c>
      <c r="C11" s="5">
        <v>300000</v>
      </c>
      <c r="D11" s="5">
        <v>360000</v>
      </c>
      <c r="E11" s="5">
        <v>390000</v>
      </c>
      <c r="F11" s="5">
        <v>360000</v>
      </c>
      <c r="G11" s="5">
        <v>300000</v>
      </c>
      <c r="H11" s="5">
        <v>240000</v>
      </c>
      <c r="I11" s="5">
        <v>180000</v>
      </c>
      <c r="K11" s="4">
        <v>8</v>
      </c>
      <c r="L11" s="7">
        <v>4.4600000000000001E-2</v>
      </c>
      <c r="M11" s="7">
        <f>L1*L11</f>
        <v>35680</v>
      </c>
      <c r="N11" s="7">
        <f t="shared" si="1"/>
        <v>0</v>
      </c>
    </row>
    <row r="12" spans="1:14" ht="15">
      <c r="A12" s="6" t="s">
        <v>32</v>
      </c>
      <c r="B12" s="5">
        <v>25000</v>
      </c>
      <c r="C12" s="5">
        <v>25000</v>
      </c>
      <c r="D12" s="5">
        <v>25000</v>
      </c>
      <c r="E12" s="5">
        <v>25000</v>
      </c>
      <c r="F12" s="5">
        <v>25000</v>
      </c>
      <c r="G12" s="5">
        <v>25000</v>
      </c>
      <c r="H12" s="5">
        <v>25000</v>
      </c>
      <c r="I12" s="5">
        <v>25000</v>
      </c>
      <c r="N12" s="7"/>
    </row>
    <row r="13" spans="1:14" ht="15">
      <c r="A13" s="6" t="s">
        <v>30</v>
      </c>
      <c r="B13" s="5">
        <f>B11+B12</f>
        <v>205000</v>
      </c>
      <c r="C13" s="5">
        <f t="shared" ref="C13:I13" si="2">C11+C12</f>
        <v>325000</v>
      </c>
      <c r="D13" s="5">
        <f t="shared" si="2"/>
        <v>385000</v>
      </c>
      <c r="E13" s="5">
        <f t="shared" si="2"/>
        <v>415000</v>
      </c>
      <c r="F13" s="5">
        <f t="shared" si="2"/>
        <v>385000</v>
      </c>
      <c r="G13" s="5">
        <f t="shared" si="2"/>
        <v>325000</v>
      </c>
      <c r="H13" s="5">
        <f t="shared" si="2"/>
        <v>265000</v>
      </c>
      <c r="I13" s="5">
        <f t="shared" si="2"/>
        <v>205000</v>
      </c>
    </row>
    <row r="16" spans="1:14" ht="15">
      <c r="A16" s="6"/>
      <c r="B16" s="8" t="s">
        <v>6</v>
      </c>
      <c r="C16" s="8"/>
      <c r="D16" s="8"/>
    </row>
    <row r="17" spans="1:9" ht="15"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</row>
    <row r="18" spans="1:9" ht="15">
      <c r="A18" s="6" t="s">
        <v>18</v>
      </c>
      <c r="B18" s="5">
        <f>B6</f>
        <v>450000</v>
      </c>
      <c r="C18" s="5">
        <f t="shared" ref="C18:I18" si="3">C6</f>
        <v>750000</v>
      </c>
      <c r="D18" s="5">
        <f t="shared" si="3"/>
        <v>900000</v>
      </c>
      <c r="E18" s="5">
        <f t="shared" si="3"/>
        <v>845000</v>
      </c>
      <c r="F18" s="5">
        <f t="shared" si="3"/>
        <v>780000</v>
      </c>
      <c r="G18" s="5">
        <f t="shared" si="3"/>
        <v>650000</v>
      </c>
      <c r="H18" s="5">
        <f t="shared" si="3"/>
        <v>520000</v>
      </c>
      <c r="I18" s="5">
        <f t="shared" si="3"/>
        <v>390000</v>
      </c>
    </row>
    <row r="19" spans="1:9" ht="15">
      <c r="A19" s="6" t="s">
        <v>30</v>
      </c>
      <c r="B19" s="5">
        <f>B13</f>
        <v>205000</v>
      </c>
      <c r="C19" s="5">
        <f t="shared" ref="C19:I19" si="4">C13</f>
        <v>325000</v>
      </c>
      <c r="D19" s="5">
        <f t="shared" si="4"/>
        <v>385000</v>
      </c>
      <c r="E19" s="5">
        <f t="shared" si="4"/>
        <v>415000</v>
      </c>
      <c r="F19" s="5">
        <f t="shared" si="4"/>
        <v>385000</v>
      </c>
      <c r="G19" s="5">
        <f t="shared" si="4"/>
        <v>325000</v>
      </c>
      <c r="H19" s="5">
        <f t="shared" si="4"/>
        <v>265000</v>
      </c>
      <c r="I19" s="5">
        <f t="shared" si="4"/>
        <v>205000</v>
      </c>
    </row>
    <row r="20" spans="1:9" s="11" customFormat="1" ht="15">
      <c r="A20" s="6" t="s">
        <v>22</v>
      </c>
      <c r="B20" s="6">
        <f>B18-B19</f>
        <v>245000</v>
      </c>
      <c r="C20" s="6">
        <f t="shared" ref="C20:I20" si="5">C18-C19</f>
        <v>425000</v>
      </c>
      <c r="D20" s="6">
        <f t="shared" si="5"/>
        <v>515000</v>
      </c>
      <c r="E20" s="6">
        <f t="shared" si="5"/>
        <v>430000</v>
      </c>
      <c r="F20" s="6">
        <f t="shared" si="5"/>
        <v>395000</v>
      </c>
      <c r="G20" s="6">
        <f t="shared" si="5"/>
        <v>325000</v>
      </c>
      <c r="H20" s="6">
        <f t="shared" si="5"/>
        <v>255000</v>
      </c>
      <c r="I20" s="6">
        <f t="shared" si="5"/>
        <v>185000</v>
      </c>
    </row>
    <row r="22" spans="1:9" ht="15">
      <c r="A22" s="6" t="s">
        <v>34</v>
      </c>
      <c r="B22" s="5">
        <v>100000</v>
      </c>
      <c r="C22" s="5">
        <v>100000</v>
      </c>
      <c r="D22" s="5">
        <v>50000</v>
      </c>
      <c r="E22" s="5">
        <v>50000</v>
      </c>
      <c r="F22" s="5">
        <v>25000</v>
      </c>
      <c r="G22" s="5">
        <v>25000</v>
      </c>
      <c r="H22" s="5">
        <v>25000</v>
      </c>
      <c r="I22" s="5">
        <v>25000</v>
      </c>
    </row>
    <row r="23" spans="1:9" ht="15">
      <c r="A23" s="6" t="s">
        <v>35</v>
      </c>
      <c r="B23" s="5">
        <v>50000</v>
      </c>
      <c r="C23" s="5">
        <v>50000</v>
      </c>
      <c r="D23" s="5">
        <v>40000</v>
      </c>
      <c r="E23" s="5">
        <v>30000</v>
      </c>
      <c r="F23" s="5">
        <v>20000</v>
      </c>
      <c r="G23" s="5">
        <v>20000</v>
      </c>
      <c r="H23" s="5">
        <v>20000</v>
      </c>
      <c r="I23" s="5">
        <v>20000</v>
      </c>
    </row>
    <row r="24" spans="1:9" ht="15">
      <c r="A24" s="6" t="s">
        <v>36</v>
      </c>
      <c r="B24" s="5">
        <f>M4</f>
        <v>114320</v>
      </c>
      <c r="C24" s="5">
        <f>M5</f>
        <v>195920</v>
      </c>
      <c r="D24" s="5">
        <f>M6</f>
        <v>139920</v>
      </c>
      <c r="E24" s="5">
        <f>M7</f>
        <v>99920</v>
      </c>
      <c r="F24" s="5">
        <f>M8</f>
        <v>71440</v>
      </c>
      <c r="G24" s="5">
        <f>M9</f>
        <v>71360</v>
      </c>
      <c r="H24" s="5">
        <f>M10</f>
        <v>71440</v>
      </c>
      <c r="I24" s="5">
        <f>M11</f>
        <v>35680</v>
      </c>
    </row>
    <row r="25" spans="1:9" ht="30">
      <c r="A25" s="6" t="s">
        <v>23</v>
      </c>
      <c r="B25" s="6">
        <f>SUM(B22:B24)</f>
        <v>264320</v>
      </c>
      <c r="C25" s="6">
        <f t="shared" ref="C25:I25" si="6">SUM(C22:C24)</f>
        <v>345920</v>
      </c>
      <c r="D25" s="6">
        <f t="shared" si="6"/>
        <v>229920</v>
      </c>
      <c r="E25" s="6">
        <f t="shared" si="6"/>
        <v>179920</v>
      </c>
      <c r="F25" s="6">
        <f t="shared" si="6"/>
        <v>116440</v>
      </c>
      <c r="G25" s="6">
        <f t="shared" si="6"/>
        <v>116360</v>
      </c>
      <c r="H25" s="6">
        <f t="shared" si="6"/>
        <v>116440</v>
      </c>
      <c r="I25" s="6">
        <f t="shared" si="6"/>
        <v>80680</v>
      </c>
    </row>
    <row r="26" spans="1:9" ht="15">
      <c r="A26" s="6"/>
      <c r="B26" s="5"/>
      <c r="C26" s="5"/>
      <c r="D26" s="5"/>
      <c r="E26" s="5"/>
      <c r="F26" s="5"/>
      <c r="G26" s="5"/>
      <c r="H26" s="5"/>
      <c r="I26" s="5"/>
    </row>
    <row r="27" spans="1:9" ht="30">
      <c r="A27" s="6" t="s">
        <v>37</v>
      </c>
      <c r="B27" s="6">
        <f>B20-B25</f>
        <v>-19320</v>
      </c>
      <c r="C27" s="6">
        <f t="shared" ref="C27:I27" si="7">C20-C25</f>
        <v>79080</v>
      </c>
      <c r="D27" s="6">
        <f t="shared" si="7"/>
        <v>285080</v>
      </c>
      <c r="E27" s="6">
        <f t="shared" si="7"/>
        <v>250080</v>
      </c>
      <c r="F27" s="6">
        <f t="shared" si="7"/>
        <v>278560</v>
      </c>
      <c r="G27" s="6">
        <f t="shared" si="7"/>
        <v>208640</v>
      </c>
      <c r="H27" s="6">
        <f t="shared" si="7"/>
        <v>138560</v>
      </c>
      <c r="I27" s="6">
        <f t="shared" si="7"/>
        <v>104320</v>
      </c>
    </row>
    <row r="28" spans="1:9" ht="15">
      <c r="A28" s="6" t="s">
        <v>41</v>
      </c>
      <c r="B28" s="5">
        <f>B27*0.21</f>
        <v>-4057.2</v>
      </c>
      <c r="C28" s="5">
        <f t="shared" ref="C28:I28" si="8">C27*0.21</f>
        <v>16606.8</v>
      </c>
      <c r="D28" s="5">
        <f t="shared" si="8"/>
        <v>59866.799999999996</v>
      </c>
      <c r="E28" s="5">
        <f t="shared" si="8"/>
        <v>52516.799999999996</v>
      </c>
      <c r="F28" s="5">
        <f t="shared" si="8"/>
        <v>58497.599999999999</v>
      </c>
      <c r="G28" s="5">
        <f t="shared" si="8"/>
        <v>43814.400000000001</v>
      </c>
      <c r="H28" s="5">
        <f t="shared" si="8"/>
        <v>29097.599999999999</v>
      </c>
      <c r="I28" s="5">
        <f t="shared" si="8"/>
        <v>21907.200000000001</v>
      </c>
    </row>
    <row r="29" spans="1:9" ht="15">
      <c r="A29" s="6" t="s">
        <v>27</v>
      </c>
      <c r="B29" s="6">
        <f>B27-B28</f>
        <v>-15262.8</v>
      </c>
      <c r="C29" s="6">
        <f t="shared" ref="C29:I29" si="9">C27-C28</f>
        <v>62473.2</v>
      </c>
      <c r="D29" s="6">
        <f t="shared" si="9"/>
        <v>225213.2</v>
      </c>
      <c r="E29" s="6">
        <f t="shared" si="9"/>
        <v>197563.2</v>
      </c>
      <c r="F29" s="6">
        <f t="shared" si="9"/>
        <v>220062.4</v>
      </c>
      <c r="G29" s="6">
        <f t="shared" si="9"/>
        <v>164825.60000000001</v>
      </c>
      <c r="H29" s="6">
        <f t="shared" si="9"/>
        <v>109462.39999999999</v>
      </c>
      <c r="I29" s="6">
        <f t="shared" si="9"/>
        <v>82412.800000000003</v>
      </c>
    </row>
    <row r="30" spans="1:9" ht="30">
      <c r="A30" s="13" t="s">
        <v>42</v>
      </c>
      <c r="B30" s="13">
        <f>B27+B24-B28</f>
        <v>99057.2</v>
      </c>
      <c r="C30" s="13">
        <f t="shared" ref="C30:I30" si="10">C27+C24-C28</f>
        <v>258393.2</v>
      </c>
      <c r="D30" s="13">
        <f t="shared" si="10"/>
        <v>365133.2</v>
      </c>
      <c r="E30" s="13">
        <f t="shared" si="10"/>
        <v>297483.2</v>
      </c>
      <c r="F30" s="13">
        <f t="shared" si="10"/>
        <v>291502.40000000002</v>
      </c>
      <c r="G30" s="13">
        <f t="shared" si="10"/>
        <v>236185.60000000001</v>
      </c>
      <c r="H30" s="13">
        <f t="shared" si="10"/>
        <v>180902.39999999999</v>
      </c>
      <c r="I30" s="13">
        <f t="shared" si="10"/>
        <v>118092.8</v>
      </c>
    </row>
    <row r="33" spans="1:11" ht="15">
      <c r="A33" s="6"/>
      <c r="B33" s="8" t="s">
        <v>6</v>
      </c>
      <c r="C33" s="8"/>
      <c r="D33" s="8"/>
    </row>
    <row r="34" spans="1:11" ht="15">
      <c r="B34" s="6">
        <v>0</v>
      </c>
      <c r="C34" s="6">
        <v>1</v>
      </c>
      <c r="D34" s="6">
        <v>2</v>
      </c>
      <c r="E34" s="6">
        <v>3</v>
      </c>
      <c r="F34" s="6">
        <v>4</v>
      </c>
      <c r="G34" s="6">
        <v>5</v>
      </c>
      <c r="H34" s="6">
        <v>6</v>
      </c>
      <c r="I34" s="6">
        <v>7</v>
      </c>
      <c r="J34" s="6">
        <v>8</v>
      </c>
    </row>
    <row r="35" spans="1:11" ht="15">
      <c r="A35" s="6" t="s">
        <v>18</v>
      </c>
      <c r="B35" s="5"/>
      <c r="C35" s="5">
        <f>B4*B5</f>
        <v>450000</v>
      </c>
      <c r="D35" s="5">
        <f t="shared" ref="D35:J35" si="11">C4*C5</f>
        <v>750000</v>
      </c>
      <c r="E35" s="5">
        <f t="shared" si="11"/>
        <v>900000</v>
      </c>
      <c r="F35" s="5">
        <f t="shared" si="11"/>
        <v>845000</v>
      </c>
      <c r="G35" s="5">
        <f t="shared" si="11"/>
        <v>780000</v>
      </c>
      <c r="H35" s="5">
        <f t="shared" si="11"/>
        <v>650000</v>
      </c>
      <c r="I35" s="5">
        <f t="shared" si="11"/>
        <v>520000</v>
      </c>
      <c r="J35" s="5">
        <f t="shared" si="11"/>
        <v>390000</v>
      </c>
      <c r="K35" s="5"/>
    </row>
    <row r="36" spans="1:11" ht="15">
      <c r="A36" s="6" t="s">
        <v>43</v>
      </c>
      <c r="B36" s="5">
        <v>20000</v>
      </c>
      <c r="C36" s="5">
        <f>C35*0.15</f>
        <v>67500</v>
      </c>
      <c r="D36" s="5">
        <f t="shared" ref="D36:J36" si="12">D35*0.15</f>
        <v>112500</v>
      </c>
      <c r="E36" s="5">
        <f t="shared" si="12"/>
        <v>135000</v>
      </c>
      <c r="F36" s="5">
        <f t="shared" si="12"/>
        <v>126750</v>
      </c>
      <c r="G36" s="5">
        <f t="shared" si="12"/>
        <v>117000</v>
      </c>
      <c r="H36" s="5">
        <f t="shared" si="12"/>
        <v>97500</v>
      </c>
      <c r="I36" s="5">
        <f t="shared" si="12"/>
        <v>78000</v>
      </c>
      <c r="J36" s="5">
        <f t="shared" si="12"/>
        <v>58500</v>
      </c>
    </row>
    <row r="37" spans="1:11" ht="15">
      <c r="A37" s="6" t="s">
        <v>44</v>
      </c>
      <c r="B37" s="6">
        <f>B36</f>
        <v>20000</v>
      </c>
      <c r="C37" s="6">
        <f>C36-B36</f>
        <v>47500</v>
      </c>
      <c r="D37" s="6">
        <f t="shared" ref="D37:J37" si="13">D36-C36</f>
        <v>45000</v>
      </c>
      <c r="E37" s="6">
        <f t="shared" si="13"/>
        <v>22500</v>
      </c>
      <c r="F37" s="6">
        <f t="shared" si="13"/>
        <v>-8250</v>
      </c>
      <c r="G37" s="6">
        <f t="shared" si="13"/>
        <v>-9750</v>
      </c>
      <c r="H37" s="6">
        <f t="shared" si="13"/>
        <v>-19500</v>
      </c>
      <c r="I37" s="6">
        <f t="shared" si="13"/>
        <v>-19500</v>
      </c>
      <c r="J37" s="6">
        <f t="shared" si="13"/>
        <v>-19500</v>
      </c>
    </row>
    <row r="38" spans="1:11" ht="15">
      <c r="A38" s="6" t="s">
        <v>45</v>
      </c>
      <c r="B38" s="6">
        <f>-B37</f>
        <v>-20000</v>
      </c>
      <c r="C38" s="6">
        <f t="shared" ref="C38:J38" si="14">-C37</f>
        <v>-47500</v>
      </c>
      <c r="D38" s="6">
        <f t="shared" si="14"/>
        <v>-45000</v>
      </c>
      <c r="E38" s="6">
        <f t="shared" si="14"/>
        <v>-22500</v>
      </c>
      <c r="F38" s="6">
        <f t="shared" si="14"/>
        <v>8250</v>
      </c>
      <c r="G38" s="6">
        <f t="shared" si="14"/>
        <v>9750</v>
      </c>
      <c r="H38" s="6">
        <f t="shared" si="14"/>
        <v>19500</v>
      </c>
      <c r="I38" s="6">
        <f t="shared" si="14"/>
        <v>19500</v>
      </c>
      <c r="J38" s="6">
        <f t="shared" si="14"/>
        <v>19500</v>
      </c>
    </row>
    <row r="39" spans="1:11" ht="15">
      <c r="B39" s="5"/>
      <c r="C39" s="5"/>
      <c r="D39" s="5"/>
      <c r="E39" s="5"/>
      <c r="F39" s="5"/>
      <c r="G39" s="5"/>
      <c r="H39" s="5"/>
      <c r="I39" s="5"/>
      <c r="J39" s="5"/>
    </row>
    <row r="40" spans="1:11" ht="15">
      <c r="A40" s="6" t="s">
        <v>46</v>
      </c>
      <c r="B40" s="5"/>
      <c r="C40" s="5"/>
      <c r="D40" s="5"/>
      <c r="E40" s="5"/>
      <c r="F40" s="5"/>
      <c r="G40" s="5"/>
      <c r="H40" s="5"/>
      <c r="I40" s="5"/>
      <c r="J40" s="5">
        <f>J36</f>
        <v>58500</v>
      </c>
    </row>
    <row r="41" spans="1:11" ht="15">
      <c r="A41" s="6" t="s">
        <v>44</v>
      </c>
      <c r="B41" s="6">
        <f>B36</f>
        <v>20000</v>
      </c>
      <c r="C41" s="6">
        <f>C36-B36</f>
        <v>47500</v>
      </c>
      <c r="D41" s="6">
        <f t="shared" ref="D41:J41" si="15">D36-C36</f>
        <v>45000</v>
      </c>
      <c r="E41" s="6">
        <f t="shared" si="15"/>
        <v>22500</v>
      </c>
      <c r="F41" s="6">
        <f t="shared" si="15"/>
        <v>-8250</v>
      </c>
      <c r="G41" s="6">
        <f t="shared" si="15"/>
        <v>-9750</v>
      </c>
      <c r="H41" s="6">
        <f t="shared" si="15"/>
        <v>-19500</v>
      </c>
      <c r="I41" s="6">
        <f t="shared" si="15"/>
        <v>-19500</v>
      </c>
      <c r="J41" s="6">
        <f>I41-J40</f>
        <v>-78000</v>
      </c>
    </row>
    <row r="42" spans="1:11" ht="15">
      <c r="A42" s="13" t="s">
        <v>45</v>
      </c>
      <c r="B42" s="13">
        <f>-B41</f>
        <v>-20000</v>
      </c>
      <c r="C42" s="13">
        <f t="shared" ref="C42:J42" si="16">-C41</f>
        <v>-47500</v>
      </c>
      <c r="D42" s="13">
        <f t="shared" si="16"/>
        <v>-45000</v>
      </c>
      <c r="E42" s="13">
        <f t="shared" si="16"/>
        <v>-22500</v>
      </c>
      <c r="F42" s="13">
        <f t="shared" si="16"/>
        <v>8250</v>
      </c>
      <c r="G42" s="13">
        <f t="shared" si="16"/>
        <v>9750</v>
      </c>
      <c r="H42" s="13">
        <f t="shared" si="16"/>
        <v>19500</v>
      </c>
      <c r="I42" s="13">
        <f t="shared" si="16"/>
        <v>19500</v>
      </c>
      <c r="J42" s="13">
        <f t="shared" si="16"/>
        <v>78000</v>
      </c>
    </row>
    <row r="43" spans="1:11" ht="15">
      <c r="B43" s="5"/>
      <c r="C43" s="5"/>
      <c r="D43" s="5"/>
      <c r="E43" s="5"/>
      <c r="F43" s="5"/>
      <c r="G43" s="5"/>
      <c r="H43" s="5"/>
      <c r="I43" s="5"/>
      <c r="J43" s="5"/>
    </row>
    <row r="44" spans="1:11" ht="15">
      <c r="B44" s="5"/>
      <c r="C44" s="5"/>
      <c r="D44" s="5"/>
      <c r="E44" s="5"/>
      <c r="F44" s="5"/>
      <c r="G44" s="5"/>
      <c r="H44" s="5"/>
      <c r="I44" s="5"/>
      <c r="J44" s="5"/>
    </row>
    <row r="45" spans="1:11" ht="15">
      <c r="A45" s="6"/>
      <c r="B45" s="8" t="s">
        <v>6</v>
      </c>
      <c r="C45" s="8"/>
      <c r="D45" s="8"/>
    </row>
    <row r="46" spans="1:11" ht="15">
      <c r="B46" s="6">
        <v>0</v>
      </c>
      <c r="C46" s="6">
        <v>1</v>
      </c>
      <c r="D46" s="6">
        <v>2</v>
      </c>
      <c r="E46" s="6">
        <v>3</v>
      </c>
      <c r="F46" s="6">
        <v>4</v>
      </c>
      <c r="G46" s="6">
        <v>5</v>
      </c>
      <c r="H46" s="6">
        <v>6</v>
      </c>
      <c r="I46" s="6">
        <v>7</v>
      </c>
      <c r="J46" s="6">
        <v>8</v>
      </c>
    </row>
    <row r="47" spans="1:11" ht="15">
      <c r="A47" s="6" t="s">
        <v>47</v>
      </c>
      <c r="B47" s="5">
        <v>-800000</v>
      </c>
      <c r="C47" s="5"/>
      <c r="D47" s="5"/>
      <c r="E47" s="5"/>
      <c r="F47" s="5"/>
      <c r="G47" s="5"/>
      <c r="H47" s="5"/>
      <c r="I47" s="5"/>
      <c r="J47" s="5"/>
    </row>
    <row r="48" spans="1:11" ht="15">
      <c r="A48" s="6" t="s">
        <v>48</v>
      </c>
      <c r="B48" s="5"/>
      <c r="C48" s="5"/>
      <c r="D48" s="5"/>
      <c r="E48" s="5"/>
      <c r="F48" s="5"/>
      <c r="G48" s="5"/>
      <c r="H48" s="5"/>
      <c r="I48" s="5"/>
      <c r="J48" s="5">
        <f>160000*(1-0.21)</f>
        <v>126400</v>
      </c>
    </row>
    <row r="49" spans="1:10" ht="15">
      <c r="A49" s="13" t="s">
        <v>49</v>
      </c>
      <c r="B49" s="14">
        <f>B47</f>
        <v>-800000</v>
      </c>
      <c r="C49" s="14"/>
      <c r="D49" s="14"/>
      <c r="E49" s="14"/>
      <c r="F49" s="14"/>
      <c r="G49" s="14"/>
      <c r="H49" s="14"/>
      <c r="I49" s="14"/>
      <c r="J49" s="14">
        <f>J48</f>
        <v>126400</v>
      </c>
    </row>
    <row r="52" spans="1:10" ht="15">
      <c r="A52" s="6"/>
      <c r="B52" s="8" t="s">
        <v>6</v>
      </c>
      <c r="C52" s="8"/>
      <c r="D52" s="8"/>
    </row>
    <row r="53" spans="1:10" ht="15">
      <c r="B53" s="6">
        <v>0</v>
      </c>
      <c r="C53" s="6">
        <v>1</v>
      </c>
      <c r="D53" s="6">
        <v>2</v>
      </c>
      <c r="E53" s="6">
        <v>3</v>
      </c>
      <c r="F53" s="6">
        <v>4</v>
      </c>
      <c r="G53" s="6">
        <v>5</v>
      </c>
      <c r="H53" s="6">
        <v>6</v>
      </c>
      <c r="I53" s="6">
        <v>7</v>
      </c>
      <c r="J53" s="6">
        <v>8</v>
      </c>
    </row>
    <row r="54" spans="1:10" ht="15">
      <c r="A54" s="6" t="s">
        <v>51</v>
      </c>
      <c r="B54" s="5"/>
      <c r="C54" s="5">
        <f>B30</f>
        <v>99057.2</v>
      </c>
      <c r="D54" s="5">
        <f t="shared" ref="D54:J54" si="17">C30</f>
        <v>258393.2</v>
      </c>
      <c r="E54" s="5">
        <f t="shared" si="17"/>
        <v>365133.2</v>
      </c>
      <c r="F54" s="5">
        <f t="shared" si="17"/>
        <v>297483.2</v>
      </c>
      <c r="G54" s="5">
        <f t="shared" si="17"/>
        <v>291502.40000000002</v>
      </c>
      <c r="H54" s="5">
        <f t="shared" si="17"/>
        <v>236185.60000000001</v>
      </c>
      <c r="I54" s="5">
        <f t="shared" si="17"/>
        <v>180902.39999999999</v>
      </c>
      <c r="J54" s="5">
        <f t="shared" si="17"/>
        <v>118092.8</v>
      </c>
    </row>
    <row r="55" spans="1:10" ht="15">
      <c r="A55" s="6" t="s">
        <v>50</v>
      </c>
      <c r="B55" s="5">
        <f>B42</f>
        <v>-20000</v>
      </c>
      <c r="C55" s="5">
        <f t="shared" ref="C55:J55" si="18">C42</f>
        <v>-47500</v>
      </c>
      <c r="D55" s="5">
        <f t="shared" si="18"/>
        <v>-45000</v>
      </c>
      <c r="E55" s="5">
        <f t="shared" si="18"/>
        <v>-22500</v>
      </c>
      <c r="F55" s="5">
        <f t="shared" si="18"/>
        <v>8250</v>
      </c>
      <c r="G55" s="5">
        <f t="shared" si="18"/>
        <v>9750</v>
      </c>
      <c r="H55" s="5">
        <f t="shared" si="18"/>
        <v>19500</v>
      </c>
      <c r="I55" s="5">
        <f t="shared" si="18"/>
        <v>19500</v>
      </c>
      <c r="J55" s="5">
        <f t="shared" si="18"/>
        <v>78000</v>
      </c>
    </row>
    <row r="56" spans="1:10" ht="15">
      <c r="A56" s="6" t="s">
        <v>49</v>
      </c>
      <c r="B56" s="5">
        <f>B49</f>
        <v>-800000</v>
      </c>
      <c r="C56" s="5"/>
      <c r="D56" s="5"/>
      <c r="E56" s="5"/>
      <c r="F56" s="5"/>
      <c r="G56" s="5"/>
      <c r="H56" s="5"/>
      <c r="I56" s="5"/>
      <c r="J56" s="5">
        <f t="shared" ref="C56:J56" si="19">J49</f>
        <v>126400</v>
      </c>
    </row>
    <row r="57" spans="1:10" s="11" customFormat="1" ht="15">
      <c r="A57" s="6" t="s">
        <v>52</v>
      </c>
      <c r="B57" s="6">
        <f>SUM(B54:B56)</f>
        <v>-820000</v>
      </c>
      <c r="C57" s="6">
        <f t="shared" ref="C57:J57" si="20">SUM(C54:C56)</f>
        <v>51557.2</v>
      </c>
      <c r="D57" s="6">
        <f t="shared" si="20"/>
        <v>213393.2</v>
      </c>
      <c r="E57" s="6">
        <f t="shared" si="20"/>
        <v>342633.2</v>
      </c>
      <c r="F57" s="6">
        <f t="shared" si="20"/>
        <v>305733.2</v>
      </c>
      <c r="G57" s="6">
        <f t="shared" si="20"/>
        <v>301252.40000000002</v>
      </c>
      <c r="H57" s="6">
        <f t="shared" si="20"/>
        <v>255685.6</v>
      </c>
      <c r="I57" s="6">
        <f t="shared" si="20"/>
        <v>200402.4</v>
      </c>
      <c r="J57" s="6">
        <f t="shared" si="20"/>
        <v>322492.79999999999</v>
      </c>
    </row>
    <row r="59" spans="1:10" ht="15">
      <c r="A59" s="6" t="s">
        <v>53</v>
      </c>
      <c r="B59" s="5">
        <f>B57</f>
        <v>-820000</v>
      </c>
      <c r="C59" s="5">
        <f>C57+B59</f>
        <v>-768442.8</v>
      </c>
      <c r="D59" s="5">
        <f t="shared" ref="D59:J59" si="21">D57+C59</f>
        <v>-555049.60000000009</v>
      </c>
      <c r="E59" s="5">
        <f t="shared" si="21"/>
        <v>-212416.40000000008</v>
      </c>
      <c r="F59" s="5">
        <f t="shared" si="21"/>
        <v>93316.79999999993</v>
      </c>
      <c r="G59" s="5">
        <f t="shared" si="21"/>
        <v>394569.19999999995</v>
      </c>
      <c r="H59" s="5">
        <f t="shared" si="21"/>
        <v>650254.79999999993</v>
      </c>
      <c r="I59" s="5">
        <f t="shared" si="21"/>
        <v>850657.2</v>
      </c>
      <c r="J59" s="5">
        <f t="shared" si="21"/>
        <v>1173150</v>
      </c>
    </row>
    <row r="61" spans="1:10" ht="15">
      <c r="A61" s="6" t="s">
        <v>11</v>
      </c>
      <c r="B61" s="16">
        <f>NPV(B1,C57:J57)</f>
        <v>1047356.8837180228</v>
      </c>
    </row>
    <row r="62" spans="1:10" ht="15">
      <c r="A62" s="6" t="s">
        <v>12</v>
      </c>
      <c r="B62" s="16">
        <f>-B57</f>
        <v>820000</v>
      </c>
    </row>
    <row r="63" spans="1:10" ht="15">
      <c r="A63" s="6" t="s">
        <v>13</v>
      </c>
      <c r="B63" s="16">
        <f>B61-B62</f>
        <v>227356.88371802284</v>
      </c>
    </row>
    <row r="64" spans="1:10" ht="15">
      <c r="A64" s="6" t="s">
        <v>14</v>
      </c>
      <c r="B64" s="17">
        <f>IRR(B57:J57)</f>
        <v>0.21885959120215975</v>
      </c>
    </row>
    <row r="65" spans="1:2" ht="15">
      <c r="A65" s="6" t="s">
        <v>16</v>
      </c>
      <c r="B65" s="1">
        <f>3+(-E59/F57)</f>
        <v>3.6947770147304908</v>
      </c>
    </row>
    <row r="66" spans="1:2" ht="15">
      <c r="A66" s="6"/>
    </row>
    <row r="67" spans="1:2" ht="15">
      <c r="A67" s="6"/>
    </row>
    <row r="68" spans="1:2" ht="15">
      <c r="A68" s="6"/>
    </row>
    <row r="69" spans="1:2" ht="15">
      <c r="A69" s="6"/>
    </row>
    <row r="70" spans="1:2" ht="15">
      <c r="A70" s="6"/>
    </row>
  </sheetData>
  <mergeCells count="6">
    <mergeCell ref="B2:D2"/>
    <mergeCell ref="B9:D9"/>
    <mergeCell ref="B16:D16"/>
    <mergeCell ref="B33:D33"/>
    <mergeCell ref="B45:D45"/>
    <mergeCell ref="B52:D5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2024-04-19T14:10:33Z</dcterms:modified>
</cp:coreProperties>
</file>