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7" i="1"/>
  <c r="E56"/>
  <c r="D28" i="2"/>
  <c r="E28" s="1"/>
  <c r="D7"/>
  <c r="C7"/>
  <c r="C50"/>
  <c r="C51"/>
  <c r="C52"/>
  <c r="C53"/>
  <c r="E50"/>
  <c r="E51"/>
  <c r="E52"/>
  <c r="E53"/>
  <c r="E46"/>
  <c r="E47"/>
  <c r="E48"/>
  <c r="E49"/>
  <c r="E45"/>
  <c r="C46"/>
  <c r="C47"/>
  <c r="C48"/>
  <c r="C49"/>
  <c r="C45"/>
  <c r="C43"/>
  <c r="D57" i="1"/>
  <c r="C57"/>
  <c r="C58" s="1"/>
  <c r="E27" i="2"/>
  <c r="C18"/>
  <c r="B46"/>
  <c r="B47"/>
  <c r="B48"/>
  <c r="B49"/>
  <c r="B45"/>
  <c r="B43"/>
  <c r="B34"/>
  <c r="B27"/>
  <c r="B18"/>
  <c r="D5"/>
  <c r="C5"/>
  <c r="C6"/>
  <c r="D6" s="1"/>
  <c r="C4"/>
  <c r="D4" s="1"/>
  <c r="C87" i="1"/>
  <c r="D87"/>
  <c r="E87"/>
  <c r="C86"/>
  <c r="D86"/>
  <c r="E86"/>
  <c r="B87"/>
  <c r="B86"/>
  <c r="C85"/>
  <c r="D85"/>
  <c r="E85"/>
  <c r="C83"/>
  <c r="D83"/>
  <c r="E83"/>
  <c r="B83"/>
  <c r="C82"/>
  <c r="D82"/>
  <c r="E82"/>
  <c r="B82"/>
  <c r="D74"/>
  <c r="C74"/>
  <c r="E73"/>
  <c r="B74"/>
  <c r="E63"/>
  <c r="E72"/>
  <c r="E71"/>
  <c r="E70"/>
  <c r="E69"/>
  <c r="D67"/>
  <c r="C67"/>
  <c r="B67"/>
  <c r="E66"/>
  <c r="E65"/>
  <c r="C80"/>
  <c r="D80"/>
  <c r="B80"/>
  <c r="C79"/>
  <c r="D79"/>
  <c r="E79"/>
  <c r="E81" s="1"/>
  <c r="B79"/>
  <c r="E78"/>
  <c r="E80" s="1"/>
  <c r="E38"/>
  <c r="E39"/>
  <c r="E40"/>
  <c r="E41"/>
  <c r="C42"/>
  <c r="D42"/>
  <c r="B42"/>
  <c r="E33"/>
  <c r="E34"/>
  <c r="E35"/>
  <c r="C36"/>
  <c r="D36"/>
  <c r="D43" s="1"/>
  <c r="B36"/>
  <c r="E36" s="1"/>
  <c r="E31"/>
  <c r="D25"/>
  <c r="D27" s="1"/>
  <c r="C25"/>
  <c r="C27" s="1"/>
  <c r="B25"/>
  <c r="B27" s="1"/>
  <c r="E23"/>
  <c r="E25" s="1"/>
  <c r="E27" s="1"/>
  <c r="E16"/>
  <c r="D16"/>
  <c r="E14"/>
  <c r="C16"/>
  <c r="C13"/>
  <c r="C15" s="1"/>
  <c r="D13"/>
  <c r="D15" s="1"/>
  <c r="B13"/>
  <c r="B15" s="1"/>
  <c r="B17" s="1"/>
  <c r="B19" s="1"/>
  <c r="E12"/>
  <c r="E11"/>
  <c r="E6"/>
  <c r="E4"/>
  <c r="D5"/>
  <c r="C4"/>
  <c r="D6" s="1"/>
  <c r="B4"/>
  <c r="C6" s="1"/>
  <c r="E3"/>
  <c r="D9" i="2" l="1"/>
  <c r="B21" s="1"/>
  <c r="B28" s="1"/>
  <c r="B85" i="1"/>
  <c r="E74"/>
  <c r="C81"/>
  <c r="C43"/>
  <c r="D81"/>
  <c r="B81"/>
  <c r="D75"/>
  <c r="C75"/>
  <c r="E67"/>
  <c r="B75"/>
  <c r="B43"/>
  <c r="B5"/>
  <c r="B7" s="1"/>
  <c r="C17"/>
  <c r="C19" s="1"/>
  <c r="E42"/>
  <c r="E43" s="1"/>
  <c r="E5"/>
  <c r="E13"/>
  <c r="E15" s="1"/>
  <c r="E17" s="1"/>
  <c r="E19" s="1"/>
  <c r="D17"/>
  <c r="D19" s="1"/>
  <c r="C5"/>
  <c r="C7" s="1"/>
  <c r="E7" s="1"/>
  <c r="D7"/>
  <c r="E75" l="1"/>
</calcChain>
</file>

<file path=xl/sharedStrings.xml><?xml version="1.0" encoding="utf-8"?>
<sst xmlns="http://schemas.openxmlformats.org/spreadsheetml/2006/main" count="130" uniqueCount="94">
  <si>
    <t>unit sales</t>
    <phoneticPr fontId="1" type="noConversion"/>
  </si>
  <si>
    <t>plus: desired ending inventory</t>
    <phoneticPr fontId="1" type="noConversion"/>
  </si>
  <si>
    <t>total needed</t>
    <phoneticPr fontId="1" type="noConversion"/>
  </si>
  <si>
    <t>less: begeinning inventory</t>
    <phoneticPr fontId="1" type="noConversion"/>
  </si>
  <si>
    <t>production requirement</t>
    <phoneticPr fontId="1" type="noConversion"/>
  </si>
  <si>
    <t>january</t>
    <phoneticPr fontId="1" type="noConversion"/>
  </si>
  <si>
    <t>feruary</t>
    <phoneticPr fontId="1" type="noConversion"/>
  </si>
  <si>
    <t>march</t>
    <phoneticPr fontId="1" type="noConversion"/>
  </si>
  <si>
    <t>1 quarter</t>
    <phoneticPr fontId="1" type="noConversion"/>
  </si>
  <si>
    <t>prounds</t>
    <phoneticPr fontId="1" type="noConversion"/>
  </si>
  <si>
    <t>quantity</t>
    <phoneticPr fontId="1" type="noConversion"/>
  </si>
  <si>
    <t>total quantity needed</t>
    <phoneticPr fontId="1" type="noConversion"/>
  </si>
  <si>
    <t>quantity to perchase</t>
    <phoneticPr fontId="1" type="noConversion"/>
  </si>
  <si>
    <t>cost per pound</t>
    <phoneticPr fontId="1" type="noConversion"/>
  </si>
  <si>
    <t>total direct material expense</t>
    <phoneticPr fontId="1" type="noConversion"/>
  </si>
  <si>
    <t>direct labor rate</t>
    <phoneticPr fontId="1" type="noConversion"/>
  </si>
  <si>
    <t>direct labor hours percase</t>
    <phoneticPr fontId="1" type="noConversion"/>
  </si>
  <si>
    <t>total direct labor</t>
    <phoneticPr fontId="1" type="noConversion"/>
  </si>
  <si>
    <t>direct labor</t>
  </si>
  <si>
    <t>direct material</t>
  </si>
  <si>
    <t>production requirement</t>
  </si>
  <si>
    <t>varieble MOH costs:</t>
    <phoneticPr fontId="1" type="noConversion"/>
  </si>
  <si>
    <t>other idire material</t>
    <phoneticPr fontId="1" type="noConversion"/>
  </si>
  <si>
    <t>other indirect labor</t>
    <phoneticPr fontId="1" type="noConversion"/>
  </si>
  <si>
    <t>utilities</t>
    <phoneticPr fontId="1" type="noConversion"/>
  </si>
  <si>
    <t>total varieble MOH</t>
    <phoneticPr fontId="1" type="noConversion"/>
  </si>
  <si>
    <t>fixed MOH costs:</t>
    <phoneticPr fontId="1" type="noConversion"/>
  </si>
  <si>
    <t>equipmnt depreciation</t>
    <phoneticPr fontId="1" type="noConversion"/>
  </si>
  <si>
    <t>insurance taxed</t>
    <phoneticPr fontId="1" type="noConversion"/>
  </si>
  <si>
    <t>indirect labor</t>
    <phoneticPr fontId="1" type="noConversion"/>
  </si>
  <si>
    <t>total fixed MOH cost</t>
    <phoneticPr fontId="1" type="noConversion"/>
  </si>
  <si>
    <t>total maufacturing overhead</t>
    <phoneticPr fontId="1" type="noConversion"/>
  </si>
  <si>
    <t>total maufacturing</t>
  </si>
  <si>
    <t>direct materials</t>
    <phoneticPr fontId="1" type="noConversion"/>
  </si>
  <si>
    <t>cost per case</t>
  </si>
  <si>
    <t>cost per case</t>
    <phoneticPr fontId="1" type="noConversion"/>
  </si>
  <si>
    <t>direct labor hours</t>
    <phoneticPr fontId="1" type="noConversion"/>
  </si>
  <si>
    <t>fixed MOH costs</t>
    <phoneticPr fontId="1" type="noConversion"/>
  </si>
  <si>
    <t>forecast total production volume year</t>
    <phoneticPr fontId="1" type="noConversion"/>
  </si>
  <si>
    <t>total fixed MOH</t>
    <phoneticPr fontId="1" type="noConversion"/>
  </si>
  <si>
    <t>sales forecast</t>
    <phoneticPr fontId="1" type="noConversion"/>
  </si>
  <si>
    <t>sales revenues</t>
    <phoneticPr fontId="1" type="noConversion"/>
  </si>
  <si>
    <t>cost of good sold</t>
    <phoneticPr fontId="1" type="noConversion"/>
  </si>
  <si>
    <t>gross profit</t>
    <phoneticPr fontId="1" type="noConversion"/>
  </si>
  <si>
    <t>total operating</t>
    <phoneticPr fontId="1" type="noConversion"/>
  </si>
  <si>
    <t>varieble opt costs:</t>
    <phoneticPr fontId="1" type="noConversion"/>
  </si>
  <si>
    <t>sales commisions</t>
    <phoneticPr fontId="1" type="noConversion"/>
  </si>
  <si>
    <t>shiping expense</t>
    <phoneticPr fontId="1" type="noConversion"/>
  </si>
  <si>
    <t>fixed OPT costs:</t>
    <phoneticPr fontId="1" type="noConversion"/>
  </si>
  <si>
    <t>salaries</t>
    <phoneticPr fontId="1" type="noConversion"/>
  </si>
  <si>
    <t>office rent</t>
    <phoneticPr fontId="1" type="noConversion"/>
  </si>
  <si>
    <t>depreciation</t>
    <phoneticPr fontId="1" type="noConversion"/>
  </si>
  <si>
    <t>advertising</t>
    <phoneticPr fontId="1" type="noConversion"/>
  </si>
  <si>
    <t>telephone internet</t>
    <phoneticPr fontId="1" type="noConversion"/>
  </si>
  <si>
    <t>total fixed OPT cost</t>
    <phoneticPr fontId="1" type="noConversion"/>
  </si>
  <si>
    <t>total OPT overhead</t>
    <phoneticPr fontId="1" type="noConversion"/>
  </si>
  <si>
    <t>opt income</t>
    <phoneticPr fontId="1" type="noConversion"/>
  </si>
  <si>
    <t>interest income</t>
    <phoneticPr fontId="1" type="noConversion"/>
  </si>
  <si>
    <t>income before taxes</t>
    <phoneticPr fontId="1" type="noConversion"/>
  </si>
  <si>
    <t>taxes</t>
    <phoneticPr fontId="1" type="noConversion"/>
  </si>
  <si>
    <t>net</t>
    <phoneticPr fontId="1" type="noConversion"/>
  </si>
  <si>
    <t>francien: Eng.iii</t>
    <phoneticPr fontId="1" type="noConversion"/>
  </si>
  <si>
    <t>raj: Eng.iii</t>
    <phoneticPr fontId="1" type="noConversion"/>
  </si>
  <si>
    <t>jack: Eng.iii</t>
    <phoneticPr fontId="1" type="noConversion"/>
  </si>
  <si>
    <t>total</t>
    <phoneticPr fontId="1" type="noConversion"/>
  </si>
  <si>
    <t>salary</t>
    <phoneticPr fontId="1" type="noConversion"/>
  </si>
  <si>
    <t>benefits</t>
    <phoneticPr fontId="1" type="noConversion"/>
  </si>
  <si>
    <t>fully burdened cost</t>
    <phoneticPr fontId="1" type="noConversion"/>
  </si>
  <si>
    <t>lab spplies consumables</t>
    <phoneticPr fontId="1" type="noConversion"/>
  </si>
  <si>
    <t>outside lab</t>
    <phoneticPr fontId="1" type="noConversion"/>
  </si>
  <si>
    <t>s/w</t>
    <phoneticPr fontId="1" type="noConversion"/>
  </si>
  <si>
    <t>total project cost</t>
    <phoneticPr fontId="1" type="noConversion"/>
  </si>
  <si>
    <t>raj FTE</t>
    <phoneticPr fontId="1" type="noConversion"/>
  </si>
  <si>
    <t>scott FTE</t>
    <phoneticPr fontId="1" type="noConversion"/>
  </si>
  <si>
    <t>microscope expemse</t>
    <phoneticPr fontId="1" type="noConversion"/>
  </si>
  <si>
    <t>personal cost</t>
    <phoneticPr fontId="1" type="noConversion"/>
  </si>
  <si>
    <t>project costs</t>
    <phoneticPr fontId="1" type="noConversion"/>
  </si>
  <si>
    <t>materials</t>
    <phoneticPr fontId="1" type="noConversion"/>
  </si>
  <si>
    <t>internal services</t>
    <phoneticPr fontId="1" type="noConversion"/>
  </si>
  <si>
    <t>purchased services</t>
    <phoneticPr fontId="1" type="noConversion"/>
  </si>
  <si>
    <t>other</t>
    <phoneticPr fontId="1" type="noConversion"/>
  </si>
  <si>
    <t>total project costs</t>
    <phoneticPr fontId="1" type="noConversion"/>
  </si>
  <si>
    <t>total material Rd budjet</t>
    <phoneticPr fontId="1" type="noConversion"/>
  </si>
  <si>
    <t>Nt</t>
    <phoneticPr fontId="1" type="noConversion"/>
  </si>
  <si>
    <t>Nt-1</t>
    <phoneticPr fontId="1" type="noConversion"/>
  </si>
  <si>
    <t>Nt+1</t>
    <phoneticPr fontId="1" type="noConversion"/>
  </si>
  <si>
    <t>JAN</t>
    <phoneticPr fontId="1" type="noConversion"/>
  </si>
  <si>
    <t>FEB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</si>
  <si>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</si>
  <si>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</si>
  <si>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</si>
  <si>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JUUN</t>
    <phoneticPr fontId="1" type="noConversion"/>
  </si>
  <si>
    <t>JUL</t>
    <phoneticPr fontId="1" type="noConversion"/>
  </si>
  <si>
    <t>COX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</si>
</sst>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7"/>
  <sheetViews>
    <sheetView tabSelected="1" topLeftCell="A37" workbookViewId="0">
      <selection activeCell="E58" sqref="E58"/>
    </sheetView>
  </sheetViews>
  <sheetFormatPr defaultColWidth="18.875" defaultRowHeight="15"/>
  <cols>
    <col min="1" max="16384" width="18.875" style="1"/>
  </cols>
  <sheetData>
    <row r="1" spans="1:5" ht="30">
      <c r="A1" s="6" t="s">
        <v>20</v>
      </c>
    </row>
    <row r="2" spans="1:5">
      <c r="B2" s="1" t="s">
        <v>5</v>
      </c>
      <c r="C2" s="1" t="s">
        <v>6</v>
      </c>
      <c r="D2" s="1" t="s">
        <v>7</v>
      </c>
      <c r="E2" s="1" t="s">
        <v>8</v>
      </c>
    </row>
    <row r="3" spans="1:5">
      <c r="A3" s="1" t="s">
        <v>0</v>
      </c>
      <c r="B3" s="2">
        <v>30000</v>
      </c>
      <c r="C3" s="3">
        <v>20000</v>
      </c>
      <c r="D3" s="2">
        <v>25000</v>
      </c>
      <c r="E3" s="2">
        <f>SUM(B3:D3)</f>
        <v>75000</v>
      </c>
    </row>
    <row r="4" spans="1:5" ht="30">
      <c r="A4" s="1" t="s">
        <v>1</v>
      </c>
      <c r="B4" s="3">
        <f>C3*0.1</f>
        <v>2000</v>
      </c>
      <c r="C4" s="2">
        <f t="shared" ref="C4" si="0">D3*0.1</f>
        <v>2500</v>
      </c>
      <c r="D4" s="2">
        <v>3200</v>
      </c>
      <c r="E4" s="2">
        <f>D4</f>
        <v>3200</v>
      </c>
    </row>
    <row r="5" spans="1:5">
      <c r="A5" s="4" t="s">
        <v>2</v>
      </c>
      <c r="B5" s="5">
        <f>SUM(B3:B4)</f>
        <v>32000</v>
      </c>
      <c r="C5" s="5">
        <f t="shared" ref="C5:D5" si="1">SUM(C3:C4)</f>
        <v>22500</v>
      </c>
      <c r="D5" s="5">
        <f t="shared" si="1"/>
        <v>28200</v>
      </c>
      <c r="E5" s="5">
        <f>SUM(E3:E4)</f>
        <v>78200</v>
      </c>
    </row>
    <row r="6" spans="1:5" ht="30">
      <c r="A6" s="1" t="s">
        <v>3</v>
      </c>
      <c r="B6" s="2">
        <v>3000</v>
      </c>
      <c r="C6" s="3">
        <f>B4</f>
        <v>2000</v>
      </c>
      <c r="D6" s="2">
        <f>C4</f>
        <v>2500</v>
      </c>
      <c r="E6" s="2">
        <f>B6</f>
        <v>3000</v>
      </c>
    </row>
    <row r="7" spans="1:5" ht="30">
      <c r="A7" s="4" t="s">
        <v>4</v>
      </c>
      <c r="B7" s="5">
        <f>B5-B6</f>
        <v>29000</v>
      </c>
      <c r="C7" s="5">
        <f t="shared" ref="C7:D7" si="2">C5-C6</f>
        <v>20500</v>
      </c>
      <c r="D7" s="5">
        <f t="shared" si="2"/>
        <v>25700</v>
      </c>
      <c r="E7" s="5">
        <f t="shared" ref="E7" si="3">SUM(B7:D7)</f>
        <v>75200</v>
      </c>
    </row>
    <row r="9" spans="1:5">
      <c r="A9" s="6" t="s">
        <v>19</v>
      </c>
    </row>
    <row r="10" spans="1:5">
      <c r="B10" s="1" t="s">
        <v>5</v>
      </c>
      <c r="C10" s="1" t="s">
        <v>6</v>
      </c>
      <c r="D10" s="1" t="s">
        <v>7</v>
      </c>
      <c r="E10" s="1" t="s">
        <v>8</v>
      </c>
    </row>
    <row r="11" spans="1:5" ht="30">
      <c r="A11" s="1" t="s">
        <v>4</v>
      </c>
      <c r="B11" s="2">
        <v>29000</v>
      </c>
      <c r="C11" s="2">
        <v>20500</v>
      </c>
      <c r="D11" s="2">
        <v>25700</v>
      </c>
      <c r="E11" s="2">
        <f>SUM(B11:D11)</f>
        <v>75200</v>
      </c>
    </row>
    <row r="12" spans="1:5">
      <c r="A12" s="1" t="s">
        <v>9</v>
      </c>
      <c r="B12" s="2">
        <v>5</v>
      </c>
      <c r="C12" s="2">
        <v>5</v>
      </c>
      <c r="D12" s="2">
        <v>5</v>
      </c>
      <c r="E12" s="2">
        <f>D12</f>
        <v>5</v>
      </c>
    </row>
    <row r="13" spans="1:5">
      <c r="A13" s="4" t="s">
        <v>10</v>
      </c>
      <c r="B13" s="5">
        <f>B11*B12</f>
        <v>145000</v>
      </c>
      <c r="C13" s="5">
        <f t="shared" ref="C13:E13" si="4">C11*C12</f>
        <v>102500</v>
      </c>
      <c r="D13" s="5">
        <f t="shared" si="4"/>
        <v>128500</v>
      </c>
      <c r="E13" s="5">
        <f t="shared" si="4"/>
        <v>376000</v>
      </c>
    </row>
    <row r="14" spans="1:5" ht="30">
      <c r="A14" s="1" t="s">
        <v>1</v>
      </c>
      <c r="B14" s="2">
        <v>10250</v>
      </c>
      <c r="C14" s="2">
        <v>12850</v>
      </c>
      <c r="D14" s="2">
        <v>16150</v>
      </c>
      <c r="E14" s="2">
        <f>D14</f>
        <v>16150</v>
      </c>
    </row>
    <row r="15" spans="1:5" ht="30">
      <c r="A15" s="4" t="s">
        <v>11</v>
      </c>
      <c r="B15" s="5">
        <f>SUM(B13:B14)</f>
        <v>155250</v>
      </c>
      <c r="C15" s="5">
        <f t="shared" ref="C15:E15" si="5">SUM(C13:C14)</f>
        <v>115350</v>
      </c>
      <c r="D15" s="5">
        <f t="shared" si="5"/>
        <v>144650</v>
      </c>
      <c r="E15" s="5">
        <f t="shared" si="5"/>
        <v>392150</v>
      </c>
    </row>
    <row r="16" spans="1:5" ht="30">
      <c r="A16" s="1" t="s">
        <v>3</v>
      </c>
      <c r="B16" s="2">
        <v>14500</v>
      </c>
      <c r="C16" s="2">
        <f>B14</f>
        <v>10250</v>
      </c>
      <c r="D16" s="2">
        <f>C14</f>
        <v>12850</v>
      </c>
      <c r="E16" s="1">
        <f>B16</f>
        <v>14500</v>
      </c>
    </row>
    <row r="17" spans="1:5" ht="30">
      <c r="A17" s="4" t="s">
        <v>12</v>
      </c>
      <c r="B17" s="4">
        <f>B15-B16</f>
        <v>140750</v>
      </c>
      <c r="C17" s="4">
        <f t="shared" ref="C17:E17" si="6">C15-C16</f>
        <v>105100</v>
      </c>
      <c r="D17" s="4">
        <f t="shared" si="6"/>
        <v>131800</v>
      </c>
      <c r="E17" s="4">
        <f t="shared" si="6"/>
        <v>377650</v>
      </c>
    </row>
    <row r="18" spans="1:5">
      <c r="A18" s="1" t="s">
        <v>13</v>
      </c>
      <c r="B18" s="1">
        <v>1.5</v>
      </c>
      <c r="C18" s="1">
        <v>1.5</v>
      </c>
      <c r="D18" s="1">
        <v>1.5</v>
      </c>
      <c r="E18" s="1">
        <v>1.5</v>
      </c>
    </row>
    <row r="19" spans="1:5" ht="30">
      <c r="A19" s="4" t="s">
        <v>14</v>
      </c>
      <c r="B19" s="4">
        <f>B17*B18</f>
        <v>211125</v>
      </c>
      <c r="C19" s="4">
        <f t="shared" ref="C19:E19" si="7">C17*C18</f>
        <v>157650</v>
      </c>
      <c r="D19" s="4">
        <f t="shared" si="7"/>
        <v>197700</v>
      </c>
      <c r="E19" s="4">
        <f t="shared" si="7"/>
        <v>566475</v>
      </c>
    </row>
    <row r="21" spans="1:5">
      <c r="A21" s="6" t="s">
        <v>18</v>
      </c>
    </row>
    <row r="22" spans="1:5">
      <c r="B22" s="1" t="s">
        <v>5</v>
      </c>
      <c r="C22" s="1" t="s">
        <v>6</v>
      </c>
      <c r="D22" s="1" t="s">
        <v>7</v>
      </c>
      <c r="E22" s="1" t="s">
        <v>8</v>
      </c>
    </row>
    <row r="23" spans="1:5" ht="30">
      <c r="A23" s="1" t="s">
        <v>4</v>
      </c>
      <c r="B23" s="2">
        <v>29000</v>
      </c>
      <c r="C23" s="2">
        <v>20500</v>
      </c>
      <c r="D23" s="2">
        <v>25700</v>
      </c>
      <c r="E23" s="2">
        <f>SUM(B23:D23)</f>
        <v>75200</v>
      </c>
    </row>
    <row r="24" spans="1:5" ht="30">
      <c r="A24" s="1" t="s">
        <v>16</v>
      </c>
      <c r="B24" s="2">
        <v>0.05</v>
      </c>
      <c r="C24" s="2">
        <v>0.05</v>
      </c>
      <c r="D24" s="2">
        <v>0.05</v>
      </c>
      <c r="E24" s="2">
        <v>0.05</v>
      </c>
    </row>
    <row r="25" spans="1:5">
      <c r="A25" s="4" t="s">
        <v>10</v>
      </c>
      <c r="B25" s="5">
        <f>B23*B24</f>
        <v>1450</v>
      </c>
      <c r="C25" s="5">
        <f t="shared" ref="C25:E25" si="8">C23*C24</f>
        <v>1025</v>
      </c>
      <c r="D25" s="5">
        <f t="shared" si="8"/>
        <v>1285</v>
      </c>
      <c r="E25" s="5">
        <f t="shared" si="8"/>
        <v>3760</v>
      </c>
    </row>
    <row r="26" spans="1:5">
      <c r="A26" s="1" t="s">
        <v>15</v>
      </c>
      <c r="B26" s="2">
        <v>22</v>
      </c>
      <c r="C26" s="2">
        <v>22</v>
      </c>
      <c r="D26" s="2">
        <v>22</v>
      </c>
      <c r="E26" s="2">
        <v>22</v>
      </c>
    </row>
    <row r="27" spans="1:5">
      <c r="A27" s="4" t="s">
        <v>17</v>
      </c>
      <c r="B27" s="5">
        <f>B25*B26</f>
        <v>31900</v>
      </c>
      <c r="C27" s="5">
        <f t="shared" ref="C27:E27" si="9">C25*C26</f>
        <v>22550</v>
      </c>
      <c r="D27" s="5">
        <f t="shared" si="9"/>
        <v>28270</v>
      </c>
      <c r="E27" s="5">
        <f t="shared" si="9"/>
        <v>82720</v>
      </c>
    </row>
    <row r="29" spans="1:5">
      <c r="A29" s="6" t="s">
        <v>32</v>
      </c>
    </row>
    <row r="30" spans="1:5">
      <c r="B30" s="1" t="s">
        <v>5</v>
      </c>
      <c r="C30" s="1" t="s">
        <v>6</v>
      </c>
      <c r="D30" s="1" t="s">
        <v>7</v>
      </c>
      <c r="E30" s="1" t="s">
        <v>8</v>
      </c>
    </row>
    <row r="31" spans="1:5" ht="30">
      <c r="A31" s="1" t="s">
        <v>4</v>
      </c>
      <c r="B31" s="2">
        <v>29000</v>
      </c>
      <c r="C31" s="2">
        <v>20500</v>
      </c>
      <c r="D31" s="2">
        <v>25700</v>
      </c>
      <c r="E31" s="2">
        <f>SUM(B31:D31)</f>
        <v>75200</v>
      </c>
    </row>
    <row r="32" spans="1:5" ht="30">
      <c r="A32" s="1" t="s">
        <v>21</v>
      </c>
      <c r="B32" s="2"/>
      <c r="C32" s="2"/>
      <c r="D32" s="2"/>
      <c r="E32" s="2"/>
    </row>
    <row r="33" spans="1:5" ht="30">
      <c r="A33" s="7" t="s">
        <v>22</v>
      </c>
      <c r="B33" s="2">
        <v>36250</v>
      </c>
      <c r="C33" s="2">
        <v>25625</v>
      </c>
      <c r="D33" s="2">
        <v>32125</v>
      </c>
      <c r="E33" s="2">
        <f t="shared" ref="E33:E41" si="10">SUM(B33:D33)</f>
        <v>94000</v>
      </c>
    </row>
    <row r="34" spans="1:5" ht="30">
      <c r="A34" s="7" t="s">
        <v>23</v>
      </c>
      <c r="B34" s="2">
        <v>21750</v>
      </c>
      <c r="C34" s="2">
        <v>15375</v>
      </c>
      <c r="D34" s="2">
        <v>19275</v>
      </c>
      <c r="E34" s="2">
        <f t="shared" si="10"/>
        <v>56400</v>
      </c>
    </row>
    <row r="35" spans="1:5">
      <c r="A35" s="7" t="s">
        <v>24</v>
      </c>
      <c r="B35" s="2">
        <v>14500</v>
      </c>
      <c r="C35" s="2">
        <v>10250</v>
      </c>
      <c r="D35" s="2">
        <v>12850</v>
      </c>
      <c r="E35" s="2">
        <f t="shared" si="10"/>
        <v>37600</v>
      </c>
    </row>
    <row r="36" spans="1:5">
      <c r="A36" s="4" t="s">
        <v>25</v>
      </c>
      <c r="B36" s="5">
        <f>SUM(B33:B35)</f>
        <v>72500</v>
      </c>
      <c r="C36" s="5">
        <f t="shared" ref="C36:D36" si="11">SUM(C33:C35)</f>
        <v>51250</v>
      </c>
      <c r="D36" s="5">
        <f t="shared" si="11"/>
        <v>64250</v>
      </c>
      <c r="E36" s="5">
        <f t="shared" si="10"/>
        <v>188000</v>
      </c>
    </row>
    <row r="37" spans="1:5">
      <c r="A37" s="1" t="s">
        <v>26</v>
      </c>
      <c r="B37" s="2"/>
      <c r="C37" s="2"/>
      <c r="D37" s="2"/>
      <c r="E37" s="2"/>
    </row>
    <row r="38" spans="1:5" ht="30">
      <c r="A38" s="7" t="s">
        <v>27</v>
      </c>
      <c r="B38" s="2">
        <v>10000</v>
      </c>
      <c r="C38" s="2">
        <v>10000</v>
      </c>
      <c r="D38" s="2">
        <v>10000</v>
      </c>
      <c r="E38" s="2">
        <f t="shared" si="10"/>
        <v>30000</v>
      </c>
    </row>
    <row r="39" spans="1:5">
      <c r="A39" s="7" t="s">
        <v>28</v>
      </c>
      <c r="B39" s="2">
        <v>3000</v>
      </c>
      <c r="C39" s="2">
        <v>3000</v>
      </c>
      <c r="D39" s="2">
        <v>3000</v>
      </c>
      <c r="E39" s="2">
        <f t="shared" si="10"/>
        <v>9000</v>
      </c>
    </row>
    <row r="40" spans="1:5">
      <c r="A40" s="7" t="s">
        <v>29</v>
      </c>
      <c r="B40" s="2">
        <v>15000</v>
      </c>
      <c r="C40" s="2">
        <v>15000</v>
      </c>
      <c r="D40" s="2">
        <v>15000</v>
      </c>
      <c r="E40" s="2">
        <f t="shared" si="10"/>
        <v>45000</v>
      </c>
    </row>
    <row r="41" spans="1:5">
      <c r="A41" s="7" t="s">
        <v>24</v>
      </c>
      <c r="B41" s="2">
        <v>2000</v>
      </c>
      <c r="C41" s="2">
        <v>2000</v>
      </c>
      <c r="D41" s="2">
        <v>2000</v>
      </c>
      <c r="E41" s="2">
        <f t="shared" si="10"/>
        <v>6000</v>
      </c>
    </row>
    <row r="42" spans="1:5" ht="30">
      <c r="A42" s="4" t="s">
        <v>30</v>
      </c>
      <c r="B42" s="5">
        <f>SUM(B38:B41)</f>
        <v>30000</v>
      </c>
      <c r="C42" s="5">
        <f t="shared" ref="C42:E42" si="12">SUM(C38:C41)</f>
        <v>30000</v>
      </c>
      <c r="D42" s="5">
        <f t="shared" si="12"/>
        <v>30000</v>
      </c>
      <c r="E42" s="5">
        <f t="shared" si="12"/>
        <v>90000</v>
      </c>
    </row>
    <row r="43" spans="1:5" ht="30">
      <c r="A43" s="4" t="s">
        <v>31</v>
      </c>
      <c r="B43" s="5">
        <f>B36+B42</f>
        <v>102500</v>
      </c>
      <c r="C43" s="5">
        <f t="shared" ref="C43:E43" si="13">C36+C42</f>
        <v>81250</v>
      </c>
      <c r="D43" s="5">
        <f t="shared" si="13"/>
        <v>94250</v>
      </c>
      <c r="E43" s="5">
        <f t="shared" si="13"/>
        <v>278000</v>
      </c>
    </row>
    <row r="46" spans="1:5">
      <c r="A46" s="6" t="s">
        <v>34</v>
      </c>
    </row>
    <row r="47" spans="1:5">
      <c r="C47" s="1" t="s">
        <v>35</v>
      </c>
    </row>
    <row r="48" spans="1:5">
      <c r="A48" s="1" t="s">
        <v>33</v>
      </c>
      <c r="B48" s="2"/>
      <c r="C48" s="2">
        <v>7.5</v>
      </c>
      <c r="D48" s="1">
        <v>25</v>
      </c>
    </row>
    <row r="49" spans="1:5">
      <c r="A49" s="1" t="s">
        <v>36</v>
      </c>
      <c r="B49" s="2"/>
      <c r="C49" s="2">
        <v>1.1000000000000001</v>
      </c>
      <c r="D49" s="1">
        <v>12</v>
      </c>
    </row>
    <row r="50" spans="1:5" ht="30">
      <c r="A50" s="1" t="s">
        <v>21</v>
      </c>
      <c r="B50" s="2"/>
      <c r="C50" s="2"/>
    </row>
    <row r="51" spans="1:5" ht="30">
      <c r="A51" s="7" t="s">
        <v>22</v>
      </c>
      <c r="B51" s="2">
        <v>1.25</v>
      </c>
      <c r="C51" s="2"/>
    </row>
    <row r="52" spans="1:5" ht="30">
      <c r="A52" s="7" t="s">
        <v>23</v>
      </c>
      <c r="B52" s="2">
        <v>0.75</v>
      </c>
      <c r="C52" s="2"/>
    </row>
    <row r="53" spans="1:5">
      <c r="A53" s="7" t="s">
        <v>24</v>
      </c>
      <c r="B53" s="2">
        <v>0.5</v>
      </c>
      <c r="C53" s="2"/>
    </row>
    <row r="54" spans="1:5">
      <c r="A54" s="4" t="s">
        <v>25</v>
      </c>
      <c r="B54" s="5"/>
      <c r="C54" s="5">
        <v>2.5</v>
      </c>
      <c r="D54" s="1">
        <v>42</v>
      </c>
    </row>
    <row r="55" spans="1:5">
      <c r="A55" s="1" t="s">
        <v>37</v>
      </c>
      <c r="B55" s="2">
        <v>360000</v>
      </c>
      <c r="C55" s="2"/>
      <c r="D55" s="1">
        <v>130000</v>
      </c>
    </row>
    <row r="56" spans="1:5" ht="45">
      <c r="A56" s="8" t="s">
        <v>38</v>
      </c>
      <c r="B56" s="2">
        <v>400000</v>
      </c>
      <c r="C56" s="2"/>
      <c r="D56" s="1">
        <v>7500</v>
      </c>
      <c r="E56" s="1">
        <f>D56*12</f>
        <v>90000</v>
      </c>
    </row>
    <row r="57" spans="1:5">
      <c r="A57" s="4" t="s">
        <v>39</v>
      </c>
      <c r="B57" s="5"/>
      <c r="C57" s="5">
        <f>B55/B56</f>
        <v>0.9</v>
      </c>
      <c r="D57" s="5">
        <f>D55/D56</f>
        <v>17.333333333333332</v>
      </c>
      <c r="E57" s="1">
        <f>D55-E56</f>
        <v>40000</v>
      </c>
    </row>
    <row r="58" spans="1:5">
      <c r="A58" s="4" t="s">
        <v>35</v>
      </c>
      <c r="B58" s="4"/>
      <c r="C58" s="4">
        <f>SUM(C48:C57)</f>
        <v>12</v>
      </c>
    </row>
    <row r="61" spans="1:5">
      <c r="A61" s="6" t="s">
        <v>44</v>
      </c>
    </row>
    <row r="62" spans="1:5">
      <c r="B62" s="1" t="s">
        <v>5</v>
      </c>
      <c r="C62" s="1" t="s">
        <v>6</v>
      </c>
      <c r="D62" s="1" t="s">
        <v>7</v>
      </c>
      <c r="E62" s="1" t="s">
        <v>8</v>
      </c>
    </row>
    <row r="63" spans="1:5">
      <c r="A63" s="1" t="s">
        <v>40</v>
      </c>
      <c r="B63" s="2">
        <v>30000</v>
      </c>
      <c r="C63" s="2">
        <v>20000</v>
      </c>
      <c r="D63" s="2">
        <v>25000</v>
      </c>
      <c r="E63" s="2">
        <f>SUM(B63:D63)</f>
        <v>75000</v>
      </c>
    </row>
    <row r="64" spans="1:5" ht="30">
      <c r="A64" s="1" t="s">
        <v>45</v>
      </c>
      <c r="B64" s="2"/>
      <c r="C64" s="2"/>
      <c r="D64" s="2"/>
      <c r="E64" s="2"/>
    </row>
    <row r="65" spans="1:5">
      <c r="A65" s="7" t="s">
        <v>46</v>
      </c>
      <c r="B65" s="2">
        <v>45000</v>
      </c>
      <c r="C65" s="2">
        <v>30000</v>
      </c>
      <c r="D65" s="2">
        <v>37500</v>
      </c>
      <c r="E65" s="2">
        <f t="shared" ref="E65:E67" si="14">SUM(B65:D65)</f>
        <v>112500</v>
      </c>
    </row>
    <row r="66" spans="1:5">
      <c r="A66" s="7" t="s">
        <v>47</v>
      </c>
      <c r="B66" s="2">
        <v>60000</v>
      </c>
      <c r="C66" s="2">
        <v>40000</v>
      </c>
      <c r="D66" s="2">
        <v>50000</v>
      </c>
      <c r="E66" s="2">
        <f t="shared" si="14"/>
        <v>150000</v>
      </c>
    </row>
    <row r="67" spans="1:5">
      <c r="A67" s="4" t="s">
        <v>25</v>
      </c>
      <c r="B67" s="5">
        <f>SUM(B65:B66)</f>
        <v>105000</v>
      </c>
      <c r="C67" s="5">
        <f>SUM(C65:C66)</f>
        <v>70000</v>
      </c>
      <c r="D67" s="5">
        <f>SUM(D65:D66)</f>
        <v>87500</v>
      </c>
      <c r="E67" s="5">
        <f t="shared" si="14"/>
        <v>262500</v>
      </c>
    </row>
    <row r="68" spans="1:5">
      <c r="A68" s="1" t="s">
        <v>48</v>
      </c>
      <c r="B68" s="2"/>
      <c r="C68" s="2"/>
      <c r="D68" s="2"/>
      <c r="E68" s="2"/>
    </row>
    <row r="69" spans="1:5">
      <c r="A69" s="7" t="s">
        <v>49</v>
      </c>
      <c r="B69" s="2">
        <v>20000</v>
      </c>
      <c r="C69" s="2">
        <v>20000</v>
      </c>
      <c r="D69" s="2">
        <v>20000</v>
      </c>
      <c r="E69" s="2">
        <f t="shared" ref="E69:E73" si="15">SUM(B69:D69)</f>
        <v>60000</v>
      </c>
    </row>
    <row r="70" spans="1:5">
      <c r="A70" s="7" t="s">
        <v>50</v>
      </c>
      <c r="B70" s="2">
        <v>4000</v>
      </c>
      <c r="C70" s="2">
        <v>4000</v>
      </c>
      <c r="D70" s="2">
        <v>4000</v>
      </c>
      <c r="E70" s="2">
        <f t="shared" si="15"/>
        <v>12000</v>
      </c>
    </row>
    <row r="71" spans="1:5">
      <c r="A71" s="7" t="s">
        <v>51</v>
      </c>
      <c r="B71" s="2">
        <v>6000</v>
      </c>
      <c r="C71" s="2">
        <v>6000</v>
      </c>
      <c r="D71" s="2">
        <v>6000</v>
      </c>
      <c r="E71" s="2">
        <f t="shared" si="15"/>
        <v>18000</v>
      </c>
    </row>
    <row r="72" spans="1:5">
      <c r="A72" s="7" t="s">
        <v>52</v>
      </c>
      <c r="B72" s="2">
        <v>2000</v>
      </c>
      <c r="C72" s="2">
        <v>2000</v>
      </c>
      <c r="D72" s="2">
        <v>2000</v>
      </c>
      <c r="E72" s="2">
        <f t="shared" si="15"/>
        <v>6000</v>
      </c>
    </row>
    <row r="73" spans="1:5">
      <c r="A73" s="7" t="s">
        <v>53</v>
      </c>
      <c r="B73" s="2">
        <v>1000</v>
      </c>
      <c r="C73" s="2">
        <v>1000</v>
      </c>
      <c r="D73" s="2">
        <v>1000</v>
      </c>
      <c r="E73" s="2">
        <f t="shared" si="15"/>
        <v>3000</v>
      </c>
    </row>
    <row r="74" spans="1:5" ht="30">
      <c r="A74" s="4" t="s">
        <v>54</v>
      </c>
      <c r="B74" s="5">
        <f>SUM(B69:B73)</f>
        <v>33000</v>
      </c>
      <c r="C74" s="5">
        <f>SUM(C69:C73)</f>
        <v>33000</v>
      </c>
      <c r="D74" s="5">
        <f>SUM(D69:D73)</f>
        <v>33000</v>
      </c>
      <c r="E74" s="5">
        <f>SUM(E69:E73)</f>
        <v>99000</v>
      </c>
    </row>
    <row r="75" spans="1:5">
      <c r="A75" s="4" t="s">
        <v>55</v>
      </c>
      <c r="B75" s="5">
        <f>B67+B74</f>
        <v>138000</v>
      </c>
      <c r="C75" s="5">
        <f t="shared" ref="C75" si="16">C67+C74</f>
        <v>103000</v>
      </c>
      <c r="D75" s="5">
        <f t="shared" ref="D75" si="17">D67+D74</f>
        <v>120500</v>
      </c>
      <c r="E75" s="5">
        <f t="shared" ref="E75" si="18">E67+E74</f>
        <v>361500</v>
      </c>
    </row>
    <row r="77" spans="1:5">
      <c r="B77" s="1" t="s">
        <v>5</v>
      </c>
      <c r="C77" s="1" t="s">
        <v>6</v>
      </c>
      <c r="D77" s="1" t="s">
        <v>7</v>
      </c>
      <c r="E77" s="1" t="s">
        <v>8</v>
      </c>
    </row>
    <row r="78" spans="1:5">
      <c r="A78" s="1" t="s">
        <v>40</v>
      </c>
      <c r="B78" s="2">
        <v>30000</v>
      </c>
      <c r="C78" s="2">
        <v>20000</v>
      </c>
      <c r="D78" s="2">
        <v>25000</v>
      </c>
      <c r="E78" s="2">
        <f>SUM(B78:D78)</f>
        <v>75000</v>
      </c>
    </row>
    <row r="79" spans="1:5">
      <c r="A79" s="1" t="s">
        <v>41</v>
      </c>
      <c r="B79" s="2">
        <f>B78*20</f>
        <v>600000</v>
      </c>
      <c r="C79" s="2">
        <f t="shared" ref="C79:E79" si="19">C78*20</f>
        <v>400000</v>
      </c>
      <c r="D79" s="2">
        <f t="shared" si="19"/>
        <v>500000</v>
      </c>
      <c r="E79" s="2">
        <f t="shared" si="19"/>
        <v>1500000</v>
      </c>
    </row>
    <row r="80" spans="1:5">
      <c r="A80" s="1" t="s">
        <v>42</v>
      </c>
      <c r="B80" s="2">
        <f>B78*12</f>
        <v>360000</v>
      </c>
      <c r="C80" s="2">
        <f t="shared" ref="C80:E80" si="20">C78*12</f>
        <v>240000</v>
      </c>
      <c r="D80" s="2">
        <f t="shared" si="20"/>
        <v>300000</v>
      </c>
      <c r="E80" s="2">
        <f t="shared" si="20"/>
        <v>900000</v>
      </c>
    </row>
    <row r="81" spans="1:5">
      <c r="A81" s="6" t="s">
        <v>43</v>
      </c>
      <c r="B81" s="1">
        <f>B79-B80</f>
        <v>240000</v>
      </c>
      <c r="C81" s="1">
        <f t="shared" ref="C81:E81" si="21">C79-C80</f>
        <v>160000</v>
      </c>
      <c r="D81" s="1">
        <f t="shared" si="21"/>
        <v>200000</v>
      </c>
      <c r="E81" s="1">
        <f t="shared" si="21"/>
        <v>600000</v>
      </c>
    </row>
    <row r="82" spans="1:5">
      <c r="A82" s="1" t="s">
        <v>55</v>
      </c>
      <c r="B82" s="1">
        <f>B75</f>
        <v>138000</v>
      </c>
      <c r="C82" s="1">
        <f t="shared" ref="C82:E82" si="22">C75</f>
        <v>103000</v>
      </c>
      <c r="D82" s="1">
        <f t="shared" si="22"/>
        <v>120500</v>
      </c>
      <c r="E82" s="1">
        <f t="shared" si="22"/>
        <v>361500</v>
      </c>
    </row>
    <row r="83" spans="1:5">
      <c r="A83" s="4" t="s">
        <v>56</v>
      </c>
      <c r="B83" s="4">
        <f>B81-B82</f>
        <v>102000</v>
      </c>
      <c r="C83" s="4">
        <f t="shared" ref="C83:E83" si="23">C81-C82</f>
        <v>57000</v>
      </c>
      <c r="D83" s="4">
        <f t="shared" si="23"/>
        <v>79500</v>
      </c>
      <c r="E83" s="4">
        <f t="shared" si="23"/>
        <v>238500</v>
      </c>
    </row>
    <row r="84" spans="1:5">
      <c r="A84" s="1" t="s">
        <v>57</v>
      </c>
    </row>
    <row r="85" spans="1:5" ht="30">
      <c r="A85" s="1" t="s">
        <v>58</v>
      </c>
      <c r="B85" s="1">
        <f>B83-B84</f>
        <v>102000</v>
      </c>
      <c r="C85" s="1">
        <f t="shared" ref="C85:E85" si="24">C83-C84</f>
        <v>57000</v>
      </c>
      <c r="D85" s="1">
        <f t="shared" si="24"/>
        <v>79500</v>
      </c>
      <c r="E85" s="1">
        <f t="shared" si="24"/>
        <v>238500</v>
      </c>
    </row>
    <row r="86" spans="1:5">
      <c r="A86" s="1" t="s">
        <v>59</v>
      </c>
      <c r="B86" s="1">
        <f>B85*0.21</f>
        <v>21420</v>
      </c>
      <c r="C86" s="1">
        <f t="shared" ref="C86:E86" si="25">C85*0.21</f>
        <v>11970</v>
      </c>
      <c r="D86" s="1">
        <f t="shared" si="25"/>
        <v>16695</v>
      </c>
      <c r="E86" s="1">
        <f t="shared" si="25"/>
        <v>50085</v>
      </c>
    </row>
    <row r="87" spans="1:5">
      <c r="A87" s="4" t="s">
        <v>60</v>
      </c>
      <c r="B87" s="4">
        <f>B85-B86</f>
        <v>80580</v>
      </c>
      <c r="C87" s="4">
        <f t="shared" ref="C87:E87" si="26">C85-C86</f>
        <v>45030</v>
      </c>
      <c r="D87" s="4">
        <f t="shared" si="26"/>
        <v>62805</v>
      </c>
      <c r="E87" s="4">
        <f t="shared" si="26"/>
        <v>188415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E53"/>
  <sheetViews>
    <sheetView workbookViewId="0">
      <selection activeCell="G47" sqref="G47"/>
    </sheetView>
  </sheetViews>
  <sheetFormatPr defaultRowHeight="15"/>
  <cols>
    <col min="1" max="1" width="21.75" style="1" customWidth="1"/>
    <col min="2" max="2" width="9.5" style="1" bestFit="1" customWidth="1"/>
    <col min="3" max="3" width="12.75" style="1" bestFit="1" customWidth="1"/>
    <col min="4" max="16384" width="9" style="1"/>
  </cols>
  <sheetData>
    <row r="3" spans="1:5" ht="45">
      <c r="B3" s="1" t="s">
        <v>65</v>
      </c>
      <c r="C3" s="1" t="s">
        <v>66</v>
      </c>
      <c r="D3" s="1" t="s">
        <v>67</v>
      </c>
    </row>
    <row r="4" spans="1:5">
      <c r="A4" s="1" t="s">
        <v>61</v>
      </c>
      <c r="B4" s="1">
        <v>185000</v>
      </c>
      <c r="C4" s="2">
        <f>B4*0.3</f>
        <v>55500</v>
      </c>
      <c r="D4" s="2">
        <f>B4+C4</f>
        <v>240500</v>
      </c>
    </row>
    <row r="5" spans="1:5">
      <c r="A5" s="1" t="s">
        <v>62</v>
      </c>
      <c r="B5" s="1">
        <v>145000</v>
      </c>
      <c r="C5" s="2">
        <f t="shared" ref="C5:C7" si="0">B5*0.3</f>
        <v>43500</v>
      </c>
      <c r="D5" s="2">
        <f t="shared" ref="D5:D7" si="1">B5+C5</f>
        <v>188500</v>
      </c>
    </row>
    <row r="6" spans="1:5">
      <c r="A6" s="1" t="s">
        <v>63</v>
      </c>
      <c r="B6" s="1">
        <v>115000</v>
      </c>
      <c r="C6" s="2">
        <f t="shared" si="0"/>
        <v>34500</v>
      </c>
      <c r="D6" s="2">
        <f t="shared" si="1"/>
        <v>149500</v>
      </c>
    </row>
    <row r="7" spans="1:5">
      <c r="A7" s="1" t="s">
        <v>93</v>
      </c>
      <c r="B7" s="1">
        <v>85000</v>
      </c>
      <c r="C7" s="2">
        <f t="shared" si="0"/>
        <v>25500</v>
      </c>
      <c r="D7" s="2">
        <f t="shared" si="1"/>
        <v>110500</v>
      </c>
    </row>
    <row r="8" spans="1:5">
      <c r="B8" s="2"/>
      <c r="C8" s="2"/>
      <c r="D8" s="2"/>
    </row>
    <row r="9" spans="1:5">
      <c r="A9" s="1" t="s">
        <v>64</v>
      </c>
      <c r="B9" s="2"/>
      <c r="C9" s="2"/>
      <c r="D9" s="2">
        <f>SUM(D4:D8)</f>
        <v>689000</v>
      </c>
      <c r="E9" s="2"/>
    </row>
    <row r="12" spans="1:5">
      <c r="A12" s="1" t="s">
        <v>72</v>
      </c>
      <c r="B12" s="1">
        <v>1</v>
      </c>
      <c r="C12" s="1">
        <v>75</v>
      </c>
    </row>
    <row r="13" spans="1:5">
      <c r="A13" s="1" t="s">
        <v>73</v>
      </c>
      <c r="B13" s="1">
        <v>0.5</v>
      </c>
      <c r="C13" s="1">
        <v>120</v>
      </c>
    </row>
    <row r="14" spans="1:5" ht="30">
      <c r="A14" s="1" t="s">
        <v>68</v>
      </c>
      <c r="B14" s="1">
        <v>12500</v>
      </c>
      <c r="C14" s="1">
        <v>185</v>
      </c>
    </row>
    <row r="15" spans="1:5">
      <c r="A15" s="1" t="s">
        <v>74</v>
      </c>
      <c r="B15" s="1">
        <v>5000</v>
      </c>
      <c r="C15" s="1">
        <v>235</v>
      </c>
    </row>
    <row r="16" spans="1:5">
      <c r="A16" s="1" t="s">
        <v>69</v>
      </c>
      <c r="B16" s="1">
        <v>25000</v>
      </c>
      <c r="C16" s="1">
        <v>65</v>
      </c>
    </row>
    <row r="17" spans="1:5">
      <c r="A17" s="1" t="s">
        <v>70</v>
      </c>
      <c r="B17" s="1">
        <v>1000</v>
      </c>
      <c r="C17" s="1">
        <v>30</v>
      </c>
    </row>
    <row r="18" spans="1:5">
      <c r="A18" s="1" t="s">
        <v>71</v>
      </c>
      <c r="B18" s="1">
        <f>SUM(B14:B17)</f>
        <v>43500</v>
      </c>
      <c r="C18" s="1">
        <f>SUM(C12:C17)*1000</f>
        <v>710000</v>
      </c>
    </row>
    <row r="21" spans="1:5">
      <c r="A21" s="4" t="s">
        <v>75</v>
      </c>
      <c r="B21" s="4">
        <f>D9</f>
        <v>689000</v>
      </c>
    </row>
    <row r="22" spans="1:5">
      <c r="A22" s="1" t="s">
        <v>76</v>
      </c>
    </row>
    <row r="23" spans="1:5">
      <c r="A23" s="7" t="s">
        <v>77</v>
      </c>
      <c r="B23" s="1">
        <v>255000</v>
      </c>
    </row>
    <row r="24" spans="1:5">
      <c r="A24" s="7" t="s">
        <v>78</v>
      </c>
      <c r="B24" s="1">
        <v>1125000</v>
      </c>
    </row>
    <row r="25" spans="1:5">
      <c r="A25" s="7" t="s">
        <v>79</v>
      </c>
      <c r="B25" s="1">
        <v>370000</v>
      </c>
    </row>
    <row r="26" spans="1:5">
      <c r="A26" s="7" t="s">
        <v>80</v>
      </c>
      <c r="B26" s="1">
        <v>100000</v>
      </c>
    </row>
    <row r="27" spans="1:5">
      <c r="A27" s="4" t="s">
        <v>81</v>
      </c>
      <c r="B27" s="4">
        <f>SUM(B23:B26)</f>
        <v>1850000</v>
      </c>
      <c r="E27" s="1">
        <f>4*2000*0.8</f>
        <v>6400</v>
      </c>
    </row>
    <row r="28" spans="1:5" ht="30">
      <c r="A28" s="4" t="s">
        <v>82</v>
      </c>
      <c r="B28" s="4">
        <f>B21+B27</f>
        <v>2539000</v>
      </c>
      <c r="D28" s="1">
        <f>D9+C18</f>
        <v>1399000</v>
      </c>
      <c r="E28" s="1">
        <f>D28/E27</f>
        <v>218.59375</v>
      </c>
    </row>
    <row r="32" spans="1:5">
      <c r="A32" s="1" t="s">
        <v>83</v>
      </c>
      <c r="B32" s="1">
        <v>6</v>
      </c>
    </row>
    <row r="33" spans="1:5">
      <c r="A33" s="1" t="s">
        <v>84</v>
      </c>
      <c r="B33" s="1">
        <v>5</v>
      </c>
    </row>
    <row r="34" spans="1:5">
      <c r="A34" s="4" t="s">
        <v>85</v>
      </c>
      <c r="B34" s="4">
        <f>(B32/B33)*B32</f>
        <v>7.1999999999999993</v>
      </c>
    </row>
    <row r="37" spans="1:5">
      <c r="A37" s="1" t="s">
        <v>86</v>
      </c>
      <c r="B37" s="1">
        <v>46</v>
      </c>
    </row>
    <row r="38" spans="1:5">
      <c r="A38" s="1" t="s">
        <v>87</v>
      </c>
      <c r="B38" s="1">
        <v>54</v>
      </c>
    </row>
    <row r="39" spans="1:5">
      <c r="A39" s="1" t="s">
        <v>88</v>
      </c>
      <c r="B39" s="1">
        <v>53</v>
      </c>
    </row>
    <row r="40" spans="1:5">
      <c r="A40" s="1" t="s">
        <v>89</v>
      </c>
      <c r="B40" s="1">
        <v>46</v>
      </c>
      <c r="C40" s="1">
        <v>49</v>
      </c>
    </row>
    <row r="41" spans="1:5">
      <c r="A41" s="1" t="s">
        <v>90</v>
      </c>
      <c r="B41" s="1">
        <v>58</v>
      </c>
      <c r="C41" s="1">
        <v>51</v>
      </c>
    </row>
    <row r="42" spans="1:5">
      <c r="A42" s="1" t="s">
        <v>91</v>
      </c>
      <c r="B42" s="1">
        <v>49</v>
      </c>
      <c r="C42" s="1">
        <v>53</v>
      </c>
    </row>
    <row r="43" spans="1:5">
      <c r="A43" s="4" t="s">
        <v>92</v>
      </c>
      <c r="B43" s="4">
        <f>(B40+B41+B42)/3</f>
        <v>51</v>
      </c>
      <c r="C43" s="4">
        <f>(C40+C41+C42)/3</f>
        <v>51</v>
      </c>
    </row>
    <row r="45" spans="1:5">
      <c r="A45" s="1">
        <v>8</v>
      </c>
      <c r="B45" s="1">
        <f>0.6786*A45+48.714</f>
        <v>54.142800000000001</v>
      </c>
      <c r="C45" s="1">
        <f>76.796*(D45^0.3204)</f>
        <v>119.73982557121893</v>
      </c>
      <c r="D45" s="1">
        <v>4</v>
      </c>
      <c r="E45" s="1">
        <f>11.667*D45+68</f>
        <v>114.66800000000001</v>
      </c>
    </row>
    <row r="46" spans="1:5">
      <c r="A46" s="1">
        <v>9</v>
      </c>
      <c r="B46" s="1">
        <f t="shared" ref="B46:B49" si="2">0.6786*A46+48.714</f>
        <v>54.821399999999997</v>
      </c>
      <c r="C46" s="1">
        <f t="shared" ref="C46:C53" si="3">76.796*(D46^0.3204)</f>
        <v>128.61410186655627</v>
      </c>
      <c r="D46" s="1">
        <v>5</v>
      </c>
      <c r="E46" s="1">
        <f t="shared" ref="E46:E53" si="4">11.667*D46+68</f>
        <v>126.33500000000001</v>
      </c>
    </row>
    <row r="47" spans="1:5">
      <c r="A47" s="1">
        <v>10</v>
      </c>
      <c r="B47" s="1">
        <f t="shared" si="2"/>
        <v>55.5</v>
      </c>
      <c r="C47" s="1">
        <f t="shared" si="3"/>
        <v>136.35097901191961</v>
      </c>
      <c r="D47" s="1">
        <v>6</v>
      </c>
      <c r="E47" s="1">
        <f t="shared" si="4"/>
        <v>138.00200000000001</v>
      </c>
    </row>
    <row r="48" spans="1:5">
      <c r="A48" s="1">
        <v>11</v>
      </c>
      <c r="B48" s="1">
        <f t="shared" si="2"/>
        <v>56.178599999999996</v>
      </c>
      <c r="C48" s="1">
        <f t="shared" si="3"/>
        <v>143.25441383347768</v>
      </c>
      <c r="D48" s="1">
        <v>7</v>
      </c>
      <c r="E48" s="1">
        <f t="shared" si="4"/>
        <v>149.66899999999998</v>
      </c>
    </row>
    <row r="49" spans="1:5">
      <c r="A49" s="1">
        <v>12</v>
      </c>
      <c r="B49" s="1">
        <f t="shared" si="2"/>
        <v>56.857199999999999</v>
      </c>
      <c r="C49" s="1">
        <f t="shared" si="3"/>
        <v>149.51633116374583</v>
      </c>
      <c r="D49" s="1">
        <v>8</v>
      </c>
      <c r="E49" s="1">
        <f t="shared" si="4"/>
        <v>161.33600000000001</v>
      </c>
    </row>
    <row r="50" spans="1:5">
      <c r="C50" s="1">
        <f t="shared" si="3"/>
        <v>155.26654885972778</v>
      </c>
      <c r="D50" s="1">
        <v>9</v>
      </c>
      <c r="E50" s="1">
        <f t="shared" si="4"/>
        <v>173.00299999999999</v>
      </c>
    </row>
    <row r="51" spans="1:5">
      <c r="C51" s="1">
        <f t="shared" si="3"/>
        <v>160.59743327060551</v>
      </c>
      <c r="D51" s="1">
        <v>10</v>
      </c>
      <c r="E51" s="1">
        <f t="shared" si="4"/>
        <v>184.67000000000002</v>
      </c>
    </row>
    <row r="52" spans="1:5">
      <c r="C52" s="1">
        <f t="shared" si="3"/>
        <v>165.57730755164721</v>
      </c>
      <c r="D52" s="1">
        <v>11</v>
      </c>
      <c r="E52" s="1">
        <f t="shared" si="4"/>
        <v>196.33699999999999</v>
      </c>
    </row>
    <row r="53" spans="1:5">
      <c r="C53" s="1">
        <f t="shared" si="3"/>
        <v>170.25829155164018</v>
      </c>
      <c r="D53" s="1">
        <v>12</v>
      </c>
      <c r="E53" s="1">
        <f t="shared" si="4"/>
        <v>208.00399999999999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2024-04-22T03:50:58Z</dcterms:modified>
</cp:coreProperties>
</file>