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2CAD62E2-AE11-496B-B42C-FBC320359E4B}" xr6:coauthVersionLast="47" xr6:coauthVersionMax="47" xr10:uidLastSave="{00000000-0000-0000-0000-000000000000}"/>
  <bookViews>
    <workbookView xWindow="-51720" yWindow="-120" windowWidth="51840" windowHeight="21120" xr2:uid="{98D8347A-DFA4-427C-8784-96E5573B433C}"/>
  </bookViews>
  <sheets>
    <sheet name="Semiconductors" sheetId="1" r:id="rId1"/>
    <sheet name="Networking" sheetId="3" r:id="rId2"/>
    <sheet name="Electronics-Computers" sheetId="2" r:id="rId3"/>
  </sheets>
  <externalReferences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  <c r="H11" i="1"/>
  <c r="E11" i="1" s="1"/>
  <c r="H12" i="1"/>
  <c r="E12" i="1" s="1"/>
  <c r="G11" i="1" l="1"/>
  <c r="F10" i="1" l="1"/>
  <c r="H10" i="1"/>
  <c r="E10" i="1" s="1"/>
  <c r="F12" i="1" l="1"/>
  <c r="G12" i="1" s="1"/>
  <c r="G10" i="1"/>
  <c r="F3" i="1"/>
  <c r="H3" i="1"/>
  <c r="E3" i="1" s="1"/>
  <c r="G3" i="1" l="1"/>
  <c r="N3" i="2"/>
  <c r="M3" i="2"/>
  <c r="F3" i="2"/>
  <c r="H3" i="2"/>
  <c r="E3" i="2" s="1"/>
  <c r="G3" i="2" l="1"/>
  <c r="K3" i="2" l="1"/>
  <c r="L3" i="2" s="1"/>
</calcChain>
</file>

<file path=xl/sharedStrings.xml><?xml version="1.0" encoding="utf-8"?>
<sst xmlns="http://schemas.openxmlformats.org/spreadsheetml/2006/main" count="198" uniqueCount="123">
  <si>
    <t>Name</t>
  </si>
  <si>
    <t>Ticker</t>
  </si>
  <si>
    <t>Nvidia</t>
  </si>
  <si>
    <t>NVDA</t>
  </si>
  <si>
    <t>Price</t>
  </si>
  <si>
    <t>MC</t>
  </si>
  <si>
    <t>Intel</t>
  </si>
  <si>
    <t>INTC</t>
  </si>
  <si>
    <t>AMD</t>
  </si>
  <si>
    <t>Texas Instruments</t>
  </si>
  <si>
    <t>TXN</t>
  </si>
  <si>
    <t>Taiwan Semi</t>
  </si>
  <si>
    <t>TSM</t>
  </si>
  <si>
    <t>Apple</t>
  </si>
  <si>
    <t>Samsung</t>
  </si>
  <si>
    <t>Micron</t>
  </si>
  <si>
    <t>MU</t>
  </si>
  <si>
    <t>AAPL</t>
  </si>
  <si>
    <t>Xiaomi</t>
  </si>
  <si>
    <t>Dell</t>
  </si>
  <si>
    <t>HP</t>
  </si>
  <si>
    <t>Lenovo</t>
  </si>
  <si>
    <t>2330 TT</t>
  </si>
  <si>
    <t>005930 KS</t>
  </si>
  <si>
    <t>Broadcom</t>
  </si>
  <si>
    <t>ASML</t>
  </si>
  <si>
    <t>AVGO</t>
  </si>
  <si>
    <t>CSCO</t>
  </si>
  <si>
    <t>Cisco</t>
  </si>
  <si>
    <t>Qualcomm</t>
  </si>
  <si>
    <t>QCOM</t>
  </si>
  <si>
    <t>Applied Materials</t>
  </si>
  <si>
    <t>AMAT</t>
  </si>
  <si>
    <t>Analog Devices</t>
  </si>
  <si>
    <t>ADI</t>
  </si>
  <si>
    <t>Diligent Robotics</t>
  </si>
  <si>
    <t>NC</t>
  </si>
  <si>
    <t>EV</t>
  </si>
  <si>
    <t>S/O</t>
  </si>
  <si>
    <t>Update</t>
  </si>
  <si>
    <t>Last</t>
  </si>
  <si>
    <t>NPV</t>
  </si>
  <si>
    <t>Upside</t>
  </si>
  <si>
    <t>Discount</t>
  </si>
  <si>
    <t>Terminal</t>
  </si>
  <si>
    <t>ROIC</t>
  </si>
  <si>
    <t>x</t>
  </si>
  <si>
    <t>Longi Green</t>
  </si>
  <si>
    <t>601012 CH</t>
  </si>
  <si>
    <t>Lam Research</t>
  </si>
  <si>
    <t>LRCX</t>
  </si>
  <si>
    <t>Midea Group</t>
  </si>
  <si>
    <t>000333 CH</t>
  </si>
  <si>
    <t>SK Hynix</t>
  </si>
  <si>
    <t>000660 KS</t>
  </si>
  <si>
    <t>Tokyo Electron</t>
  </si>
  <si>
    <t>8035 JP</t>
  </si>
  <si>
    <t>KLA Corp</t>
  </si>
  <si>
    <t>KLAC</t>
  </si>
  <si>
    <t>Hon Hai</t>
  </si>
  <si>
    <t>2317 TT</t>
  </si>
  <si>
    <t>Shin-Etsu Chemical</t>
  </si>
  <si>
    <t>4063 JP</t>
  </si>
  <si>
    <t>Private</t>
  </si>
  <si>
    <t>Nothing</t>
  </si>
  <si>
    <t>Razer</t>
  </si>
  <si>
    <t>Hitachi</t>
  </si>
  <si>
    <t>6501 JP</t>
  </si>
  <si>
    <t>Hangzhou Hikvision</t>
  </si>
  <si>
    <t>002415 CH</t>
  </si>
  <si>
    <t>NXP Semiconductor</t>
  </si>
  <si>
    <t>NXPI</t>
  </si>
  <si>
    <t>Juniper</t>
  </si>
  <si>
    <t>JNPR</t>
  </si>
  <si>
    <t>1810 HK</t>
  </si>
  <si>
    <t>Motorola</t>
  </si>
  <si>
    <t>MSI</t>
  </si>
  <si>
    <t>Marvel</t>
  </si>
  <si>
    <t>MRVL</t>
  </si>
  <si>
    <t>MediaTek</t>
  </si>
  <si>
    <t>2454 TT</t>
  </si>
  <si>
    <t>Microchip</t>
  </si>
  <si>
    <t>MCHP</t>
  </si>
  <si>
    <t>Hoya</t>
  </si>
  <si>
    <t>7741 JP</t>
  </si>
  <si>
    <t>HPQ</t>
  </si>
  <si>
    <t>DELL</t>
  </si>
  <si>
    <t>Arista</t>
  </si>
  <si>
    <t>ANET</t>
  </si>
  <si>
    <t>Infineon</t>
  </si>
  <si>
    <t>IFX GR</t>
  </si>
  <si>
    <t>Canon</t>
  </si>
  <si>
    <t>7751 JP</t>
  </si>
  <si>
    <t>STMicro</t>
  </si>
  <si>
    <t>STM</t>
  </si>
  <si>
    <t>Foxconn</t>
  </si>
  <si>
    <t>601138 CH</t>
  </si>
  <si>
    <t>FujiFilm</t>
  </si>
  <si>
    <t>4901 JP</t>
  </si>
  <si>
    <t>TCL Zhonghuan</t>
  </si>
  <si>
    <t>002129 CH</t>
  </si>
  <si>
    <t>Fujitsu</t>
  </si>
  <si>
    <t>6702 JP</t>
  </si>
  <si>
    <t>Nokia</t>
  </si>
  <si>
    <t>NOKIA FH</t>
  </si>
  <si>
    <t>GlobalFoundries</t>
  </si>
  <si>
    <t>GFS</t>
  </si>
  <si>
    <t>Pasqal</t>
  </si>
  <si>
    <t>Cerebras</t>
  </si>
  <si>
    <t>On Semiconductor</t>
  </si>
  <si>
    <t>ON</t>
  </si>
  <si>
    <t>SMIC</t>
  </si>
  <si>
    <t>981 HK</t>
  </si>
  <si>
    <t>Ericsson</t>
  </si>
  <si>
    <t>ERICB SS</t>
  </si>
  <si>
    <t>SO</t>
  </si>
  <si>
    <t>Q322</t>
  </si>
  <si>
    <t>Founded</t>
  </si>
  <si>
    <t>Q422</t>
  </si>
  <si>
    <t>Q421</t>
  </si>
  <si>
    <t>Q123</t>
  </si>
  <si>
    <t>ARM Holdings</t>
  </si>
  <si>
    <t>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</si>
</sst>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164" fontId="0" fillId="0" borderId="0" xfId="0" applyNumberFormat="1"/>
    <xf numFmtId="0" fontId="2" fillId="0" borderId="0" xfId="0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DCA3146-CED7-46CE-A0BC-0D6A48096DA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NVDA.xlsx" TargetMode="External"/><Relationship Id="rId1" Type="http://schemas.openxmlformats.org/officeDocument/2006/relationships/externalLinkPath" Target="NVD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XN.xlsx" TargetMode="External"/><Relationship Id="rId1" Type="http://schemas.openxmlformats.org/officeDocument/2006/relationships/externalLinkPath" Target="TXN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D.xlsx" TargetMode="External"/><Relationship Id="rId1" Type="http://schemas.openxmlformats.org/officeDocument/2006/relationships/externalLinkPath" Target="AMD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INTC.xlsx" TargetMode="External"/><Relationship Id="rId1" Type="http://schemas.openxmlformats.org/officeDocument/2006/relationships/externalLinkPath" Target="INTC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APL.xlsx" TargetMode="External"/><Relationship Id="rId1" Type="http://schemas.openxmlformats.org/officeDocument/2006/relationships/externalLinkPath" Target="AAP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2460</v>
          </cell>
        </row>
        <row r="5">
          <cell r="K5">
            <v>13143</v>
          </cell>
        </row>
        <row r="6">
          <cell r="K6">
            <v>10950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907.57171200000005</v>
          </cell>
        </row>
        <row r="5">
          <cell r="K5">
            <v>9090</v>
          </cell>
        </row>
        <row r="6">
          <cell r="K6">
            <v>7937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1618</v>
          </cell>
        </row>
        <row r="5">
          <cell r="M5">
            <v>5855</v>
          </cell>
        </row>
        <row r="6">
          <cell r="M6">
            <v>2467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4137</v>
          </cell>
        </row>
        <row r="5">
          <cell r="L5">
            <v>34250</v>
          </cell>
        </row>
        <row r="6">
          <cell r="L6">
            <v>42051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hone"/>
    </sheetNames>
    <sheetDataSet>
      <sheetData sheetId="0">
        <row r="3">
          <cell r="O3">
            <v>15847</v>
          </cell>
        </row>
        <row r="5">
          <cell r="O5">
            <v>166333</v>
          </cell>
        </row>
        <row r="6">
          <cell r="O6">
            <v>109615</v>
          </cell>
        </row>
      </sheetData>
      <sheetData sheetId="1">
        <row r="36">
          <cell r="BU36">
            <v>7.4999999999999997E-2</v>
          </cell>
        </row>
        <row r="37">
          <cell r="BU37">
            <v>-0.01</v>
          </cell>
        </row>
        <row r="39">
          <cell r="BU39">
            <v>162.69801432678935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INTC.xlsx" TargetMode="External"/><Relationship Id="rId2" Type="http://schemas.openxmlformats.org/officeDocument/2006/relationships/hyperlink" Target="TXN.xlsx" TargetMode="External"/><Relationship Id="rId1" Type="http://schemas.openxmlformats.org/officeDocument/2006/relationships/hyperlink" Target="NVDA.xlsx" TargetMode="External"/><Relationship Id="rId4" Type="http://schemas.openxmlformats.org/officeDocument/2006/relationships/hyperlink" Target="AMD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CSCO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AAP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9E42-3F4A-4F5B-8F7C-4C05A85AC67E}">
  <dimension ref="A2:K39"/>
  <sheetViews>
    <sheetView tabSelected="1"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7" sqref="C7"/>
    </sheetView>
  </sheetViews>
  <sheetFormatPr defaultColWidth="8.85546875" defaultRowHeight="12.75" x14ac:dyDescent="0.2"/>
  <cols>
    <col min="1" max="1" width="2.42578125" customWidth="1"/>
    <col min="2" max="2" width="17.7109375" bestFit="1" customWidth="1"/>
    <col min="3" max="3" width="11" customWidth="1"/>
    <col min="4" max="9" width="9.140625" style="3"/>
    <col min="10" max="10" width="9.42578125" style="3" customWidth="1"/>
  </cols>
  <sheetData>
    <row r="2" spans="1:11" x14ac:dyDescent="0.2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115</v>
      </c>
      <c r="I2" s="3" t="s">
        <v>39</v>
      </c>
      <c r="J2" s="3" t="s">
        <v>40</v>
      </c>
      <c r="K2" s="3" t="s">
        <v>117</v>
      </c>
    </row>
    <row r="3" spans="1:11" x14ac:dyDescent="0.2">
      <c r="A3" t="s">
        <v>46</v>
      </c>
      <c r="B3" s="1" t="s">
        <v>2</v>
      </c>
      <c r="C3" t="s">
        <v>3</v>
      </c>
      <c r="D3" s="4">
        <v>266.69</v>
      </c>
      <c r="E3" s="6">
        <f>+D3*H3</f>
        <v>656057.4</v>
      </c>
      <c r="F3" s="6">
        <f>+[1]Main!$K$5-[1]Main!$K$6</f>
        <v>2193</v>
      </c>
      <c r="G3" s="6">
        <f>+E3-F3</f>
        <v>653864.4</v>
      </c>
      <c r="H3" s="6">
        <f>+[1]Main!$K$3</f>
        <v>2460</v>
      </c>
      <c r="I3" s="3" t="s">
        <v>116</v>
      </c>
      <c r="J3" s="10">
        <v>44937</v>
      </c>
      <c r="K3">
        <v>1993</v>
      </c>
    </row>
    <row r="4" spans="1:11" x14ac:dyDescent="0.2">
      <c r="A4" t="s">
        <v>46</v>
      </c>
      <c r="B4" t="s">
        <v>11</v>
      </c>
      <c r="C4" t="s">
        <v>12</v>
      </c>
    </row>
    <row r="5" spans="1:11" x14ac:dyDescent="0.2">
      <c r="A5" t="s">
        <v>46</v>
      </c>
      <c r="B5" t="s">
        <v>11</v>
      </c>
      <c r="C5" t="s">
        <v>22</v>
      </c>
    </row>
    <row r="6" spans="1:11" x14ac:dyDescent="0.2">
      <c r="A6" t="s">
        <v>46</v>
      </c>
      <c r="B6" t="s">
        <v>14</v>
      </c>
      <c r="C6" t="s">
        <v>23</v>
      </c>
    </row>
    <row r="7" spans="1:11" x14ac:dyDescent="0.2">
      <c r="A7" t="s">
        <v>46</v>
      </c>
      <c r="B7" t="s">
        <v>24</v>
      </c>
      <c r="C7" t="s">
        <v>26</v>
      </c>
    </row>
    <row r="8" spans="1:11" x14ac:dyDescent="0.2">
      <c r="A8" t="s">
        <v>46</v>
      </c>
      <c r="B8" t="s">
        <v>25</v>
      </c>
      <c r="C8" t="s">
        <v>25</v>
      </c>
    </row>
    <row r="9" spans="1:11" x14ac:dyDescent="0.2">
      <c r="A9" t="s">
        <v>46</v>
      </c>
      <c r="B9" t="s">
        <v>29</v>
      </c>
      <c r="C9" t="s">
        <v>30</v>
      </c>
    </row>
    <row r="10" spans="1:11" x14ac:dyDescent="0.2">
      <c r="A10" t="s">
        <v>46</v>
      </c>
      <c r="B10" s="1" t="s">
        <v>9</v>
      </c>
      <c r="C10" t="s">
        <v>10</v>
      </c>
      <c r="D10" s="3">
        <v>170.34</v>
      </c>
      <c r="E10" s="6">
        <f>+D10*H10</f>
        <v>154595.76542208</v>
      </c>
      <c r="F10" s="6">
        <f>+[2]Main!$K$5-[2]Main!$K$6</f>
        <v>1153</v>
      </c>
      <c r="G10" s="6">
        <f>+E10-F10</f>
        <v>153442.76542208</v>
      </c>
      <c r="H10" s="6">
        <f>+[2]Main!$K$3</f>
        <v>907.57171200000005</v>
      </c>
      <c r="I10" s="3" t="s">
        <v>116</v>
      </c>
      <c r="J10" s="10">
        <v>44946</v>
      </c>
    </row>
    <row r="11" spans="1:11" x14ac:dyDescent="0.2">
      <c r="A11" t="s">
        <v>46</v>
      </c>
      <c r="B11" s="1" t="s">
        <v>8</v>
      </c>
      <c r="C11" t="s">
        <v>8</v>
      </c>
      <c r="D11" s="4">
        <v>90</v>
      </c>
      <c r="E11" s="6">
        <f>+D11*H11</f>
        <v>145620</v>
      </c>
      <c r="F11" s="6">
        <f>+[3]Main!$M$5-[3]Main!$M$6</f>
        <v>3388</v>
      </c>
      <c r="G11" s="6">
        <f>+E11-F11</f>
        <v>142232</v>
      </c>
      <c r="H11" s="6">
        <f>+[3]Main!$M$3</f>
        <v>1618</v>
      </c>
      <c r="I11" s="3" t="s">
        <v>119</v>
      </c>
      <c r="J11" s="10">
        <v>45048</v>
      </c>
      <c r="K11">
        <v>1969</v>
      </c>
    </row>
    <row r="12" spans="1:11" x14ac:dyDescent="0.2">
      <c r="A12" t="s">
        <v>46</v>
      </c>
      <c r="B12" s="1" t="s">
        <v>6</v>
      </c>
      <c r="C12" t="s">
        <v>7</v>
      </c>
      <c r="D12" s="3">
        <v>27.88</v>
      </c>
      <c r="E12" s="6">
        <f>+D12*H12</f>
        <v>115339.56</v>
      </c>
      <c r="F12" s="6">
        <f>+[4]Main!$L$5-[4]Main!$L$6</f>
        <v>-7801</v>
      </c>
      <c r="G12" s="6">
        <f>+E12-F12</f>
        <v>123140.56</v>
      </c>
      <c r="H12" s="6">
        <f>+[4]Main!$L$3</f>
        <v>4137</v>
      </c>
      <c r="I12" s="3" t="s">
        <v>118</v>
      </c>
      <c r="J12" s="10">
        <v>44958</v>
      </c>
    </row>
    <row r="13" spans="1:11" x14ac:dyDescent="0.2">
      <c r="A13" t="s">
        <v>46</v>
      </c>
      <c r="B13" t="s">
        <v>31</v>
      </c>
      <c r="C13" t="s">
        <v>32</v>
      </c>
    </row>
    <row r="14" spans="1:11" x14ac:dyDescent="0.2">
      <c r="A14" t="s">
        <v>46</v>
      </c>
      <c r="B14" t="s">
        <v>121</v>
      </c>
      <c r="C14" t="s">
        <v>122</v>
      </c>
    </row>
    <row r="15" spans="1:11" x14ac:dyDescent="0.2">
      <c r="A15" t="s">
        <v>46</v>
      </c>
      <c r="B15" t="s">
        <v>33</v>
      </c>
      <c r="C15" t="s">
        <v>34</v>
      </c>
    </row>
    <row r="16" spans="1:11" x14ac:dyDescent="0.2">
      <c r="A16" t="s">
        <v>46</v>
      </c>
      <c r="B16" t="s">
        <v>47</v>
      </c>
      <c r="C16" t="s">
        <v>48</v>
      </c>
    </row>
    <row r="17" spans="1:3" x14ac:dyDescent="0.2">
      <c r="A17" t="s">
        <v>46</v>
      </c>
      <c r="B17" t="s">
        <v>15</v>
      </c>
      <c r="C17" t="s">
        <v>16</v>
      </c>
    </row>
    <row r="18" spans="1:3" x14ac:dyDescent="0.2">
      <c r="A18" t="s">
        <v>46</v>
      </c>
      <c r="B18" t="s">
        <v>49</v>
      </c>
      <c r="C18" t="s">
        <v>50</v>
      </c>
    </row>
    <row r="19" spans="1:3" x14ac:dyDescent="0.2">
      <c r="A19" t="s">
        <v>46</v>
      </c>
      <c r="B19" t="s">
        <v>53</v>
      </c>
      <c r="C19" t="s">
        <v>54</v>
      </c>
    </row>
    <row r="20" spans="1:3" x14ac:dyDescent="0.2">
      <c r="A20" t="s">
        <v>46</v>
      </c>
      <c r="B20" t="s">
        <v>55</v>
      </c>
      <c r="C20" t="s">
        <v>56</v>
      </c>
    </row>
    <row r="21" spans="1:3" x14ac:dyDescent="0.2">
      <c r="A21" t="s">
        <v>46</v>
      </c>
      <c r="B21" t="s">
        <v>57</v>
      </c>
      <c r="C21" t="s">
        <v>58</v>
      </c>
    </row>
    <row r="22" spans="1:3" x14ac:dyDescent="0.2">
      <c r="A22" t="s">
        <v>46</v>
      </c>
      <c r="B22" t="s">
        <v>61</v>
      </c>
      <c r="C22" t="s">
        <v>62</v>
      </c>
    </row>
    <row r="23" spans="1:3" x14ac:dyDescent="0.2">
      <c r="A23" t="s">
        <v>46</v>
      </c>
      <c r="B23" t="s">
        <v>70</v>
      </c>
      <c r="C23" t="s">
        <v>71</v>
      </c>
    </row>
    <row r="24" spans="1:3" x14ac:dyDescent="0.2">
      <c r="A24" t="s">
        <v>46</v>
      </c>
      <c r="B24" t="s">
        <v>79</v>
      </c>
      <c r="C24" t="s">
        <v>80</v>
      </c>
    </row>
    <row r="25" spans="1:3" x14ac:dyDescent="0.2">
      <c r="A25" t="s">
        <v>46</v>
      </c>
      <c r="B25" t="s">
        <v>81</v>
      </c>
      <c r="C25" t="s">
        <v>82</v>
      </c>
    </row>
    <row r="26" spans="1:3" x14ac:dyDescent="0.2">
      <c r="A26" t="s">
        <v>46</v>
      </c>
      <c r="B26" t="s">
        <v>83</v>
      </c>
      <c r="C26" t="s">
        <v>84</v>
      </c>
    </row>
    <row r="27" spans="1:3" x14ac:dyDescent="0.2">
      <c r="A27" t="s">
        <v>46</v>
      </c>
      <c r="B27" t="s">
        <v>89</v>
      </c>
      <c r="C27" t="s">
        <v>90</v>
      </c>
    </row>
    <row r="28" spans="1:3" x14ac:dyDescent="0.2">
      <c r="A28" t="s">
        <v>46</v>
      </c>
      <c r="B28" t="s">
        <v>93</v>
      </c>
      <c r="C28" t="s">
        <v>94</v>
      </c>
    </row>
    <row r="29" spans="1:3" x14ac:dyDescent="0.2">
      <c r="A29" t="s">
        <v>46</v>
      </c>
      <c r="B29" t="s">
        <v>99</v>
      </c>
      <c r="C29" t="s">
        <v>100</v>
      </c>
    </row>
    <row r="30" spans="1:3" x14ac:dyDescent="0.2">
      <c r="A30" t="s">
        <v>46</v>
      </c>
      <c r="B30" t="s">
        <v>105</v>
      </c>
      <c r="C30" t="s">
        <v>106</v>
      </c>
    </row>
    <row r="31" spans="1:3" x14ac:dyDescent="0.2">
      <c r="A31" t="s">
        <v>46</v>
      </c>
      <c r="B31" t="s">
        <v>109</v>
      </c>
      <c r="C31" t="s">
        <v>110</v>
      </c>
    </row>
    <row r="32" spans="1:3" x14ac:dyDescent="0.2">
      <c r="A32" t="s">
        <v>46</v>
      </c>
      <c r="B32" t="s">
        <v>111</v>
      </c>
      <c r="C32" t="s">
        <v>112</v>
      </c>
    </row>
    <row r="37" spans="2:2" x14ac:dyDescent="0.2">
      <c r="B37" t="s">
        <v>63</v>
      </c>
    </row>
    <row r="38" spans="2:2" x14ac:dyDescent="0.2">
      <c r="B38" t="s">
        <v>107</v>
      </c>
    </row>
    <row r="39" spans="2:2" x14ac:dyDescent="0.2">
      <c r="B39" t="s">
        <v>108</v>
      </c>
    </row>
  </sheetData>
  <hyperlinks>
    <hyperlink ref="B3" r:id="rId1" xr:uid="{82B60337-F6F7-4A89-BE21-94E4E4FAE923}"/>
    <hyperlink ref="B10" r:id="rId2" xr:uid="{89BFBE39-15FE-4D88-BD35-419556A195F8}"/>
    <hyperlink ref="B12" r:id="rId3" xr:uid="{ACBF0F19-D83E-41D4-B3AD-01439A0CCE2D}"/>
    <hyperlink ref="B11" r:id="rId4" xr:uid="{0B4AADBB-7802-4155-9477-7B8867856D7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CD82-B069-4824-8BA4-1B2E25134518}">
  <dimension ref="A2:K9"/>
  <sheetViews>
    <sheetView zoomScale="265" zoomScaleNormal="26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2" bestFit="1" customWidth="1"/>
    <col min="4" max="5" width="9.140625" style="11"/>
  </cols>
  <sheetData>
    <row r="2" spans="1:11" x14ac:dyDescent="0.2">
      <c r="B2" t="s">
        <v>0</v>
      </c>
      <c r="C2" t="s">
        <v>1</v>
      </c>
      <c r="D2" s="11" t="s">
        <v>4</v>
      </c>
      <c r="E2" s="11" t="s">
        <v>5</v>
      </c>
      <c r="F2" t="s">
        <v>36</v>
      </c>
      <c r="G2" t="s">
        <v>37</v>
      </c>
      <c r="H2" t="s">
        <v>115</v>
      </c>
      <c r="I2" t="s">
        <v>39</v>
      </c>
      <c r="J2" t="s">
        <v>40</v>
      </c>
      <c r="K2" t="s">
        <v>117</v>
      </c>
    </row>
    <row r="3" spans="1:11" x14ac:dyDescent="0.2">
      <c r="A3" t="s">
        <v>46</v>
      </c>
      <c r="B3" s="1" t="s">
        <v>28</v>
      </c>
      <c r="C3" t="s">
        <v>27</v>
      </c>
      <c r="D3" s="11">
        <v>48.51</v>
      </c>
      <c r="E3" s="12">
        <v>199280</v>
      </c>
    </row>
    <row r="4" spans="1:11" x14ac:dyDescent="0.2">
      <c r="A4" t="s">
        <v>46</v>
      </c>
      <c r="B4" t="s">
        <v>77</v>
      </c>
      <c r="C4" t="s">
        <v>78</v>
      </c>
    </row>
    <row r="5" spans="1:11" x14ac:dyDescent="0.2">
      <c r="A5" t="s">
        <v>46</v>
      </c>
      <c r="B5" t="s">
        <v>75</v>
      </c>
      <c r="C5" t="s">
        <v>76</v>
      </c>
    </row>
    <row r="6" spans="1:11" x14ac:dyDescent="0.2">
      <c r="A6" t="s">
        <v>46</v>
      </c>
      <c r="B6" t="s">
        <v>72</v>
      </c>
      <c r="C6" t="s">
        <v>73</v>
      </c>
    </row>
    <row r="7" spans="1:11" x14ac:dyDescent="0.2">
      <c r="A7" t="s">
        <v>46</v>
      </c>
      <c r="B7" t="s">
        <v>87</v>
      </c>
      <c r="C7" t="s">
        <v>88</v>
      </c>
    </row>
    <row r="8" spans="1:11" x14ac:dyDescent="0.2">
      <c r="A8" t="s">
        <v>46</v>
      </c>
      <c r="B8" t="s">
        <v>103</v>
      </c>
      <c r="C8" t="s">
        <v>104</v>
      </c>
    </row>
    <row r="9" spans="1:11" x14ac:dyDescent="0.2">
      <c r="A9" t="s">
        <v>46</v>
      </c>
      <c r="B9" t="s">
        <v>113</v>
      </c>
      <c r="C9" t="s">
        <v>114</v>
      </c>
    </row>
  </sheetData>
  <hyperlinks>
    <hyperlink ref="B3" r:id="rId1" xr:uid="{EE41E817-AF60-42C7-BDB7-7DF881DC614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CA54-B59D-4EDC-8BE7-0C63EA165B15}">
  <dimension ref="A2:P29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2" sqref="G12"/>
    </sheetView>
  </sheetViews>
  <sheetFormatPr defaultColWidth="8.85546875" defaultRowHeight="12.75" x14ac:dyDescent="0.2"/>
  <cols>
    <col min="1" max="1" width="2" bestFit="1" customWidth="1"/>
    <col min="2" max="2" width="15.140625" bestFit="1" customWidth="1"/>
    <col min="3" max="3" width="10.140625" bestFit="1" customWidth="1"/>
    <col min="4" max="4" width="9.140625" style="3"/>
    <col min="5" max="5" width="10.42578125" style="3" customWidth="1"/>
    <col min="6" max="6" width="9.28515625" style="3" customWidth="1"/>
    <col min="7" max="7" width="10" style="3" customWidth="1"/>
    <col min="8" max="8" width="9.140625" style="3"/>
    <col min="9" max="9" width="9.7109375" style="3" customWidth="1"/>
  </cols>
  <sheetData>
    <row r="2" spans="1:16" x14ac:dyDescent="0.2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38</v>
      </c>
      <c r="I2" s="3" t="s">
        <v>39</v>
      </c>
      <c r="J2" s="3" t="s">
        <v>40</v>
      </c>
      <c r="K2" s="3" t="s">
        <v>41</v>
      </c>
      <c r="L2" s="3" t="s">
        <v>42</v>
      </c>
      <c r="M2" s="3" t="s">
        <v>43</v>
      </c>
      <c r="N2" s="3" t="s">
        <v>44</v>
      </c>
      <c r="O2" s="3" t="s">
        <v>45</v>
      </c>
      <c r="P2" s="3" t="s">
        <v>117</v>
      </c>
    </row>
    <row r="3" spans="1:16" x14ac:dyDescent="0.2">
      <c r="A3" t="s">
        <v>46</v>
      </c>
      <c r="B3" s="1" t="s">
        <v>13</v>
      </c>
      <c r="C3" t="s">
        <v>17</v>
      </c>
      <c r="D3" s="4">
        <v>165.02</v>
      </c>
      <c r="E3" s="6">
        <f>+D3*H3</f>
        <v>2615071.94</v>
      </c>
      <c r="F3" s="6">
        <f>+[5]Main!$O$5-[5]Main!$O$6</f>
        <v>56718</v>
      </c>
      <c r="G3" s="6">
        <f>+E3-F3</f>
        <v>2558353.94</v>
      </c>
      <c r="H3" s="6">
        <f>+[5]Main!$O$3</f>
        <v>15847</v>
      </c>
      <c r="I3" s="3" t="s">
        <v>120</v>
      </c>
      <c r="J3" s="5">
        <v>45050</v>
      </c>
      <c r="K3" s="2">
        <f>[5]Model!$BU$39</f>
        <v>162.69801432678935</v>
      </c>
      <c r="L3" s="7">
        <f>+K3/D3-1</f>
        <v>-1.4070934875837215E-2</v>
      </c>
      <c r="M3" s="8">
        <f>+[5]Model!$BU$36</f>
        <v>7.4999999999999997E-2</v>
      </c>
      <c r="N3" s="8">
        <f>+[5]Model!$BU$37</f>
        <v>-0.01</v>
      </c>
      <c r="O3" s="8">
        <v>0</v>
      </c>
      <c r="P3">
        <v>1977</v>
      </c>
    </row>
    <row r="4" spans="1:16" x14ac:dyDescent="0.2">
      <c r="A4" t="s">
        <v>46</v>
      </c>
      <c r="B4" t="s">
        <v>14</v>
      </c>
      <c r="C4" t="s">
        <v>23</v>
      </c>
    </row>
    <row r="5" spans="1:16" x14ac:dyDescent="0.2">
      <c r="A5" t="s">
        <v>46</v>
      </c>
      <c r="B5" t="s">
        <v>51</v>
      </c>
      <c r="C5" t="s">
        <v>52</v>
      </c>
    </row>
    <row r="6" spans="1:16" x14ac:dyDescent="0.2">
      <c r="A6" t="s">
        <v>46</v>
      </c>
      <c r="B6" t="s">
        <v>59</v>
      </c>
      <c r="C6" t="s">
        <v>60</v>
      </c>
    </row>
    <row r="7" spans="1:16" x14ac:dyDescent="0.2">
      <c r="A7" t="s">
        <v>46</v>
      </c>
      <c r="B7" t="s">
        <v>66</v>
      </c>
      <c r="C7" t="s">
        <v>67</v>
      </c>
    </row>
    <row r="8" spans="1:16" x14ac:dyDescent="0.2">
      <c r="A8" t="s">
        <v>46</v>
      </c>
      <c r="B8" t="s">
        <v>68</v>
      </c>
      <c r="C8" t="s">
        <v>69</v>
      </c>
    </row>
    <row r="9" spans="1:16" x14ac:dyDescent="0.2">
      <c r="A9" t="s">
        <v>46</v>
      </c>
      <c r="B9" t="s">
        <v>18</v>
      </c>
      <c r="C9" t="s">
        <v>74</v>
      </c>
    </row>
    <row r="10" spans="1:16" x14ac:dyDescent="0.2">
      <c r="A10" t="s">
        <v>46</v>
      </c>
      <c r="B10" t="s">
        <v>20</v>
      </c>
      <c r="C10" t="s">
        <v>85</v>
      </c>
    </row>
    <row r="11" spans="1:16" x14ac:dyDescent="0.2">
      <c r="A11" t="s">
        <v>46</v>
      </c>
      <c r="B11" t="s">
        <v>19</v>
      </c>
      <c r="C11" t="s">
        <v>86</v>
      </c>
    </row>
    <row r="12" spans="1:16" x14ac:dyDescent="0.2">
      <c r="A12" t="s">
        <v>46</v>
      </c>
      <c r="B12" t="s">
        <v>91</v>
      </c>
      <c r="C12" t="s">
        <v>92</v>
      </c>
    </row>
    <row r="13" spans="1:16" x14ac:dyDescent="0.2">
      <c r="A13" t="s">
        <v>46</v>
      </c>
      <c r="B13" t="s">
        <v>95</v>
      </c>
      <c r="C13" t="s">
        <v>96</v>
      </c>
    </row>
    <row r="14" spans="1:16" x14ac:dyDescent="0.2">
      <c r="A14" t="s">
        <v>46</v>
      </c>
      <c r="B14" t="s">
        <v>97</v>
      </c>
      <c r="C14" t="s">
        <v>98</v>
      </c>
    </row>
    <row r="15" spans="1:16" x14ac:dyDescent="0.2">
      <c r="A15" t="s">
        <v>46</v>
      </c>
      <c r="B15" t="s">
        <v>101</v>
      </c>
      <c r="C15" t="s">
        <v>102</v>
      </c>
    </row>
    <row r="16" spans="1:16" x14ac:dyDescent="0.2">
      <c r="B16" t="s">
        <v>21</v>
      </c>
    </row>
    <row r="26" spans="2:5" x14ac:dyDescent="0.2">
      <c r="B26" s="9" t="s">
        <v>63</v>
      </c>
    </row>
    <row r="27" spans="2:5" x14ac:dyDescent="0.2">
      <c r="B27" t="s">
        <v>65</v>
      </c>
      <c r="E27" s="3">
        <v>200</v>
      </c>
    </row>
    <row r="28" spans="2:5" x14ac:dyDescent="0.2">
      <c r="B28" t="s">
        <v>64</v>
      </c>
      <c r="E28" s="3">
        <v>150</v>
      </c>
    </row>
    <row r="29" spans="2:5" x14ac:dyDescent="0.2">
      <c r="B29" t="s">
        <v>35</v>
      </c>
    </row>
  </sheetData>
  <hyperlinks>
    <hyperlink ref="B3" r:id="rId1" xr:uid="{CD056E5E-713C-45E7-82FC-EFD06739D8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Semiconductors</vt:lpstr>
      <vt:lpstr>Networking</vt:lpstr>
      <vt:lpstr>Electronics-Computers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2022-07-16T21:03:38Z</dcterms:created>
  <dcterms:modified xsi:type="dcterms:W3CDTF">2024-07-31T16:36:27Z</dcterms:modified>
</cp:coreProperties>
</file>