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5D61110-7FB6-4D2A-A150-A10DCC027ED5}" xr6:coauthVersionLast="47" xr6:coauthVersionMax="47" xr10:uidLastSave="{00000000-0000-0000-0000-000000000000}"/>
  <bookViews>
    <workbookView xWindow="2805" yWindow="315" windowWidth="34725" windowHeight="20565" xr2:uid="{17641224-F2C3-441B-B85B-BB32567FE633}"/>
  </bookViews>
  <sheets>
    <sheet name="Main" sheetId="1" r:id="rId1"/>
    <sheet name="Launches" sheetId="6" r:id="rId2"/>
    <sheet name="China" sheetId="5" r:id="rId3"/>
    <sheet name="FX" sheetId="2" r:id="rId4"/>
    <sheet name="Private" sheetId="3" r:id="rId5"/>
    <sheet name="Acquisitions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1" l="1"/>
  <c r="G25" i="1"/>
  <c r="G120" i="1" l="1"/>
  <c r="J120" i="1"/>
  <c r="F120" i="1" s="1"/>
  <c r="G148" i="1"/>
  <c r="J148" i="1"/>
  <c r="F148" i="1" s="1"/>
  <c r="H120" i="1" l="1"/>
  <c r="H148" i="1"/>
  <c r="J147" i="1"/>
  <c r="F147" i="1" s="1"/>
  <c r="G147" i="1"/>
  <c r="F12" i="5" a="1"/>
  <c r="F12" i="5" s="1"/>
  <c r="G288" i="1"/>
  <c r="J288" i="1"/>
  <c r="F288" i="1" s="1"/>
  <c r="G289" i="1"/>
  <c r="J289" i="1"/>
  <c r="E289" i="1"/>
  <c r="H147" i="1" l="1"/>
  <c r="F289" i="1"/>
  <c r="H289" i="1" s="1"/>
  <c r="H288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G66" i="1" l="1"/>
  <c r="J66" i="1"/>
  <c r="F66" i="1" s="1"/>
  <c r="G64" i="1"/>
  <c r="J64" i="1"/>
  <c r="F64" i="1" s="1"/>
  <c r="H66" i="1" l="1"/>
  <c r="H64" i="1"/>
  <c r="J121" i="1"/>
  <c r="F121" i="1" s="1"/>
  <c r="G121" i="1"/>
  <c r="K26" i="1"/>
  <c r="H121" i="1" l="1"/>
  <c r="G95" i="1"/>
  <c r="J95" i="1"/>
  <c r="F95" i="1" s="1"/>
  <c r="H95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96" i="1"/>
  <c r="J96" i="1"/>
  <c r="F96" i="1" s="1"/>
  <c r="G62" i="1"/>
  <c r="J62" i="1"/>
  <c r="F62" i="1" s="1"/>
  <c r="G94" i="1"/>
  <c r="J94" i="1"/>
  <c r="F94" i="1" s="1"/>
  <c r="H96" i="1" l="1"/>
  <c r="H44" i="1"/>
  <c r="H43" i="1"/>
  <c r="H62" i="1"/>
  <c r="H94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117" i="1" l="1"/>
  <c r="J117" i="1"/>
  <c r="F117" i="1" s="1"/>
  <c r="H117" i="1" l="1"/>
  <c r="G184" i="1"/>
  <c r="J184" i="1"/>
  <c r="F184" i="1" s="1"/>
  <c r="H184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39" i="1"/>
  <c r="H39" i="1" s="1"/>
  <c r="J39" i="1"/>
  <c r="J38" i="1"/>
  <c r="F38" i="1" s="1" a="1"/>
  <c r="F38" i="1" s="1"/>
  <c r="H38" i="1" s="1"/>
  <c r="F179" i="1"/>
  <c r="H60" i="1" l="1"/>
  <c r="H63" i="1"/>
  <c r="G70" i="1"/>
  <c r="J70" i="1"/>
  <c r="F70" i="1" s="1"/>
  <c r="P40" i="1"/>
  <c r="O40" i="1"/>
  <c r="N40" i="1"/>
  <c r="L40" i="1"/>
  <c r="M40" i="1" s="1"/>
  <c r="H70" i="1" l="1"/>
  <c r="J56" i="1"/>
  <c r="F56" i="1" s="1"/>
  <c r="P53" i="1" l="1"/>
  <c r="O53" i="1"/>
  <c r="N53" i="1"/>
  <c r="L53" i="1"/>
  <c r="M53" i="1" s="1"/>
  <c r="G53" i="1"/>
  <c r="J53" i="1"/>
  <c r="F53" i="1" s="1"/>
  <c r="H53" i="1" l="1"/>
  <c r="G45" i="1" l="1"/>
  <c r="J45" i="1"/>
  <c r="F45" i="1" s="1"/>
  <c r="J54" i="1"/>
  <c r="F54" i="1" s="1"/>
  <c r="G54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86" i="1" l="1"/>
  <c r="J186" i="1"/>
  <c r="F186" i="1" s="1"/>
  <c r="J118" i="1"/>
  <c r="F118" i="1" s="1"/>
  <c r="G118" i="1"/>
  <c r="G122" i="1"/>
  <c r="J122" i="1"/>
  <c r="F122" i="1" s="1"/>
  <c r="H186" i="1" l="1"/>
  <c r="H122" i="1"/>
  <c r="H118" i="1"/>
  <c r="J26" i="1"/>
  <c r="F26" i="1" s="1"/>
  <c r="H26" i="1" s="1"/>
  <c r="J25" i="1"/>
  <c r="F25" i="1" s="1"/>
  <c r="H25" i="1" s="1"/>
  <c r="G23" i="1"/>
  <c r="G22" i="1"/>
  <c r="J22" i="1"/>
  <c r="J23" i="1" s="1"/>
  <c r="G207" i="1" l="1"/>
  <c r="J207" i="1"/>
  <c r="F207" i="1" s="1"/>
  <c r="G85" i="1"/>
  <c r="J85" i="1"/>
  <c r="F85" i="1" s="1"/>
  <c r="H85" i="1" l="1"/>
  <c r="H207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7" i="1" l="1"/>
  <c r="F35" i="1"/>
  <c r="J27" i="1"/>
  <c r="F27" i="1" s="1"/>
  <c r="H27" i="1" l="1"/>
  <c r="G198" i="1"/>
  <c r="J198" i="1"/>
  <c r="F198" i="1" s="1"/>
  <c r="G68" i="1"/>
  <c r="J68" i="1"/>
  <c r="F68" i="1" s="1"/>
  <c r="H68" i="1" l="1"/>
  <c r="H198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5" i="1" l="1"/>
  <c r="J65" i="1"/>
  <c r="F65" i="1" s="1"/>
  <c r="H65" i="1" l="1"/>
  <c r="G185" i="1"/>
  <c r="F185" i="1"/>
  <c r="H185" i="1" l="1"/>
  <c r="H54" i="1" l="1"/>
  <c r="G119" i="1"/>
  <c r="F119" i="1"/>
  <c r="G183" i="1"/>
  <c r="F183" i="1"/>
  <c r="F28" i="1"/>
  <c r="G28" i="1"/>
  <c r="H119" i="1" l="1"/>
  <c r="H183" i="1"/>
  <c r="H28" i="1"/>
  <c r="G47" i="1"/>
  <c r="H47" i="1" s="1"/>
  <c r="G209" i="1"/>
  <c r="F209" i="1"/>
  <c r="H35" i="1" l="1"/>
  <c r="H209" i="1"/>
  <c r="G59" i="1"/>
  <c r="G19" i="1"/>
  <c r="H59" i="1" l="1"/>
  <c r="H19" i="1"/>
  <c r="F4" i="1"/>
  <c r="G56" i="1" l="1"/>
  <c r="H56" i="1" l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8" i="1"/>
  <c r="F208" i="1"/>
  <c r="G206" i="1"/>
  <c r="F206" i="1"/>
  <c r="G24" i="1"/>
  <c r="G18" i="1"/>
  <c r="F18" i="1"/>
  <c r="G17" i="1"/>
  <c r="H6" i="1"/>
  <c r="H4" i="1"/>
  <c r="H24" i="1" l="1"/>
  <c r="H214" i="1"/>
  <c r="H23" i="1"/>
  <c r="H12" i="1"/>
  <c r="H213" i="1"/>
  <c r="H215" i="1"/>
  <c r="H18" i="1"/>
  <c r="H210" i="1"/>
  <c r="H22" i="1"/>
  <c r="H211" i="1"/>
  <c r="H17" i="1"/>
  <c r="H206" i="1"/>
  <c r="H208" i="1"/>
  <c r="H10" i="1"/>
  <c r="H16" i="1"/>
  <c r="H212" i="1"/>
  <c r="H5" i="1" l="1"/>
  <c r="V5" i="1" l="1"/>
  <c r="S5" i="1"/>
  <c r="R5" i="1"/>
  <c r="Q5" i="1"/>
  <c r="U5" i="1"/>
  <c r="T5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2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10" i="5"/>
  <c r="B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<sst xmlns="http://schemas.openxmlformats.org/spreadsheetml/2006/main" count="1538" uniqueCount="1024">
  <si>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</si>
  <si>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</si>
  <si>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</si>
  <si>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</si>
  <si>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</si>
  <si>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</si>
  <si>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</si>
  <si>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</si>
  <si>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</si>
  <si>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</si>
  <si>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</si>
  <si>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</si>
  <si>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</si>
  <si>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</si>
  <si>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</si>
  <si>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</si>
  <si>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</si>
  <si>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</si>
  <si>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</si>
  <si>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</si>
  <si>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</si>
  <si>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</si>
  <si>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</si>
  <si>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</si>
  <si>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</si>
  <si>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</si>
  <si>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</si>
  <si>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</si>
  <si>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</si>
  <si>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</si>
  <si>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</si>
  <si>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</si>
  <si>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</si>
  <si>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</si>
  <si>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</si>
  <si>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</si>
  <si>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</si>
  <si>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</si>
  <si>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</si>
  <si>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</si>
  <si>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</si>
  <si>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</si>
  <si>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</si>
  <si>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</si>
  <si>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</si>
  <si>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</si>
  <si>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</si>
  <si>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</si>
  <si>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</si>
  <si>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</si>
  <si>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</si>
  <si>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</si>
  <si>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</si>
  <si>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</si>
  <si>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</si>
  <si>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</si>
  <si>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</si>
  <si>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</si>
  <si>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</si>
  <si>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</si>
  <si>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</si>
  <si>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</si>
  <si>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</si>
  <si>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</si>
  <si>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</si>
  <si>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</si>
  <si>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</si>
  <si>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</si>
  <si>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</si>
  <si>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</si>
  <si>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</si>
  <si>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</si>
  <si>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</si>
  <si>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</si>
  <si>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</si>
  <si>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</si>
  <si>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</si>
  <si>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</si>
  <si>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</si>
  <si>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</si>
  <si>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</si>
  <si>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</si>
  <si>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</si>
  <si>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</si>
  <si>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</si>
  <si>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</si>
  <si>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</si>
  <si>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</si>
  <si>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</si>
  <si>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</si>
  <si>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</si>
  <si>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</si>
  <si>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</si>
  <si>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</si>
  <si>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</si>
  <si>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</si>
  <si>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</si>
  <si>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</si>
  <si>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</si>
  <si>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</si>
  <si>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</si>
  <si>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</si>
  <si>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</si>
  <si>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</si>
  <si>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</si>
  <si>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</si>
  <si>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</si>
  <si>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</si>
  <si>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</si>
  <si>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</si>
  <si>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</si>
  <si>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</si>
  <si>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</si>
  <si>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</si>
  <si>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</si>
  <si>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</si>
  <si>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</si>
  <si>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</si>
  <si>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</si>
  <si>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</si>
  <si>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</si>
  <si>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</si>
  <si>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</si>
  <si>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</si>
  <si>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</si>
  <si>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</si>
  <si>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</si>
  <si>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</si>
  <si>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</si>
  <si>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</si>
  <si>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</si>
  <si>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</si>
  <si>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</si>
  <si>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</si>
  <si>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</si>
  <si>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</si>
  <si>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</si>
  <si>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</si>
  <si>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</si>
  <si>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</si>
  <si>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</si>
  <si>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</si>
  <si>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</si>
  <si>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</si>
  <si>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</si>
  <si>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</si>
  <si>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</si>
  <si>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</si>
  <si>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</si>
  <si>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</si>
  <si>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</si>
  <si>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</si>
  <si>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</si>
  <si>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</si>
  <si>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</si>
  <si>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</si>
  <si>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</si>
  <si>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</si>
  <si>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</si>
  <si>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</si>
  <si>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</si>
  <si>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</si>
  <si>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</si>
  <si>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</si>
  <si>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</si>
  <si>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</si>
  <si>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</si>
  <si>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</si>
  <si>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</si>
  <si>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</si>
  <si>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</si>
  <si>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</si>
  <si>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</si>
  <si>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</si>
  <si>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</si>
  <si>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</si>
  <si>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</si>
  <si>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</si>
  <si>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</si>
  <si>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</si>
  <si>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</si>
  <si>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</si>
  <si>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</si>
  <si>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</si>
  <si>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</si>
  <si>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</si>
  <si>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</si>
  <si>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</si>
  <si>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</si>
  <si>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</si>
  <si>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</si>
  <si>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</si>
  <si>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</si>
  <si>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</si>
  <si>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</si>
  <si>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</si>
  <si>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</si>
  <si>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</si>
  <si>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</si>
  <si>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</si>
  <si>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</si>
  <si>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</si>
  <si>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</si>
  <si>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</si>
  <si>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</si>
  <si>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</si>
  <si>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</si>
  <si>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</si>
  <si>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</si>
  <si>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</si>
  <si>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</si>
  <si>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</si>
  <si>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</si>
  <si>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</si>
  <si>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</si>
  <si>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</si>
  <si>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</si>
  <si>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</si>
  <si>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</si>
  <si>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</si>
  <si>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</si>
  <si>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</si>
  <si>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</si>
  <si>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</si>
  <si>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</si>
  <si>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</si>
  <si>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</si>
  <si>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</si>
  <si>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</si>
  <si>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</si>
  <si>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</si>
  <si>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</si>
  <si>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</si>
  <si>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</si>
  <si>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</si>
  <si>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</si>
  <si>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</si>
  <si>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</si>
  <si>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</si>
  <si>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</si>
  <si>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</si>
  <si>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</si>
  <si>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</si>
  <si>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</si>
  <si>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</si>
  <si>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</si>
  <si>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</si>
  <si>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</si>
  <si>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</si>
  <si>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</si>
  <si>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</si>
  <si>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</si>
  <si>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</si>
  <si>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</si>
  <si>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</si>
  <si>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</si>
  <si>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</si>
  <si>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</si>
  <si>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</si>
  <si>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</si>
  <si>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</si>
  <si>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</si>
  <si>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</si>
  <si>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</si>
  <si>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</si>
  <si>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</si>
  <si>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</si>
  <si>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</si>
  <si>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</si>
  <si>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</si>
  <si>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</si>
  <si>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</si>
  <si>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</si>
  <si>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</si>
  <si>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</si>
  <si>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</si>
  <si>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</si>
  <si>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</si>
  <si>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</si>
  <si>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</si>
  <si>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</si>
  <si>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</si>
  <si>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</si>
  <si>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</si>
  <si>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</si>
  <si>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</si>
  <si>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</si>
  <si>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</si>
  <si>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</si>
  <si>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</si>
  <si>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</si>
  <si>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</si>
  <si>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</si>
  <si>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</si>
  <si>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</si>
  <si>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</si>
  <si>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</si>
  <si>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</si>
  <si>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</si>
  <si>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</si>
  <si>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</si>
  <si>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</si>
  <si>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</si>
  <si>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</si>
  <si>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</si>
  <si>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</si>
  <si>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</si>
  <si>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</si>
  <si>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</si>
  <si>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</si>
  <si>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</si>
  <si>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</si>
  <si>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</si>
  <si>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</si>
  <si>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</si>
  <si>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</si>
  <si>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</si>
  <si>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</si>
  <si>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</si>
  <si>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</si>
  <si>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</si>
  <si>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</si>
  <si>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</si>
  <si>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</si>
  <si>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</si>
  <si>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</si>
  <si>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</si>
  <si>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</si>
  <si>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</si>
  <si>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</si>
  <si>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</si>
  <si>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</si>
  <si>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</si>
  <si>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</si>
  <si>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</si>
  <si>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</si>
  <si>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</si>
  <si>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</si>
  <si>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</si>
  <si>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</si>
  <si>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</si>
  <si>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</si>
  <si>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</si>
  <si>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</si>
  <si>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</si>
  <si>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</si>
  <si>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</si>
  <si>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</si>
  <si>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</si>
  <si>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</si>
  <si>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</si>
  <si>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</si>
  <si>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</si>
  <si>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</si>
  <si>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</si>
  <si>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</si>
  <si>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</si>
  <si>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</si>
  <si>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</si>
  <si>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</si>
  <si>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</si>
  <si>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</si>
  <si>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</si>
  <si>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</si>
  <si>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</si>
  <si>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</si>
  <si>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</si>
  <si>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</si>
  <si>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</si>
  <si>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</si>
  <si>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</si>
  <si>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</si>
  <si>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</si>
  <si>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</si>
  <si>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</si>
  <si>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</si>
  <si>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</si>
  <si>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</si>
  <si>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</si>
  <si>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</si>
  <si>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</si>
  <si>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</si>
  <si>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</si>
  <si>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</si>
  <si>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</si>
  <si>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</si>
  <si>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</si>
  <si>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</si>
  <si>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</si>
  <si>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</si>
  <si>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</si>
  <si>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</si>
  <si>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</si>
  <si>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</si>
  <si>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</si>
  <si>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</si>
  <si>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</si>
  <si>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</si>
  <si>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</si>
  <si>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</si>
  <si>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</si>
  <si>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</si>
  <si>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</si>
  <si>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</si>
  <si>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</si>
  <si>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</si>
  <si>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</si>
  <si>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</si>
  <si>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</si>
  <si>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</si>
  <si>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</si>
  <si>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</si>
  <si>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</si>
  <si>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</si>
  <si>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</si>
  <si>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</si>
  <si>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</si>
  <si>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</si>
  <si>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</si>
  <si>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</si>
  <si>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</si>
  <si>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</si>
  <si>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</si>
  <si>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</si>
  <si>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</si>
  <si>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</si>
  <si>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</si>
  <si>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</si>
  <si>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</si>
  <si>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</si>
  <si>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</si>
  <si>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</si>
  <si>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</si>
  <si>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</si>
  <si>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</si>
  <si>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</si>
  <si>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</si>
  <si>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</si>
  <si>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</si>
  <si>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</si>
  <si>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</si>
  <si>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</si>
  <si>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</si>
  <si>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</si>
  <si>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</si>
  <si>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</si>
  <si>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</si>
  <si>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</si>
  <si>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</si>
  <si>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</si>
  <si>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</si>
  <si>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</si>
  <si>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</si>
  <si>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</si>
  <si>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</si>
  <si>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</si>
  <si>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</si>
  <si>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</si>
  <si>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</si>
  <si>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</si>
  <si>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</si>
  <si>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</si>
  <si>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</si>
  <si>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</si>
  <si>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</si>
  <si>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</si>
  <si>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</si>
  <si>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</si>
  <si>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</si>
  <si>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</si>
  <si>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</si>
  <si>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</si>
  <si>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</si>
  <si>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</si>
  <si>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</si>
  <si>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</si>
  <si>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</si>
  <si>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</si>
  <si>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</si>
  <si>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</si>
  <si>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</si>
  <si>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</si>
  <si>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</si>
  <si>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</si>
  <si>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</si>
  <si>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</si>
  <si>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</si>
  <si>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</si>
  <si>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</si>
  <si>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</si>
  <si>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</si>
  <si>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</si>
  <si>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</si>
  <si>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</si>
  <si>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</si>
  <si>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</si>
  <si>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</si>
  <si>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</si>
  <si>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</si>
  <si>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</si>
  <si>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</si>
  <si>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</si>
  <si>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</si>
  <si>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</si>
  <si>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</si>
  <si>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</si>
  <si>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</si>
  <si>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</si>
  <si>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</si>
  <si>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</si>
  <si>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</si>
  <si>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</si>
  <si>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</si>
  <si>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</si>
  <si>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</si>
  <si>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</si>
  <si>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</si>
  <si>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</si>
  <si>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</si>
  <si>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</si>
  <si>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</si>
  <si>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</si>
  <si>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</si>
  <si>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</si>
  <si>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</si>
  <si>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</si>
  <si>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</si>
  <si>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</si>
  <si>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</si>
  <si>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</si>
  <si>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</si>
  <si>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</si>
  <si>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</si>
  <si>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</si>
  <si>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</si>
  <si>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</si>
  <si>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</si>
  <si>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</si>
  <si>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</si>
  <si>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</si>
  <si>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</si>
  <si>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</si>
  <si>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</si>
  <si>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</si>
  <si>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</si>
  <si>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</si>
  <si>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</si>
  <si>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</si>
  <si>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</si>
  <si>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</si>
  <si>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</si>
  <si>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</si>
  <si>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</si>
  <si>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</si>
  <si>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</si>
  <si>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</si>
  <si>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</si>
  <si>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</si>
  <si>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</si>
  <si>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</si>
  <si>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</si>
  <si>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</si>
  <si>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</si>
  <si>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</si>
  <si>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</si>
  <si>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</si>
  <si>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</si>
  <si>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</si>
  <si>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</si>
  <si>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</si>
  <si>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</si>
  <si>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</si>
  <si>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</si>
  <si>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</si>
  <si>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</si>
  <si>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</si>
  <si>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</si>
  <si>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</si>
  <si>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</si>
  <si>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</si>
  <si>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</si>
  <si>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</si>
  <si>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</si>
  <si>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</si>
  <si>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</si>
  <si>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</si>
  <si>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</si>
  <si>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</si>
  <si>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</si>
  <si>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</si>
  <si>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</si>
  <si>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</si>
  <si>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</si>
  <si>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</si>
  <si>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</si>
  <si>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</si>
  <si>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</si>
  <si>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</si>
  <si>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</si>
  <si>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</si>
  <si>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</si>
  <si>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</si>
  <si>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</si>
  <si>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</si>
  <si>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</si>
  <si>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</si>
  <si>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</si>
  <si>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</si>
  <si>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</si>
  <si>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</si>
  <si>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</si>
  <si>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</si>
  <si>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</si>
  <si>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</si>
  <si>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</si>
  <si>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</si>
  <si>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</si>
  <si>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</si>
  <si>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</si>
  <si>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</si>
  <si>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</si>
  <si>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</si>
  <si>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</si>
  <si>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</si>
  <si>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</si>
  <si>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</si>
  <si>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</si>
  <si>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</si>
  <si>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</si>
  <si>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</si>
  <si>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</si>
  <si>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</si>
  <si>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</si>
  <si>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</si>
  <si>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</si>
  <si>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</si>
  <si>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</si>
  <si>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</si>
  <si>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</si>
  <si>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</si>
  <si>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</si>
  <si>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</si>
  <si>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</si>
  <si>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</si>
  <si>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</si>
  <si>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</si>
  <si>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</si>
  <si>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</si>
  <si>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</si>
  <si>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</si>
  <si>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</si>
  <si>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</si>
  <si>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</si>
  <si>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</si>
  <si>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</si>
  <si>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</si>
  <si>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</si>
  <si>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</si>
  <si>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</si>
  <si>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</si>
  <si>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</si>
  <si>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</si>
  <si>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</si>
  <si>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</si>
  <si>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</si>
  <si>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</si>
  <si>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</si>
  <si>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</si>
  <si>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</si>
  <si>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</si>
  <si>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</si>
  <si>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</si>
  <si>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</si>
  <si>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</si>
  <si>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</si>
  <si>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</si>
  <si>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</si>
  <si>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</si>
  <si>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</si>
  <si>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</si>
  <si>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</si>
  <si>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</si>
  <si>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</si>
  <si>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</si>
  <si>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</si>
  <si>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</si>
  <si>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</si>
  <si>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</si>
  <si>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</si>
  <si>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</si>
  <si>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</si>
  <si>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</si>
  <si>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</si>
  <si>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</si>
  <si>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</si>
  <si>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</si>
  <si>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</si>
  <si>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</si>
  <si>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</si>
  <si>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</si>
  <si>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</si>
  <si>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</si>
  <si>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</si>
  <si>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LUN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</si>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</sst>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36.xml"/><Relationship Id="rId47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57.xml"/><Relationship Id="rId68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78.xml"/><Relationship Id="rId89" Type="http://schemas.openxmlformats.org/officeDocument/2006/relationships/externalLink" Target="externalLinks/externalLink83.xml"/><Relationship Id="rId16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5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47.xml"/><Relationship Id="rId58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68.xml"/><Relationship Id="rId79" Type="http://schemas.openxmlformats.org/officeDocument/2006/relationships/externalLink" Target="externalLinks/externalLink73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4.xml"/><Relationship Id="rId95" Type="http://schemas.openxmlformats.org/officeDocument/2006/relationships/theme" Target="theme/theme1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37.xml"/><Relationship Id="rId48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58.xml"/><Relationship Id="rId69" Type="http://schemas.openxmlformats.org/officeDocument/2006/relationships/externalLink" Target="externalLinks/externalLink63.xml"/><Relationship Id="rId80" Type="http://schemas.openxmlformats.org/officeDocument/2006/relationships/externalLink" Target="externalLinks/externalLink74.xml"/><Relationship Id="rId85" Type="http://schemas.openxmlformats.org/officeDocument/2006/relationships/externalLink" Target="externalLinks/externalLink79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32.xml"/><Relationship Id="rId46" Type="http://schemas.openxmlformats.org/officeDocument/2006/relationships/externalLink" Target="externalLinks/externalLink40.xml"/><Relationship Id="rId59" Type="http://schemas.openxmlformats.org/officeDocument/2006/relationships/externalLink" Target="externalLinks/externalLink53.xml"/><Relationship Id="rId67" Type="http://schemas.openxmlformats.org/officeDocument/2006/relationships/externalLink" Target="externalLinks/externalLink61.xml"/><Relationship Id="rId20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35.xml"/><Relationship Id="rId54" Type="http://schemas.openxmlformats.org/officeDocument/2006/relationships/externalLink" Target="externalLinks/externalLink48.xml"/><Relationship Id="rId62" Type="http://schemas.openxmlformats.org/officeDocument/2006/relationships/externalLink" Target="externalLinks/externalLink56.xml"/><Relationship Id="rId70" Type="http://schemas.openxmlformats.org/officeDocument/2006/relationships/externalLink" Target="externalLinks/externalLink64.xml"/><Relationship Id="rId75" Type="http://schemas.openxmlformats.org/officeDocument/2006/relationships/externalLink" Target="externalLinks/externalLink69.xml"/><Relationship Id="rId83" Type="http://schemas.openxmlformats.org/officeDocument/2006/relationships/externalLink" Target="externalLinks/externalLink77.xml"/><Relationship Id="rId88" Type="http://schemas.openxmlformats.org/officeDocument/2006/relationships/externalLink" Target="externalLinks/externalLink82.xml"/><Relationship Id="rId91" Type="http://schemas.openxmlformats.org/officeDocument/2006/relationships/externalLink" Target="externalLinks/externalLink85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49" Type="http://schemas.openxmlformats.org/officeDocument/2006/relationships/externalLink" Target="externalLinks/externalLink43.xml"/><Relationship Id="rId57" Type="http://schemas.openxmlformats.org/officeDocument/2006/relationships/externalLink" Target="externalLinks/externalLink51.xml"/><Relationship Id="rId1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38.xml"/><Relationship Id="rId52" Type="http://schemas.openxmlformats.org/officeDocument/2006/relationships/externalLink" Target="externalLinks/externalLink46.xml"/><Relationship Id="rId60" Type="http://schemas.openxmlformats.org/officeDocument/2006/relationships/externalLink" Target="externalLinks/externalLink54.xml"/><Relationship Id="rId65" Type="http://schemas.openxmlformats.org/officeDocument/2006/relationships/externalLink" Target="externalLinks/externalLink59.xml"/><Relationship Id="rId73" Type="http://schemas.openxmlformats.org/officeDocument/2006/relationships/externalLink" Target="externalLinks/externalLink67.xml"/><Relationship Id="rId78" Type="http://schemas.openxmlformats.org/officeDocument/2006/relationships/externalLink" Target="externalLinks/externalLink72.xml"/><Relationship Id="rId81" Type="http://schemas.openxmlformats.org/officeDocument/2006/relationships/externalLink" Target="externalLinks/externalLink75.xml"/><Relationship Id="rId86" Type="http://schemas.openxmlformats.org/officeDocument/2006/relationships/externalLink" Target="externalLinks/externalLink80.xml"/><Relationship Id="rId94" Type="http://schemas.openxmlformats.org/officeDocument/2006/relationships/externalLink" Target="externalLinks/externalLink88.xml"/><Relationship Id="rId9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33.xml"/><Relationship Id="rId34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44.xml"/><Relationship Id="rId55" Type="http://schemas.openxmlformats.org/officeDocument/2006/relationships/externalLink" Target="externalLinks/externalLink49.xml"/><Relationship Id="rId76" Type="http://schemas.openxmlformats.org/officeDocument/2006/relationships/externalLink" Target="externalLinks/externalLink70.xml"/><Relationship Id="rId97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71" Type="http://schemas.openxmlformats.org/officeDocument/2006/relationships/externalLink" Target="externalLinks/externalLink65.xml"/><Relationship Id="rId92" Type="http://schemas.openxmlformats.org/officeDocument/2006/relationships/externalLink" Target="externalLinks/externalLink8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3.xml"/><Relationship Id="rId24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34.xml"/><Relationship Id="rId45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60.xml"/><Relationship Id="rId87" Type="http://schemas.openxmlformats.org/officeDocument/2006/relationships/externalLink" Target="externalLinks/externalLink81.xml"/><Relationship Id="rId61" Type="http://schemas.openxmlformats.org/officeDocument/2006/relationships/externalLink" Target="externalLinks/externalLink55.xml"/><Relationship Id="rId82" Type="http://schemas.openxmlformats.org/officeDocument/2006/relationships/externalLink" Target="externalLinks/externalLink76.xml"/><Relationship Id="rId19" Type="http://schemas.openxmlformats.org/officeDocument/2006/relationships/externalLink" Target="externalLinks/externalLink13.xml"/><Relationship Id="rId14" Type="http://schemas.openxmlformats.org/officeDocument/2006/relationships/externalLink" Target="externalLinks/externalLink8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56" Type="http://schemas.openxmlformats.org/officeDocument/2006/relationships/externalLink" Target="externalLinks/externalLink50.xml"/><Relationship Id="rId77" Type="http://schemas.openxmlformats.org/officeDocument/2006/relationships/externalLink" Target="externalLinks/externalLink71.xml"/><Relationship Id="rId8" Type="http://schemas.openxmlformats.org/officeDocument/2006/relationships/externalLink" Target="externalLinks/externalLink2.xml"/><Relationship Id="rId51" Type="http://schemas.openxmlformats.org/officeDocument/2006/relationships/externalLink" Target="externalLinks/externalLink45.xml"/><Relationship Id="rId72" Type="http://schemas.openxmlformats.org/officeDocument/2006/relationships/externalLink" Target="externalLinks/externalLink66.xml"/><Relationship Id="rId93" Type="http://schemas.openxmlformats.org/officeDocument/2006/relationships/externalLink" Target="externalLinks/externalLink87.xml"/><Relationship Id="rId98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TX.xlsx" TargetMode="External"/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LX.xlsx" TargetMode="External"/><Relationship Id="rId1" Type="http://schemas.openxmlformats.org/officeDocument/2006/relationships/externalLinkPath" Target="AMLX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GE.xlsx" TargetMode="External"/><Relationship Id="rId1" Type="http://schemas.openxmlformats.org/officeDocument/2006/relationships/externalLinkPath" Target="SAGE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RON.xlsx" TargetMode="External"/><Relationship Id="rId1" Type="http://schemas.openxmlformats.org/officeDocument/2006/relationships/externalLinkPath" Target="IRON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EQ.xlsx" TargetMode="External"/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 refreshError="1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 refreshError="1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93" Type="http://schemas.openxmlformats.org/officeDocument/2006/relationships/hyperlink" Target="RXRX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6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E26" sqref="E26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30" x14ac:dyDescent="0.2">
      <c r="B1" s="1">
        <f ca="1">RANDBETWEEN(1,B207)</f>
        <v>19</v>
      </c>
    </row>
    <row r="2" spans="1:30" x14ac:dyDescent="0.2">
      <c r="K2" s="9">
        <f>MIN(K4:K63)</f>
        <v>44889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1023</v>
      </c>
    </row>
    <row r="4" spans="1:30" x14ac:dyDescent="0.2">
      <c r="A4" s="1" t="s">
        <v>341</v>
      </c>
      <c r="B4" s="1">
        <v>1</v>
      </c>
      <c r="C4" s="5" t="s">
        <v>14</v>
      </c>
      <c r="D4" s="1" t="s">
        <v>15</v>
      </c>
      <c r="E4" s="7">
        <v>159.55000000000001</v>
      </c>
      <c r="F4" s="6">
        <f>E4*[1]Main!$Q$3</f>
        <v>414510.9</v>
      </c>
      <c r="G4" s="6">
        <f>+[1]Main!$Q$5-[1]Main!$Q$6</f>
        <v>-20599</v>
      </c>
      <c r="H4" s="6">
        <f t="shared" ref="H4:H19" si="0">F4-G4</f>
        <v>435109.9</v>
      </c>
      <c r="I4" s="3" t="s">
        <v>669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30" x14ac:dyDescent="0.2">
      <c r="A5" s="1" t="s">
        <v>341</v>
      </c>
      <c r="B5" s="1">
        <f t="shared" ref="B5" si="1">+B4+1</f>
        <v>2</v>
      </c>
      <c r="C5" s="5" t="s">
        <v>19</v>
      </c>
      <c r="D5" s="1" t="s">
        <v>20</v>
      </c>
      <c r="E5" s="7">
        <v>434.51</v>
      </c>
      <c r="F5" s="6">
        <f>+E5*J5</f>
        <v>392336.45939999999</v>
      </c>
      <c r="G5" s="6">
        <f>+[2]Main!$J$5-[2]Main!$J$6</f>
        <v>-11490</v>
      </c>
      <c r="H5" s="6">
        <f t="shared" si="0"/>
        <v>403826.45939999999</v>
      </c>
      <c r="I5" s="3" t="s">
        <v>669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-0.55081156376727702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50.160025655447036</v>
      </c>
      <c r="R5" s="12">
        <f t="shared" si="2"/>
        <v>74.378023166724518</v>
      </c>
      <c r="S5" s="12">
        <f t="shared" si="2"/>
        <v>32.564364290774968</v>
      </c>
      <c r="T5" s="12">
        <f t="shared" si="2"/>
        <v>29.869104152907482</v>
      </c>
      <c r="U5" s="12">
        <f t="shared" si="2"/>
        <v>27.315122367467509</v>
      </c>
      <c r="V5" s="12">
        <f t="shared" si="2"/>
        <v>25.952340408292802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30" x14ac:dyDescent="0.2">
      <c r="A6" t="s">
        <v>341</v>
      </c>
      <c r="B6" s="1">
        <f>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3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3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3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3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3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3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3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11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11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11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429</v>
      </c>
      <c r="J19" s="6">
        <f>+[13]Main!$J$3</f>
        <v>1254</v>
      </c>
      <c r="K19" s="9">
        <v>44958</v>
      </c>
    </row>
    <row r="20" spans="1:11" x14ac:dyDescent="0.2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11" x14ac:dyDescent="0.2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429</v>
      </c>
      <c r="J21" s="6">
        <f>+[15]Main!$J$3</f>
        <v>982.42</v>
      </c>
      <c r="K21" s="9">
        <v>44908</v>
      </c>
    </row>
    <row r="22" spans="1:11" x14ac:dyDescent="0.2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11" x14ac:dyDescent="0.2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11" x14ac:dyDescent="0.2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44917</v>
      </c>
    </row>
    <row r="25" spans="1:11" x14ac:dyDescent="0.2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([19]Main!$K$6-[19]Main!$K$7)/JPY</f>
        <v>-30220.961078495326</v>
      </c>
      <c r="H25" s="6">
        <f>+F25-G25</f>
        <v>80437.487374495337</v>
      </c>
      <c r="I25" s="3" t="s">
        <v>669</v>
      </c>
      <c r="J25" s="6">
        <f>+[19]Main!$K$4</f>
        <v>1551.8086000000001</v>
      </c>
      <c r="K25" s="9">
        <v>45067</v>
      </c>
    </row>
    <row r="26" spans="1:11" x14ac:dyDescent="0.2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([19]Main!$K$6-[19]Main!$K$7)/JPY</f>
        <v>-30220.961078495326</v>
      </c>
      <c r="H26" s="6">
        <f>+F26-G26</f>
        <v>80496.99530332681</v>
      </c>
      <c r="I26" s="3" t="s">
        <v>669</v>
      </c>
      <c r="J26" s="6">
        <f>+[19]Main!$K$4</f>
        <v>1551.8086000000001</v>
      </c>
      <c r="K26" s="9">
        <f>K25</f>
        <v>45067</v>
      </c>
    </row>
    <row r="27" spans="1:11" x14ac:dyDescent="0.2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+[18]Main!$J$5-[18]Main!$J$6</f>
        <v>12353.3</v>
      </c>
      <c r="H27" s="6">
        <f>F27-G27</f>
        <v>74997.800067999997</v>
      </c>
      <c r="I27" s="3" t="s">
        <v>532</v>
      </c>
      <c r="J27" s="6">
        <f>+[18]Main!$J$3</f>
        <v>109.325532</v>
      </c>
      <c r="K27" s="9">
        <v>44989</v>
      </c>
    </row>
    <row r="28" spans="1:11" x14ac:dyDescent="0.2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429</v>
      </c>
      <c r="J28" s="6">
        <f>+[20]Main!$M$3</f>
        <v>259.5</v>
      </c>
      <c r="K28" s="9">
        <v>44917</v>
      </c>
    </row>
    <row r="29" spans="1:11" x14ac:dyDescent="0.2">
      <c r="A29" s="1" t="s">
        <v>341</v>
      </c>
      <c r="B29" s="1">
        <f t="shared" ref="B29:B47" si="4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57662.392411031382</v>
      </c>
      <c r="G29" s="6">
        <f>([21]Main!$M$5-[21]Main!$M$6)</f>
        <v>780.00599999999986</v>
      </c>
      <c r="H29" s="6">
        <f>+F29-G29</f>
        <v>56882.386411031381</v>
      </c>
      <c r="I29" s="3" t="s">
        <v>307</v>
      </c>
      <c r="J29" s="6">
        <f>+[21]Main!$M$3</f>
        <v>1917.031393</v>
      </c>
      <c r="K29" s="9">
        <v>44918</v>
      </c>
    </row>
    <row r="30" spans="1:11" x14ac:dyDescent="0.2">
      <c r="A30" t="s">
        <v>341</v>
      </c>
      <c r="B30" s="1">
        <f t="shared" si="4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11" x14ac:dyDescent="0.2">
      <c r="A31" t="s">
        <v>341</v>
      </c>
      <c r="B31" s="1">
        <f t="shared" si="4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11" x14ac:dyDescent="0.2">
      <c r="A32" t="s">
        <v>341</v>
      </c>
      <c r="B32" s="1">
        <f t="shared" si="4"/>
        <v>24</v>
      </c>
      <c r="C32" s="5" t="s">
        <v>268</v>
      </c>
      <c r="D32" t="s">
        <v>269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429</v>
      </c>
      <c r="J32" s="6">
        <f>+[24]Main!$J$3</f>
        <v>145</v>
      </c>
      <c r="K32" s="9">
        <v>44922</v>
      </c>
    </row>
    <row r="33" spans="1:29" x14ac:dyDescent="0.2">
      <c r="A33" t="s">
        <v>341</v>
      </c>
      <c r="B33" s="1">
        <f t="shared" si="4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</row>
    <row r="34" spans="1:29" x14ac:dyDescent="0.2">
      <c r="A34" t="s">
        <v>341</v>
      </c>
      <c r="B34" s="1">
        <f t="shared" si="4"/>
        <v>26</v>
      </c>
      <c r="C34" s="14" t="s">
        <v>56</v>
      </c>
      <c r="D34" s="1" t="s">
        <v>57</v>
      </c>
      <c r="E34" s="17">
        <v>3626</v>
      </c>
      <c r="F34" s="6">
        <f>+E34*J34/JPY</f>
        <v>43225.152099238971</v>
      </c>
      <c r="G34" s="6">
        <f>([26]Main!$J$5-[26]Main!$J$6)/JPY</f>
        <v>3965.4780024643037</v>
      </c>
      <c r="H34" s="6">
        <f>+F34-G34</f>
        <v>39259.674096774666</v>
      </c>
      <c r="I34" s="3" t="s">
        <v>307</v>
      </c>
      <c r="J34" s="6">
        <f>+[26]Main!$J$3</f>
        <v>1644.7253820000001</v>
      </c>
      <c r="K34" s="9">
        <v>44889</v>
      </c>
    </row>
    <row r="35" spans="1:29" x14ac:dyDescent="0.2">
      <c r="A35" s="1" t="s">
        <v>341</v>
      </c>
      <c r="B35" s="1">
        <f t="shared" si="4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429</v>
      </c>
      <c r="J35" s="6">
        <f>+[27]Main!$M$3</f>
        <v>1196.8139590000001</v>
      </c>
      <c r="K35" s="9">
        <v>44998</v>
      </c>
    </row>
    <row r="36" spans="1:29" x14ac:dyDescent="0.2">
      <c r="A36" t="s">
        <v>341</v>
      </c>
      <c r="B36" s="1">
        <f t="shared" si="4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532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s="1" t="s">
        <v>341</v>
      </c>
      <c r="B37" s="1">
        <f t="shared" si="4"/>
        <v>29</v>
      </c>
      <c r="C37" s="5" t="s">
        <v>264</v>
      </c>
      <c r="D37" s="1" t="s">
        <v>265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307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341</v>
      </c>
      <c r="B38" s="1">
        <f t="shared" si="4"/>
        <v>30</v>
      </c>
      <c r="C38" s="5" t="s">
        <v>270</v>
      </c>
      <c r="D38" t="s">
        <v>271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429</v>
      </c>
      <c r="J38" s="6">
        <f>+[30]Main!$J$3</f>
        <v>2399</v>
      </c>
      <c r="K38" s="9">
        <v>44925</v>
      </c>
    </row>
    <row r="39" spans="1:29" x14ac:dyDescent="0.2">
      <c r="A39" s="1" t="s">
        <v>341</v>
      </c>
      <c r="B39" s="1">
        <f t="shared" si="4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429</v>
      </c>
      <c r="J39" s="6">
        <f>+[31]Main!$L$3</f>
        <v>226.621465</v>
      </c>
      <c r="K39" s="9">
        <v>44925</v>
      </c>
    </row>
    <row r="40" spans="1:29" x14ac:dyDescent="0.2">
      <c r="A40" s="1" t="s">
        <v>341</v>
      </c>
      <c r="B40" s="1">
        <f t="shared" si="4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429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341</v>
      </c>
      <c r="B41" s="1">
        <f t="shared" si="4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</row>
    <row r="42" spans="1:29" x14ac:dyDescent="0.2">
      <c r="A42" t="s">
        <v>341</v>
      </c>
      <c r="B42" s="1">
        <f t="shared" si="4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5">F42-G42</f>
        <v>28590.032999999999</v>
      </c>
      <c r="I42" s="3" t="s">
        <v>429</v>
      </c>
      <c r="J42" s="6">
        <f>+[34]Main!$L$3</f>
        <v>122.991</v>
      </c>
      <c r="K42" s="9">
        <v>44930</v>
      </c>
    </row>
    <row r="43" spans="1:29" x14ac:dyDescent="0.2">
      <c r="A43" t="s">
        <v>341</v>
      </c>
      <c r="B43" s="1">
        <f t="shared" si="4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5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5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 t="s">
        <v>341</v>
      </c>
      <c r="B45" s="1">
        <f t="shared" si="4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5"/>
        <v>19364.74007</v>
      </c>
      <c r="I45" s="3" t="s">
        <v>429</v>
      </c>
      <c r="J45" s="6">
        <f>+[36]Main!$K$3</f>
        <v>55.203654999999998</v>
      </c>
      <c r="K45" s="9">
        <v>44900</v>
      </c>
    </row>
    <row r="46" spans="1:29" x14ac:dyDescent="0.2">
      <c r="A46" t="s">
        <v>341</v>
      </c>
      <c r="B46" s="1">
        <f t="shared" si="4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A47" s="1" t="s">
        <v>341</v>
      </c>
      <c r="B47" s="1">
        <f t="shared" si="4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2">
      <c r="A48" t="s">
        <v>341</v>
      </c>
      <c r="B48" s="1">
        <f t="shared" ref="B48:B112" si="6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2">
      <c r="A49" t="s">
        <v>341</v>
      </c>
      <c r="B49" s="1">
        <f t="shared" si="6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2">
      <c r="A50" t="s">
        <v>341</v>
      </c>
      <c r="B50" s="1">
        <f t="shared" si="6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 t="s">
        <v>341</v>
      </c>
      <c r="B51" s="1">
        <f t="shared" si="6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5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2">
      <c r="A52" s="1" t="s">
        <v>341</v>
      </c>
      <c r="B52" s="1">
        <f t="shared" si="6"/>
        <v>43</v>
      </c>
      <c r="C52" t="s">
        <v>276</v>
      </c>
      <c r="D52" t="s">
        <v>276</v>
      </c>
      <c r="E52" s="15">
        <v>73.56</v>
      </c>
      <c r="F52" s="3">
        <v>18000</v>
      </c>
    </row>
    <row r="53" spans="1:30" x14ac:dyDescent="0.2">
      <c r="A53" t="s">
        <v>341</v>
      </c>
      <c r="B53" s="1">
        <f t="shared" si="6"/>
        <v>44</v>
      </c>
      <c r="C53" s="5" t="s">
        <v>94</v>
      </c>
      <c r="D53" s="1" t="s">
        <v>95</v>
      </c>
      <c r="E53" s="7">
        <v>156</v>
      </c>
      <c r="F53" s="6">
        <f>+E53*J53</f>
        <v>9794.4599999999991</v>
      </c>
      <c r="G53" s="6">
        <f>+[43]Main!$K$5-[43]Main!$K$6</f>
        <v>-4827.4560000000001</v>
      </c>
      <c r="H53" s="6">
        <f>+F53-G53</f>
        <v>14621.915999999999</v>
      </c>
      <c r="I53" s="3" t="s">
        <v>429</v>
      </c>
      <c r="J53" s="6">
        <f>+[43]Main!$K$3</f>
        <v>62.784999999999997</v>
      </c>
      <c r="K53" s="9">
        <v>44914</v>
      </c>
      <c r="L53" s="7">
        <f>+[43]Model!$AL$29</f>
        <v>157.64588492556646</v>
      </c>
      <c r="M53" s="10">
        <f>+L53/E53-1</f>
        <v>1.0550544394656747E-2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A54" s="1" t="s">
        <v>341</v>
      </c>
      <c r="B54" s="1">
        <f t="shared" si="6"/>
        <v>45</v>
      </c>
      <c r="C54" s="5" t="s">
        <v>50</v>
      </c>
      <c r="D54" s="1" t="s">
        <v>51</v>
      </c>
      <c r="E54" s="7">
        <v>77.83</v>
      </c>
      <c r="F54" s="6">
        <f>+E54*J54</f>
        <v>17315.265674440001</v>
      </c>
      <c r="G54" s="6">
        <f>+[44]Main!$K$5-[44]Main!$K$6</f>
        <v>3126.2459999999996</v>
      </c>
      <c r="H54" s="6">
        <f t="shared" ref="H54:H63" si="7">F54-G54</f>
        <v>14189.019674440002</v>
      </c>
      <c r="I54" s="3" t="s">
        <v>429</v>
      </c>
      <c r="J54" s="6">
        <f>+[44]Main!$K$3</f>
        <v>222.47546800000001</v>
      </c>
      <c r="K54" s="9">
        <v>44893</v>
      </c>
    </row>
    <row r="55" spans="1:30" x14ac:dyDescent="0.2">
      <c r="A55" t="s">
        <v>341</v>
      </c>
      <c r="B55" s="1">
        <f t="shared" si="6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7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2">
      <c r="A56" t="s">
        <v>341</v>
      </c>
      <c r="B56" s="1">
        <f t="shared" si="6"/>
        <v>47</v>
      </c>
      <c r="C56" s="5" t="s">
        <v>90</v>
      </c>
      <c r="D56" s="1" t="s">
        <v>91</v>
      </c>
      <c r="E56" s="7">
        <v>273.75</v>
      </c>
      <c r="F56" s="6">
        <f>+E56*J56</f>
        <v>13057.875</v>
      </c>
      <c r="G56" s="6">
        <f>[46]Main!$K$5-[46]Main!$K$6</f>
        <v>3027</v>
      </c>
      <c r="H56" s="6">
        <f t="shared" si="7"/>
        <v>10030.875</v>
      </c>
      <c r="I56" s="3" t="s">
        <v>429</v>
      </c>
      <c r="J56" s="6">
        <f>+[46]Main!$K$3</f>
        <v>47.7</v>
      </c>
      <c r="K56" s="9">
        <v>44917</v>
      </c>
    </row>
    <row r="57" spans="1:30" x14ac:dyDescent="0.2">
      <c r="A57" s="1" t="s">
        <v>341</v>
      </c>
      <c r="B57" s="1">
        <f t="shared" si="6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2">
      <c r="A58" s="1" t="s">
        <v>341</v>
      </c>
      <c r="B58" s="1">
        <f t="shared" si="6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7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A59" s="1" t="s">
        <v>341</v>
      </c>
      <c r="B59" s="1">
        <f t="shared" si="6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1022</v>
      </c>
    </row>
    <row r="60" spans="1:30" x14ac:dyDescent="0.2">
      <c r="A60" t="s">
        <v>341</v>
      </c>
      <c r="B60" s="1">
        <f t="shared" si="6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7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A61" s="1" t="s">
        <v>341</v>
      </c>
      <c r="B61" s="1">
        <f t="shared" si="6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A62" s="1" t="s">
        <v>341</v>
      </c>
      <c r="B62" s="1">
        <f t="shared" si="6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2">
      <c r="A63" t="s">
        <v>341</v>
      </c>
      <c r="B63" s="1">
        <f t="shared" si="6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7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A64" s="1" t="s">
        <v>341</v>
      </c>
      <c r="B64" s="1">
        <f t="shared" si="6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A65" s="1" t="s">
        <v>341</v>
      </c>
      <c r="B65" s="1">
        <f t="shared" si="6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8">+F65-G65</f>
        <v>4829.3742080000002</v>
      </c>
      <c r="I65" s="3" t="s">
        <v>23</v>
      </c>
      <c r="J65" s="6">
        <f>+[54]Main!$K$3</f>
        <v>233</v>
      </c>
    </row>
    <row r="66" spans="1:11" x14ac:dyDescent="0.2">
      <c r="A66" s="1" t="s">
        <v>341</v>
      </c>
      <c r="B66" s="1">
        <f t="shared" si="6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2">
      <c r="A67" s="1" t="s">
        <v>341</v>
      </c>
      <c r="B67" s="1">
        <f t="shared" si="6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8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2">
      <c r="A68" t="s">
        <v>341</v>
      </c>
      <c r="B68" s="1">
        <f t="shared" si="6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8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A69" s="1" t="s">
        <v>341</v>
      </c>
      <c r="B69" s="1">
        <f t="shared" si="6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8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2">
      <c r="A70" t="s">
        <v>341</v>
      </c>
      <c r="B70" s="1">
        <f t="shared" si="6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8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2">
      <c r="A71" t="s">
        <v>341</v>
      </c>
      <c r="B71" s="1">
        <f t="shared" si="6"/>
        <v>62</v>
      </c>
      <c r="C71" s="1" t="s">
        <v>388</v>
      </c>
      <c r="D71" t="s">
        <v>389</v>
      </c>
    </row>
    <row r="72" spans="1:11" x14ac:dyDescent="0.2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2">
      <c r="A73" s="1" t="s">
        <v>341</v>
      </c>
      <c r="B73" s="1">
        <f t="shared" ref="B73:B80" si="9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A74" s="1" t="s">
        <v>341</v>
      </c>
      <c r="B74" s="1">
        <f t="shared" si="9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 t="s">
        <v>341</v>
      </c>
      <c r="B75" s="1">
        <f t="shared" si="9"/>
        <v>65</v>
      </c>
      <c r="C75" t="s">
        <v>375</v>
      </c>
      <c r="D75" t="s">
        <v>376</v>
      </c>
    </row>
    <row r="76" spans="1:11" x14ac:dyDescent="0.2">
      <c r="A76" t="s">
        <v>341</v>
      </c>
      <c r="B76" s="1">
        <f t="shared" si="9"/>
        <v>66</v>
      </c>
      <c r="C76" t="s">
        <v>377</v>
      </c>
      <c r="D76" t="s">
        <v>378</v>
      </c>
    </row>
    <row r="77" spans="1:11" x14ac:dyDescent="0.2">
      <c r="A77" s="1" t="s">
        <v>341</v>
      </c>
      <c r="B77" s="1">
        <f t="shared" si="9"/>
        <v>67</v>
      </c>
      <c r="C77" t="s">
        <v>379</v>
      </c>
      <c r="D77" t="s">
        <v>380</v>
      </c>
    </row>
    <row r="78" spans="1:11" x14ac:dyDescent="0.2">
      <c r="A78" s="1" t="s">
        <v>341</v>
      </c>
      <c r="B78" s="1">
        <f t="shared" si="9"/>
        <v>68</v>
      </c>
      <c r="C78" t="s">
        <v>373</v>
      </c>
      <c r="D78" t="s">
        <v>374</v>
      </c>
    </row>
    <row r="79" spans="1:11" x14ac:dyDescent="0.2">
      <c r="A79" s="1" t="s">
        <v>341</v>
      </c>
      <c r="B79" s="1">
        <f t="shared" si="9"/>
        <v>69</v>
      </c>
      <c r="C79" t="s">
        <v>281</v>
      </c>
      <c r="D79" t="s">
        <v>282</v>
      </c>
    </row>
    <row r="80" spans="1:11" x14ac:dyDescent="0.2">
      <c r="A80" t="s">
        <v>341</v>
      </c>
      <c r="B80" s="1">
        <f t="shared" si="9"/>
        <v>70</v>
      </c>
      <c r="C80" t="s">
        <v>365</v>
      </c>
      <c r="D80" t="s">
        <v>366</v>
      </c>
    </row>
    <row r="81" spans="1:11" x14ac:dyDescent="0.2">
      <c r="A81" t="s">
        <v>341</v>
      </c>
      <c r="B81" s="1">
        <f t="shared" si="6"/>
        <v>71</v>
      </c>
      <c r="C81" t="s">
        <v>363</v>
      </c>
      <c r="D81" t="s">
        <v>364</v>
      </c>
    </row>
    <row r="82" spans="1:11" x14ac:dyDescent="0.2">
      <c r="A82" s="1" t="s">
        <v>341</v>
      </c>
      <c r="B82" s="1">
        <f t="shared" si="6"/>
        <v>72</v>
      </c>
      <c r="C82" t="s">
        <v>277</v>
      </c>
      <c r="D82" t="s">
        <v>278</v>
      </c>
    </row>
    <row r="83" spans="1:11" x14ac:dyDescent="0.2">
      <c r="A83" s="1" t="s">
        <v>341</v>
      </c>
      <c r="B83" s="1">
        <f t="shared" si="6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2">
      <c r="A84" s="1" t="s">
        <v>341</v>
      </c>
      <c r="B84" s="1">
        <f t="shared" si="6"/>
        <v>74</v>
      </c>
      <c r="C84" t="s">
        <v>274</v>
      </c>
      <c r="D84" t="s">
        <v>275</v>
      </c>
    </row>
    <row r="85" spans="1:11" x14ac:dyDescent="0.2">
      <c r="A85" t="s">
        <v>341</v>
      </c>
      <c r="B85" s="1">
        <f t="shared" si="6"/>
        <v>75</v>
      </c>
      <c r="C85" s="5" t="s">
        <v>357</v>
      </c>
      <c r="D85" t="s">
        <v>713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A86" s="1" t="s">
        <v>341</v>
      </c>
      <c r="B86" s="1">
        <f t="shared" si="6"/>
        <v>76</v>
      </c>
      <c r="C86" t="s">
        <v>369</v>
      </c>
      <c r="D86" t="s">
        <v>370</v>
      </c>
    </row>
    <row r="87" spans="1:11" x14ac:dyDescent="0.2">
      <c r="A87" s="1" t="s">
        <v>341</v>
      </c>
      <c r="B87" s="1">
        <f t="shared" si="6"/>
        <v>77</v>
      </c>
      <c r="C87" t="s">
        <v>384</v>
      </c>
      <c r="D87" t="s">
        <v>385</v>
      </c>
      <c r="E87" s="7">
        <v>43.5</v>
      </c>
    </row>
    <row r="88" spans="1:11" x14ac:dyDescent="0.2">
      <c r="A88" t="s">
        <v>341</v>
      </c>
      <c r="B88" s="1">
        <f t="shared" si="6"/>
        <v>78</v>
      </c>
      <c r="C88" t="s">
        <v>714</v>
      </c>
      <c r="D88" t="s">
        <v>715</v>
      </c>
      <c r="E88" s="7"/>
    </row>
    <row r="89" spans="1:11" x14ac:dyDescent="0.2">
      <c r="A89" s="1" t="s">
        <v>341</v>
      </c>
      <c r="B89" s="1">
        <f t="shared" si="6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A90" s="1" t="s">
        <v>341</v>
      </c>
      <c r="B90" s="1">
        <f t="shared" si="6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A91" s="1" t="s">
        <v>341</v>
      </c>
      <c r="B91" s="1">
        <f t="shared" si="6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 t="s">
        <v>341</v>
      </c>
      <c r="B92" s="1">
        <f t="shared" si="6"/>
        <v>82</v>
      </c>
      <c r="C92" t="s">
        <v>613</v>
      </c>
      <c r="D92" t="s">
        <v>614</v>
      </c>
    </row>
    <row r="93" spans="1:11" x14ac:dyDescent="0.2">
      <c r="A93" s="1" t="s">
        <v>341</v>
      </c>
      <c r="B93" s="1">
        <f t="shared" si="6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 s="1" t="s">
        <v>341</v>
      </c>
      <c r="B94" s="1">
        <f t="shared" si="6"/>
        <v>84</v>
      </c>
      <c r="C94" s="5" t="s">
        <v>114</v>
      </c>
      <c r="D94" s="1" t="s">
        <v>115</v>
      </c>
      <c r="E94" s="3">
        <v>29.12</v>
      </c>
      <c r="F94" s="6">
        <f>+E94*J94</f>
        <v>3086.8866246400003</v>
      </c>
      <c r="G94" s="6">
        <f>+[61]Main!$L$5-[61]Main!$L$6</f>
        <v>482.26800000000003</v>
      </c>
      <c r="H94" s="6">
        <f>+F94-G94</f>
        <v>2604.6186246400002</v>
      </c>
      <c r="I94" s="3" t="s">
        <v>429</v>
      </c>
      <c r="J94" s="6">
        <f>+[61]Main!$L$3</f>
        <v>106.00572200000001</v>
      </c>
      <c r="K94" s="9">
        <v>44963</v>
      </c>
    </row>
    <row r="95" spans="1:11" x14ac:dyDescent="0.2">
      <c r="A95" s="1" t="s">
        <v>341</v>
      </c>
      <c r="B95" s="1">
        <f t="shared" si="6"/>
        <v>85</v>
      </c>
      <c r="C95" s="5" t="s">
        <v>122</v>
      </c>
      <c r="D95" s="1" t="s">
        <v>123</v>
      </c>
      <c r="E95" s="7">
        <v>47</v>
      </c>
      <c r="F95" s="6">
        <f>E95*J95</f>
        <v>3696.3939130000003</v>
      </c>
      <c r="G95" s="6">
        <f>[62]Main!$N$5-[62]Main!$N$6</f>
        <v>1868.4480000000001</v>
      </c>
      <c r="H95" s="6">
        <f>+F95-G95</f>
        <v>1827.9459130000002</v>
      </c>
      <c r="I95" s="3" t="s">
        <v>532</v>
      </c>
      <c r="J95" s="6">
        <f>[62]Main!$N$3</f>
        <v>78.646679000000006</v>
      </c>
      <c r="K95" s="9">
        <v>44994</v>
      </c>
    </row>
    <row r="96" spans="1:11" x14ac:dyDescent="0.2">
      <c r="A96" s="1" t="s">
        <v>341</v>
      </c>
      <c r="B96" s="1">
        <f t="shared" si="6"/>
        <v>86</v>
      </c>
      <c r="C96" s="5" t="s">
        <v>98</v>
      </c>
      <c r="D96" s="1" t="s">
        <v>99</v>
      </c>
      <c r="E96" s="3">
        <v>20.34</v>
      </c>
      <c r="F96" s="6">
        <f>+E96*J96</f>
        <v>1539.4211638199999</v>
      </c>
      <c r="G96" s="6">
        <f>+[63]Main!$M$5-[63]Main!$M$6</f>
        <v>306.53399999999999</v>
      </c>
      <c r="H96" s="6">
        <f>+F96-G96</f>
        <v>1232.8871638199998</v>
      </c>
      <c r="I96" s="3" t="s">
        <v>429</v>
      </c>
      <c r="J96" s="6">
        <f>+[63]Main!$M$3</f>
        <v>75.684422999999995</v>
      </c>
      <c r="K96" s="9">
        <v>44963</v>
      </c>
    </row>
    <row r="97" spans="1:29" x14ac:dyDescent="0.2">
      <c r="A97" s="1" t="s">
        <v>341</v>
      </c>
      <c r="B97" s="1">
        <f t="shared" si="6"/>
        <v>87</v>
      </c>
      <c r="C97" s="1" t="s">
        <v>116</v>
      </c>
      <c r="D97" s="1" t="s">
        <v>117</v>
      </c>
      <c r="E97" s="3">
        <v>33.17</v>
      </c>
    </row>
    <row r="98" spans="1:29" x14ac:dyDescent="0.2">
      <c r="A98" s="1" t="s">
        <v>341</v>
      </c>
      <c r="B98" s="1">
        <f t="shared" si="6"/>
        <v>88</v>
      </c>
      <c r="C98" s="1" t="s">
        <v>118</v>
      </c>
      <c r="D98" s="1" t="s">
        <v>119</v>
      </c>
      <c r="E98" s="3">
        <v>53.21</v>
      </c>
    </row>
    <row r="99" spans="1:29" x14ac:dyDescent="0.2">
      <c r="A99" s="1" t="s">
        <v>341</v>
      </c>
      <c r="B99" s="1">
        <f t="shared" si="6"/>
        <v>89</v>
      </c>
      <c r="C99" t="s">
        <v>704</v>
      </c>
      <c r="D99" t="s">
        <v>705</v>
      </c>
    </row>
    <row r="100" spans="1:29" x14ac:dyDescent="0.2">
      <c r="A100" s="1" t="s">
        <v>341</v>
      </c>
      <c r="B100" s="1">
        <f t="shared" si="6"/>
        <v>90</v>
      </c>
      <c r="C100" s="1" t="s">
        <v>127</v>
      </c>
      <c r="D100" s="1" t="s">
        <v>128</v>
      </c>
      <c r="E100" s="3">
        <v>19.510000000000002</v>
      </c>
      <c r="F100" s="6">
        <v>3220</v>
      </c>
    </row>
    <row r="101" spans="1:29" x14ac:dyDescent="0.2">
      <c r="A101" s="1" t="s">
        <v>341</v>
      </c>
      <c r="B101" s="1">
        <f t="shared" si="6"/>
        <v>91</v>
      </c>
      <c r="C101" s="1" t="s">
        <v>131</v>
      </c>
      <c r="D101" s="1" t="s">
        <v>132</v>
      </c>
      <c r="E101" s="3">
        <v>54.94</v>
      </c>
      <c r="F101" s="6">
        <v>4170</v>
      </c>
    </row>
    <row r="102" spans="1:29" x14ac:dyDescent="0.2">
      <c r="A102" t="s">
        <v>341</v>
      </c>
      <c r="B102" s="1">
        <f t="shared" si="6"/>
        <v>92</v>
      </c>
      <c r="C102" s="1" t="s">
        <v>133</v>
      </c>
      <c r="D102" s="1" t="s">
        <v>134</v>
      </c>
      <c r="E102" s="3">
        <v>38.840000000000003</v>
      </c>
      <c r="F102" s="6"/>
    </row>
    <row r="103" spans="1:29" x14ac:dyDescent="0.2">
      <c r="A103" t="s">
        <v>341</v>
      </c>
      <c r="B103" s="1">
        <f t="shared" si="6"/>
        <v>93</v>
      </c>
      <c r="C103" s="1" t="s">
        <v>141</v>
      </c>
      <c r="D103" s="1" t="s">
        <v>142</v>
      </c>
      <c r="E103" s="3">
        <v>60.72</v>
      </c>
      <c r="F103" s="6"/>
    </row>
    <row r="104" spans="1:29" x14ac:dyDescent="0.2">
      <c r="A104" t="s">
        <v>341</v>
      </c>
      <c r="B104" s="1">
        <f t="shared" si="6"/>
        <v>94</v>
      </c>
      <c r="C104" t="s">
        <v>706</v>
      </c>
      <c r="D104" t="s">
        <v>707</v>
      </c>
      <c r="F104" s="6"/>
    </row>
    <row r="105" spans="1:29" x14ac:dyDescent="0.2">
      <c r="A105" t="s">
        <v>341</v>
      </c>
      <c r="B105" s="1">
        <f t="shared" si="6"/>
        <v>95</v>
      </c>
      <c r="C105" s="1" t="s">
        <v>143</v>
      </c>
      <c r="D105" s="1" t="s">
        <v>144</v>
      </c>
      <c r="E105" s="7">
        <v>12.2</v>
      </c>
      <c r="F105" s="6"/>
    </row>
    <row r="106" spans="1:29" x14ac:dyDescent="0.2">
      <c r="A106" s="1" t="s">
        <v>341</v>
      </c>
      <c r="B106" s="1">
        <f t="shared" si="6"/>
        <v>96</v>
      </c>
      <c r="C106" t="s">
        <v>708</v>
      </c>
      <c r="D106" t="s">
        <v>709</v>
      </c>
      <c r="E106" s="7"/>
      <c r="F106" s="6"/>
    </row>
    <row r="107" spans="1:29" x14ac:dyDescent="0.2">
      <c r="A107" s="1" t="s">
        <v>341</v>
      </c>
      <c r="B107" s="1">
        <f t="shared" si="6"/>
        <v>97</v>
      </c>
      <c r="C107" s="1" t="s">
        <v>145</v>
      </c>
      <c r="D107" s="1" t="s">
        <v>146</v>
      </c>
      <c r="E107" s="3">
        <v>2.37</v>
      </c>
      <c r="F107" s="6"/>
    </row>
    <row r="108" spans="1:29" x14ac:dyDescent="0.2">
      <c r="A108" s="1" t="s">
        <v>341</v>
      </c>
      <c r="B108" s="1">
        <f t="shared" si="6"/>
        <v>98</v>
      </c>
      <c r="C108" t="s">
        <v>313</v>
      </c>
      <c r="D108" t="s">
        <v>314</v>
      </c>
      <c r="E108" s="3">
        <v>4.26</v>
      </c>
      <c r="F108" s="6"/>
      <c r="AC108" s="1">
        <v>2011</v>
      </c>
    </row>
    <row r="109" spans="1:29" x14ac:dyDescent="0.2">
      <c r="A109" t="s">
        <v>341</v>
      </c>
      <c r="B109" s="1">
        <f t="shared" si="6"/>
        <v>99</v>
      </c>
      <c r="C109" s="1" t="s">
        <v>149</v>
      </c>
      <c r="D109" s="1" t="s">
        <v>150</v>
      </c>
      <c r="E109" s="7">
        <v>32</v>
      </c>
      <c r="F109" s="6">
        <v>5000</v>
      </c>
    </row>
    <row r="110" spans="1:29" x14ac:dyDescent="0.2">
      <c r="A110" s="1" t="s">
        <v>341</v>
      </c>
      <c r="B110" s="1">
        <f t="shared" si="6"/>
        <v>100</v>
      </c>
      <c r="C110" s="1" t="s">
        <v>151</v>
      </c>
      <c r="D110" s="1" t="s">
        <v>152</v>
      </c>
      <c r="E110" s="3">
        <v>53.29</v>
      </c>
      <c r="F110" s="6"/>
    </row>
    <row r="111" spans="1:29" x14ac:dyDescent="0.2">
      <c r="A111" s="1" t="s">
        <v>341</v>
      </c>
      <c r="B111" s="1">
        <f t="shared" si="6"/>
        <v>101</v>
      </c>
      <c r="C111" t="s">
        <v>702</v>
      </c>
      <c r="D111" t="s">
        <v>703</v>
      </c>
      <c r="F111" s="6"/>
    </row>
    <row r="112" spans="1:29" x14ac:dyDescent="0.2">
      <c r="A112" s="1" t="s">
        <v>341</v>
      </c>
      <c r="B112" s="1">
        <f t="shared" si="6"/>
        <v>102</v>
      </c>
      <c r="C112" s="1" t="s">
        <v>167</v>
      </c>
      <c r="D112" s="1" t="s">
        <v>168</v>
      </c>
      <c r="E112" s="7">
        <v>11.53</v>
      </c>
      <c r="F112" s="6">
        <v>3240</v>
      </c>
    </row>
    <row r="113" spans="1:11" x14ac:dyDescent="0.2">
      <c r="A113" t="s">
        <v>341</v>
      </c>
      <c r="B113" s="1">
        <f t="shared" ref="B113:B175" si="10">B112+1</f>
        <v>103</v>
      </c>
      <c r="C113" s="1" t="s">
        <v>169</v>
      </c>
      <c r="D113" s="1" t="s">
        <v>170</v>
      </c>
      <c r="E113" s="3">
        <v>55.33</v>
      </c>
      <c r="F113" s="6">
        <v>3280</v>
      </c>
    </row>
    <row r="114" spans="1:11" x14ac:dyDescent="0.2">
      <c r="A114" s="1" t="s">
        <v>341</v>
      </c>
      <c r="B114" s="1">
        <f t="shared" si="10"/>
        <v>104</v>
      </c>
      <c r="C114" s="1" t="s">
        <v>155</v>
      </c>
      <c r="D114" s="1" t="s">
        <v>156</v>
      </c>
      <c r="E114" s="3">
        <v>41.92</v>
      </c>
      <c r="F114" s="6">
        <v>2510</v>
      </c>
    </row>
    <row r="115" spans="1:11" x14ac:dyDescent="0.2">
      <c r="A115" t="s">
        <v>341</v>
      </c>
      <c r="B115" s="1">
        <f t="shared" si="10"/>
        <v>105</v>
      </c>
      <c r="C115" t="s">
        <v>710</v>
      </c>
      <c r="D115" t="s">
        <v>711</v>
      </c>
      <c r="F115" s="6"/>
    </row>
    <row r="116" spans="1:11" x14ac:dyDescent="0.2">
      <c r="A116" t="s">
        <v>341</v>
      </c>
      <c r="B116" s="1">
        <f t="shared" si="10"/>
        <v>106</v>
      </c>
      <c r="C116" s="1" t="s">
        <v>157</v>
      </c>
      <c r="D116" s="1" t="s">
        <v>158</v>
      </c>
      <c r="E116" s="3">
        <v>29.49</v>
      </c>
      <c r="F116" s="6">
        <v>2880</v>
      </c>
    </row>
    <row r="117" spans="1:11" x14ac:dyDescent="0.2">
      <c r="A117" s="1" t="s">
        <v>341</v>
      </c>
      <c r="B117" s="1">
        <f t="shared" si="10"/>
        <v>107</v>
      </c>
      <c r="C117" s="5" t="s">
        <v>147</v>
      </c>
      <c r="D117" s="1" t="s">
        <v>148</v>
      </c>
      <c r="E117" s="3">
        <v>42.98</v>
      </c>
      <c r="F117" s="6">
        <f>+E117*J117</f>
        <v>3665.5079962199993</v>
      </c>
      <c r="G117" s="6">
        <f>+[64]Main!$J$5-[64]Main!$J$6</f>
        <v>1178.829</v>
      </c>
      <c r="H117" s="6">
        <f>+F117-G117</f>
        <v>2486.6789962199991</v>
      </c>
      <c r="I117" s="3" t="s">
        <v>452</v>
      </c>
      <c r="J117" s="6">
        <f>+[64]Main!$J$3</f>
        <v>85.284038999999993</v>
      </c>
      <c r="K117" s="9">
        <v>44955</v>
      </c>
    </row>
    <row r="118" spans="1:11" x14ac:dyDescent="0.2">
      <c r="A118" t="s">
        <v>341</v>
      </c>
      <c r="B118" s="1">
        <f t="shared" si="10"/>
        <v>108</v>
      </c>
      <c r="C118" s="5" t="s">
        <v>161</v>
      </c>
      <c r="D118" s="1" t="s">
        <v>162</v>
      </c>
      <c r="E118" s="7">
        <v>46.19</v>
      </c>
      <c r="F118" s="6">
        <f>+E118*J118</f>
        <v>3249.6786968599999</v>
      </c>
      <c r="G118" s="6">
        <f>+[65]Main!$K$5-[65]Main!$K$6</f>
        <v>1178.8610000000001</v>
      </c>
      <c r="H118" s="6">
        <f>+F118-G118</f>
        <v>2070.8176968600001</v>
      </c>
      <c r="I118" s="3" t="s">
        <v>307</v>
      </c>
      <c r="J118" s="6">
        <f>+[65]Main!$K$3</f>
        <v>70.354594000000006</v>
      </c>
      <c r="K118" s="9">
        <v>44827</v>
      </c>
    </row>
    <row r="119" spans="1:11" x14ac:dyDescent="0.2">
      <c r="A119" t="s">
        <v>341</v>
      </c>
      <c r="B119" s="1">
        <f t="shared" si="10"/>
        <v>109</v>
      </c>
      <c r="C119" s="5" t="s">
        <v>159</v>
      </c>
      <c r="D119" s="1" t="s">
        <v>160</v>
      </c>
      <c r="E119" s="3">
        <v>9.18</v>
      </c>
      <c r="F119" s="6">
        <f>+E119*[66]Main!$N$3</f>
        <v>2859.4049160599998</v>
      </c>
      <c r="G119" s="6">
        <f>+[66]Main!$N$5-[66]Main!$N$6</f>
        <v>869.93499999999995</v>
      </c>
      <c r="H119" s="6">
        <f>+F119-G119</f>
        <v>1989.4699160599998</v>
      </c>
      <c r="I119" s="3" t="s">
        <v>16</v>
      </c>
    </row>
    <row r="120" spans="1:11" x14ac:dyDescent="0.2">
      <c r="A120" t="s">
        <v>341</v>
      </c>
      <c r="B120" s="1">
        <f>B150+1</f>
        <v>104</v>
      </c>
      <c r="C120" s="5" t="s">
        <v>806</v>
      </c>
      <c r="D120" t="s">
        <v>807</v>
      </c>
      <c r="E120" s="7">
        <v>26.7</v>
      </c>
      <c r="F120" s="6">
        <f>E120*J120</f>
        <v>1793.6009888999999</v>
      </c>
      <c r="G120" s="6">
        <f>[67]Main!$O$5-[67]Main!$O$6</f>
        <v>345.67399999999998</v>
      </c>
      <c r="H120" s="6">
        <f>+F120-G120</f>
        <v>1447.9269889</v>
      </c>
      <c r="I120" s="3" t="s">
        <v>669</v>
      </c>
      <c r="J120" s="6">
        <f>[67]Main!$O$3</f>
        <v>67.176067000000003</v>
      </c>
      <c r="K120" s="9">
        <v>45067</v>
      </c>
    </row>
    <row r="121" spans="1:11" x14ac:dyDescent="0.2">
      <c r="A121" t="s">
        <v>341</v>
      </c>
      <c r="B121" s="1">
        <f>B119+1</f>
        <v>110</v>
      </c>
      <c r="C121" s="5" t="s">
        <v>184</v>
      </c>
      <c r="D121" s="1" t="s">
        <v>185</v>
      </c>
      <c r="E121" s="7">
        <v>43</v>
      </c>
      <c r="F121" s="6">
        <f>E121*J121</f>
        <v>2567.8571440000001</v>
      </c>
      <c r="G121" s="6">
        <f>[68]Main!$K$5-[68]Main!$K$6</f>
        <v>1272.4940000000001</v>
      </c>
      <c r="H121" s="6">
        <f>F121-G121</f>
        <v>1295.3631439999999</v>
      </c>
      <c r="I121" s="3" t="s">
        <v>532</v>
      </c>
      <c r="J121" s="6">
        <f>[68]Main!$K$3</f>
        <v>59.717607999999998</v>
      </c>
      <c r="K121" s="9">
        <v>44999</v>
      </c>
    </row>
    <row r="122" spans="1:11" x14ac:dyDescent="0.2">
      <c r="A122" t="s">
        <v>341</v>
      </c>
      <c r="B122" s="1">
        <f t="shared" si="10"/>
        <v>111</v>
      </c>
      <c r="C122" s="5" t="s">
        <v>382</v>
      </c>
      <c r="D122" t="s">
        <v>383</v>
      </c>
      <c r="E122" s="3">
        <v>24.73</v>
      </c>
      <c r="F122" s="6">
        <f>+E122*J122</f>
        <v>1436.0261408599999</v>
      </c>
      <c r="G122" s="6">
        <f>+[69]Main!$J$5-[69]Main!$J$6</f>
        <v>566.44900000000007</v>
      </c>
      <c r="H122" s="6">
        <f>+F122-G122</f>
        <v>869.57714085999987</v>
      </c>
      <c r="I122" s="3" t="s">
        <v>307</v>
      </c>
      <c r="J122" s="6">
        <f>+[69]Main!$J$3</f>
        <v>58.068182</v>
      </c>
      <c r="K122" s="9">
        <v>44824</v>
      </c>
    </row>
    <row r="123" spans="1:11" x14ac:dyDescent="0.2">
      <c r="B123" s="1">
        <f>B85+1</f>
        <v>76</v>
      </c>
      <c r="C123" s="1" t="s">
        <v>165</v>
      </c>
      <c r="D123" s="1" t="s">
        <v>166</v>
      </c>
      <c r="E123" s="3">
        <v>6.2</v>
      </c>
      <c r="F123" s="6">
        <v>2230</v>
      </c>
    </row>
    <row r="124" spans="1:11" x14ac:dyDescent="0.2">
      <c r="A124" t="s">
        <v>341</v>
      </c>
      <c r="B124" s="1">
        <f t="shared" si="10"/>
        <v>77</v>
      </c>
      <c r="C124" s="1" t="s">
        <v>538</v>
      </c>
      <c r="D124" t="s">
        <v>126</v>
      </c>
      <c r="F124" s="6"/>
    </row>
    <row r="125" spans="1:11" x14ac:dyDescent="0.2">
      <c r="A125" t="s">
        <v>341</v>
      </c>
      <c r="B125" s="1">
        <f t="shared" si="10"/>
        <v>78</v>
      </c>
      <c r="C125" s="1" t="s">
        <v>176</v>
      </c>
      <c r="D125" s="1" t="s">
        <v>177</v>
      </c>
      <c r="E125" s="7">
        <v>20.010000000000002</v>
      </c>
      <c r="F125" s="6">
        <v>2150</v>
      </c>
    </row>
    <row r="126" spans="1:11" x14ac:dyDescent="0.2">
      <c r="B126" s="1">
        <f t="shared" si="10"/>
        <v>79</v>
      </c>
      <c r="C126" s="25" t="s">
        <v>523</v>
      </c>
      <c r="D126" s="25" t="s">
        <v>524</v>
      </c>
      <c r="E126" s="7">
        <v>23.01</v>
      </c>
      <c r="F126" s="6">
        <v>2080</v>
      </c>
    </row>
    <row r="127" spans="1:11" x14ac:dyDescent="0.2">
      <c r="A127" s="1" t="s">
        <v>341</v>
      </c>
      <c r="B127" s="1">
        <f t="shared" si="10"/>
        <v>80</v>
      </c>
      <c r="C127" s="1" t="s">
        <v>521</v>
      </c>
      <c r="D127" t="s">
        <v>522</v>
      </c>
      <c r="E127" s="7">
        <v>14.79</v>
      </c>
      <c r="F127" s="6">
        <v>2160</v>
      </c>
    </row>
    <row r="128" spans="1:11" x14ac:dyDescent="0.2">
      <c r="A128" t="s">
        <v>341</v>
      </c>
      <c r="B128" s="1">
        <f t="shared" si="10"/>
        <v>81</v>
      </c>
      <c r="C128" s="1" t="s">
        <v>178</v>
      </c>
      <c r="D128" s="1" t="s">
        <v>179</v>
      </c>
      <c r="E128" s="3">
        <v>19.010000000000002</v>
      </c>
      <c r="F128" s="6">
        <v>2580</v>
      </c>
    </row>
    <row r="129" spans="1:6" x14ac:dyDescent="0.2">
      <c r="A129" t="s">
        <v>341</v>
      </c>
      <c r="B129" s="1">
        <f t="shared" si="10"/>
        <v>82</v>
      </c>
      <c r="C129" t="s">
        <v>700</v>
      </c>
      <c r="D129" t="s">
        <v>701</v>
      </c>
      <c r="E129" s="7">
        <v>306</v>
      </c>
      <c r="F129" s="6">
        <v>5000</v>
      </c>
    </row>
    <row r="130" spans="1:6" x14ac:dyDescent="0.2">
      <c r="A130" t="s">
        <v>341</v>
      </c>
      <c r="B130" s="1">
        <f t="shared" si="10"/>
        <v>83</v>
      </c>
      <c r="C130" s="35" t="s">
        <v>350</v>
      </c>
      <c r="D130" s="35" t="s">
        <v>351</v>
      </c>
      <c r="E130" s="37">
        <v>14.86</v>
      </c>
      <c r="F130" s="38">
        <v>2880</v>
      </c>
    </row>
    <row r="131" spans="1:6" x14ac:dyDescent="0.2">
      <c r="A131" t="s">
        <v>341</v>
      </c>
      <c r="B131" s="1">
        <f t="shared" si="10"/>
        <v>84</v>
      </c>
      <c r="C131" s="1" t="s">
        <v>207</v>
      </c>
      <c r="D131" s="1" t="s">
        <v>208</v>
      </c>
      <c r="E131" s="7">
        <v>57.1</v>
      </c>
      <c r="F131" s="6">
        <v>2590</v>
      </c>
    </row>
    <row r="132" spans="1:6" x14ac:dyDescent="0.2">
      <c r="A132" t="s">
        <v>341</v>
      </c>
      <c r="B132" s="1">
        <f t="shared" si="10"/>
        <v>85</v>
      </c>
      <c r="C132" s="1" t="s">
        <v>182</v>
      </c>
      <c r="D132" s="1" t="s">
        <v>183</v>
      </c>
      <c r="E132" s="3">
        <v>48.73</v>
      </c>
      <c r="F132" s="6">
        <v>2540</v>
      </c>
    </row>
    <row r="133" spans="1:6" x14ac:dyDescent="0.2">
      <c r="A133" t="s">
        <v>341</v>
      </c>
      <c r="B133" s="1">
        <f t="shared" si="10"/>
        <v>86</v>
      </c>
      <c r="C133" s="1" t="s">
        <v>195</v>
      </c>
      <c r="D133" s="1" t="s">
        <v>196</v>
      </c>
      <c r="E133" s="3">
        <v>37.96</v>
      </c>
      <c r="F133" s="6">
        <v>2360</v>
      </c>
    </row>
    <row r="134" spans="1:6" x14ac:dyDescent="0.2">
      <c r="A134" t="s">
        <v>341</v>
      </c>
      <c r="B134" s="1">
        <f t="shared" si="10"/>
        <v>87</v>
      </c>
      <c r="C134" s="1" t="s">
        <v>298</v>
      </c>
      <c r="D134" s="1" t="s">
        <v>188</v>
      </c>
      <c r="E134" s="3">
        <v>10.85</v>
      </c>
      <c r="F134" s="6">
        <v>2020</v>
      </c>
    </row>
    <row r="135" spans="1:6" x14ac:dyDescent="0.2">
      <c r="A135" t="s">
        <v>341</v>
      </c>
      <c r="B135" s="1">
        <f t="shared" si="10"/>
        <v>88</v>
      </c>
      <c r="C135" s="1" t="s">
        <v>217</v>
      </c>
      <c r="D135" s="1" t="s">
        <v>218</v>
      </c>
      <c r="E135" s="3">
        <v>3.17</v>
      </c>
      <c r="F135" s="6">
        <v>2010</v>
      </c>
    </row>
    <row r="136" spans="1:6" x14ac:dyDescent="0.2">
      <c r="A136" t="s">
        <v>341</v>
      </c>
      <c r="B136" s="1">
        <f t="shared" si="10"/>
        <v>89</v>
      </c>
      <c r="C136" s="1" t="s">
        <v>215</v>
      </c>
      <c r="D136" s="1" t="s">
        <v>216</v>
      </c>
      <c r="E136" s="3">
        <v>36.86</v>
      </c>
      <c r="F136" s="6">
        <v>1990</v>
      </c>
    </row>
    <row r="137" spans="1:6" x14ac:dyDescent="0.2">
      <c r="A137" t="s">
        <v>341</v>
      </c>
      <c r="B137" s="1">
        <f t="shared" si="10"/>
        <v>90</v>
      </c>
      <c r="C137" s="1" t="s">
        <v>203</v>
      </c>
      <c r="D137" s="1" t="s">
        <v>204</v>
      </c>
      <c r="E137" s="7">
        <v>76.78</v>
      </c>
      <c r="F137" s="6">
        <v>1970</v>
      </c>
    </row>
    <row r="138" spans="1:6" x14ac:dyDescent="0.2">
      <c r="A138" t="s">
        <v>341</v>
      </c>
      <c r="B138" s="1">
        <f t="shared" si="10"/>
        <v>91</v>
      </c>
      <c r="C138" s="1" t="s">
        <v>221</v>
      </c>
      <c r="D138" s="1" t="s">
        <v>222</v>
      </c>
      <c r="E138" s="3">
        <v>18.309999999999999</v>
      </c>
      <c r="F138" s="6">
        <v>1930</v>
      </c>
    </row>
    <row r="139" spans="1:6" x14ac:dyDescent="0.2">
      <c r="A139" t="s">
        <v>341</v>
      </c>
      <c r="B139" s="1">
        <f t="shared" si="10"/>
        <v>92</v>
      </c>
      <c r="C139" t="s">
        <v>716</v>
      </c>
      <c r="D139" t="s">
        <v>717</v>
      </c>
      <c r="F139" s="6"/>
    </row>
    <row r="140" spans="1:6" x14ac:dyDescent="0.2">
      <c r="A140" t="s">
        <v>341</v>
      </c>
      <c r="B140" s="1">
        <f t="shared" si="10"/>
        <v>93</v>
      </c>
      <c r="C140" s="1" t="s">
        <v>191</v>
      </c>
      <c r="D140" s="1" t="s">
        <v>192</v>
      </c>
      <c r="E140" s="7">
        <v>10.1</v>
      </c>
      <c r="F140" s="6">
        <v>1880</v>
      </c>
    </row>
    <row r="141" spans="1:6" x14ac:dyDescent="0.2">
      <c r="A141" t="s">
        <v>341</v>
      </c>
      <c r="B141" s="1">
        <f t="shared" si="10"/>
        <v>94</v>
      </c>
      <c r="C141" s="1" t="s">
        <v>808</v>
      </c>
      <c r="D141" s="1" t="s">
        <v>173</v>
      </c>
      <c r="E141" s="3">
        <v>38.67</v>
      </c>
      <c r="F141" s="6">
        <v>1770</v>
      </c>
    </row>
    <row r="142" spans="1:6" x14ac:dyDescent="0.2">
      <c r="A142" t="s">
        <v>341</v>
      </c>
      <c r="B142" s="1">
        <f t="shared" si="10"/>
        <v>95</v>
      </c>
      <c r="C142" t="s">
        <v>748</v>
      </c>
      <c r="F142" s="6"/>
    </row>
    <row r="143" spans="1:6" x14ac:dyDescent="0.2">
      <c r="A143" t="s">
        <v>341</v>
      </c>
      <c r="B143" s="1">
        <f t="shared" si="10"/>
        <v>96</v>
      </c>
      <c r="C143" s="1" t="s">
        <v>186</v>
      </c>
      <c r="D143" s="1" t="s">
        <v>187</v>
      </c>
      <c r="E143" s="3">
        <v>41.59</v>
      </c>
      <c r="F143" s="6">
        <v>1730</v>
      </c>
    </row>
    <row r="144" spans="1:6" x14ac:dyDescent="0.2">
      <c r="A144" t="s">
        <v>341</v>
      </c>
      <c r="B144" s="1">
        <f t="shared" si="10"/>
        <v>97</v>
      </c>
      <c r="C144" s="1" t="s">
        <v>180</v>
      </c>
      <c r="D144" s="1" t="s">
        <v>181</v>
      </c>
      <c r="E144" s="3">
        <v>22.22</v>
      </c>
      <c r="F144" s="6">
        <v>1720</v>
      </c>
    </row>
    <row r="145" spans="1:11" x14ac:dyDescent="0.2">
      <c r="A145" s="1" t="s">
        <v>341</v>
      </c>
      <c r="B145" s="1">
        <f t="shared" si="10"/>
        <v>98</v>
      </c>
      <c r="C145" s="25" t="s">
        <v>643</v>
      </c>
      <c r="D145" s="25" t="s">
        <v>644</v>
      </c>
      <c r="E145" s="26">
        <v>20.66</v>
      </c>
      <c r="F145" s="27">
        <v>1400</v>
      </c>
    </row>
    <row r="146" spans="1:11" x14ac:dyDescent="0.2">
      <c r="A146" s="1" t="s">
        <v>341</v>
      </c>
      <c r="B146" s="1">
        <f t="shared" si="10"/>
        <v>99</v>
      </c>
      <c r="C146" s="1" t="s">
        <v>209</v>
      </c>
      <c r="D146" s="1" t="s">
        <v>210</v>
      </c>
      <c r="E146" s="3">
        <v>28.37</v>
      </c>
      <c r="F146" s="6">
        <v>1370</v>
      </c>
    </row>
    <row r="147" spans="1:11" x14ac:dyDescent="0.2">
      <c r="A147" t="s">
        <v>341</v>
      </c>
      <c r="B147" s="1">
        <f t="shared" si="10"/>
        <v>100</v>
      </c>
      <c r="C147" s="5" t="s">
        <v>211</v>
      </c>
      <c r="D147" s="1" t="s">
        <v>212</v>
      </c>
      <c r="E147" s="7">
        <v>5.5</v>
      </c>
      <c r="F147" s="6">
        <f>E147*J147</f>
        <v>1053.9003089999999</v>
      </c>
      <c r="G147" s="6">
        <f>[70]Main!$K$5-[70]Main!$K$6</f>
        <v>471.26000000000005</v>
      </c>
      <c r="H147" s="6">
        <f>F147-G147</f>
        <v>582.64030899999989</v>
      </c>
      <c r="I147" s="3" t="s">
        <v>669</v>
      </c>
      <c r="J147" s="6">
        <f>[70]Main!$K$3</f>
        <v>191.61823799999999</v>
      </c>
      <c r="K147" s="9">
        <v>45064</v>
      </c>
    </row>
    <row r="148" spans="1:11" x14ac:dyDescent="0.2">
      <c r="A148" s="1" t="s">
        <v>341</v>
      </c>
      <c r="B148" s="1">
        <f t="shared" si="10"/>
        <v>101</v>
      </c>
      <c r="C148" s="5" t="s">
        <v>527</v>
      </c>
      <c r="D148" t="s">
        <v>528</v>
      </c>
      <c r="E148" s="3">
        <v>17.37</v>
      </c>
      <c r="F148" s="6">
        <f>E148*J148</f>
        <v>577.73276586000009</v>
      </c>
      <c r="G148" s="6">
        <f>[71]Main!$L$5-[71]Main!$L$6</f>
        <v>201.85900000000001</v>
      </c>
      <c r="H148" s="6">
        <f>+F148-G148</f>
        <v>375.87376586000005</v>
      </c>
      <c r="I148" s="3" t="s">
        <v>669</v>
      </c>
      <c r="J148" s="6">
        <f>[71]Main!$L$3</f>
        <v>33.260378000000003</v>
      </c>
      <c r="K148" s="9">
        <v>45064</v>
      </c>
    </row>
    <row r="149" spans="1:11" x14ac:dyDescent="0.2">
      <c r="A149" t="s">
        <v>341</v>
      </c>
      <c r="B149" s="1">
        <f t="shared" si="10"/>
        <v>102</v>
      </c>
      <c r="C149" t="s">
        <v>787</v>
      </c>
      <c r="D149" t="s">
        <v>788</v>
      </c>
      <c r="E149" s="7"/>
      <c r="F149" s="6"/>
    </row>
    <row r="150" spans="1:11" x14ac:dyDescent="0.2">
      <c r="A150" t="s">
        <v>341</v>
      </c>
      <c r="B150" s="1">
        <f t="shared" si="10"/>
        <v>103</v>
      </c>
      <c r="C150" t="s">
        <v>789</v>
      </c>
      <c r="D150" t="s">
        <v>790</v>
      </c>
      <c r="E150" s="7"/>
      <c r="F150" s="6"/>
    </row>
    <row r="151" spans="1:11" x14ac:dyDescent="0.2">
      <c r="A151" t="s">
        <v>341</v>
      </c>
      <c r="B151" s="1">
        <f>B120+1</f>
        <v>105</v>
      </c>
      <c r="C151" t="s">
        <v>804</v>
      </c>
      <c r="D151" t="s">
        <v>805</v>
      </c>
      <c r="E151" s="7"/>
      <c r="F151" s="6"/>
    </row>
    <row r="152" spans="1:11" x14ac:dyDescent="0.2">
      <c r="A152" t="s">
        <v>341</v>
      </c>
      <c r="B152" s="1">
        <f t="shared" si="10"/>
        <v>106</v>
      </c>
      <c r="C152" t="s">
        <v>803</v>
      </c>
      <c r="D152"/>
      <c r="E152" s="7"/>
      <c r="F152" s="6"/>
    </row>
    <row r="153" spans="1:11" x14ac:dyDescent="0.2">
      <c r="A153" t="s">
        <v>341</v>
      </c>
      <c r="B153" s="1">
        <f t="shared" si="10"/>
        <v>107</v>
      </c>
      <c r="C153" s="1" t="s">
        <v>163</v>
      </c>
      <c r="D153" s="1" t="s">
        <v>164</v>
      </c>
      <c r="E153" s="7">
        <v>5.75</v>
      </c>
      <c r="F153" s="6">
        <v>1100</v>
      </c>
    </row>
    <row r="154" spans="1:11" x14ac:dyDescent="0.2">
      <c r="A154" t="s">
        <v>341</v>
      </c>
      <c r="B154" s="1">
        <f t="shared" si="10"/>
        <v>108</v>
      </c>
      <c r="C154" t="s">
        <v>801</v>
      </c>
      <c r="D154" t="s">
        <v>802</v>
      </c>
      <c r="E154" s="7"/>
      <c r="F154" s="6"/>
    </row>
    <row r="155" spans="1:11" x14ac:dyDescent="0.2">
      <c r="A155" t="s">
        <v>341</v>
      </c>
      <c r="B155" s="1">
        <f t="shared" si="10"/>
        <v>109</v>
      </c>
      <c r="C155" s="1" t="s">
        <v>171</v>
      </c>
      <c r="D155" s="1" t="s">
        <v>172</v>
      </c>
      <c r="E155" s="3">
        <v>2.15</v>
      </c>
      <c r="F155" s="6">
        <v>1050</v>
      </c>
    </row>
    <row r="156" spans="1:11" x14ac:dyDescent="0.2">
      <c r="A156" t="s">
        <v>341</v>
      </c>
      <c r="B156" s="1">
        <f t="shared" si="10"/>
        <v>110</v>
      </c>
      <c r="C156" t="s">
        <v>450</v>
      </c>
      <c r="D156" t="s">
        <v>451</v>
      </c>
      <c r="E156" s="3">
        <v>23.13</v>
      </c>
      <c r="F156" s="6">
        <v>1000</v>
      </c>
    </row>
    <row r="157" spans="1:11" x14ac:dyDescent="0.2">
      <c r="A157" s="1" t="s">
        <v>341</v>
      </c>
      <c r="B157" s="1">
        <f t="shared" si="10"/>
        <v>111</v>
      </c>
      <c r="C157" t="s">
        <v>793</v>
      </c>
      <c r="D157" t="s">
        <v>794</v>
      </c>
      <c r="F157" s="6"/>
    </row>
    <row r="158" spans="1:11" x14ac:dyDescent="0.2">
      <c r="A158" s="1" t="s">
        <v>341</v>
      </c>
      <c r="B158" s="1">
        <f t="shared" si="10"/>
        <v>112</v>
      </c>
      <c r="C158" t="s">
        <v>791</v>
      </c>
      <c r="D158" t="s">
        <v>792</v>
      </c>
      <c r="F158" s="6"/>
    </row>
    <row r="159" spans="1:11" x14ac:dyDescent="0.2">
      <c r="A159" t="s">
        <v>341</v>
      </c>
      <c r="B159" s="1">
        <f t="shared" si="10"/>
        <v>113</v>
      </c>
      <c r="C159" s="1" t="s">
        <v>174</v>
      </c>
      <c r="D159" s="1" t="s">
        <v>175</v>
      </c>
      <c r="E159" s="7">
        <v>21.6</v>
      </c>
      <c r="F159" s="6">
        <v>991</v>
      </c>
    </row>
    <row r="160" spans="1:11" x14ac:dyDescent="0.2">
      <c r="A160" s="1" t="s">
        <v>341</v>
      </c>
      <c r="B160" s="1">
        <f t="shared" si="10"/>
        <v>114</v>
      </c>
      <c r="C160" t="s">
        <v>730</v>
      </c>
      <c r="D160" t="s">
        <v>731</v>
      </c>
      <c r="E160" s="7"/>
      <c r="F160" s="6"/>
    </row>
    <row r="161" spans="1:6" x14ac:dyDescent="0.2">
      <c r="A161" s="1" t="s">
        <v>341</v>
      </c>
      <c r="B161" s="1">
        <f t="shared" si="10"/>
        <v>115</v>
      </c>
      <c r="C161" s="1" t="s">
        <v>219</v>
      </c>
      <c r="D161" s="1" t="s">
        <v>220</v>
      </c>
      <c r="E161" s="3">
        <v>9.7799999999999994</v>
      </c>
      <c r="F161" s="6">
        <v>903</v>
      </c>
    </row>
    <row r="162" spans="1:6" x14ac:dyDescent="0.2">
      <c r="A162" s="1" t="s">
        <v>341</v>
      </c>
      <c r="B162" s="1">
        <f t="shared" si="10"/>
        <v>116</v>
      </c>
      <c r="C162" s="1" t="s">
        <v>88</v>
      </c>
      <c r="D162" s="1" t="s">
        <v>89</v>
      </c>
      <c r="E162" s="3">
        <v>12.61</v>
      </c>
      <c r="F162" s="6">
        <v>860</v>
      </c>
    </row>
    <row r="163" spans="1:6" x14ac:dyDescent="0.2">
      <c r="A163" s="1" t="s">
        <v>341</v>
      </c>
      <c r="B163" s="1">
        <f t="shared" si="10"/>
        <v>117</v>
      </c>
      <c r="C163" t="s">
        <v>742</v>
      </c>
      <c r="D163" t="s">
        <v>743</v>
      </c>
      <c r="F163" s="6"/>
    </row>
    <row r="164" spans="1:6" x14ac:dyDescent="0.2">
      <c r="A164" s="1" t="s">
        <v>341</v>
      </c>
      <c r="B164" s="1">
        <f t="shared" si="10"/>
        <v>118</v>
      </c>
      <c r="C164" s="1" t="s">
        <v>201</v>
      </c>
      <c r="D164" s="1" t="s">
        <v>202</v>
      </c>
      <c r="E164" s="3">
        <v>2.42</v>
      </c>
      <c r="F164" s="6">
        <v>823</v>
      </c>
    </row>
    <row r="165" spans="1:6" x14ac:dyDescent="0.2">
      <c r="A165" t="s">
        <v>341</v>
      </c>
      <c r="B165" s="1">
        <f t="shared" si="10"/>
        <v>119</v>
      </c>
      <c r="C165" t="s">
        <v>740</v>
      </c>
      <c r="D165" t="s">
        <v>741</v>
      </c>
      <c r="F165" s="6"/>
    </row>
    <row r="166" spans="1:6" x14ac:dyDescent="0.2">
      <c r="A166" t="s">
        <v>341</v>
      </c>
      <c r="B166" s="1">
        <f t="shared" si="10"/>
        <v>120</v>
      </c>
      <c r="C166" t="s">
        <v>738</v>
      </c>
      <c r="D166" t="s">
        <v>739</v>
      </c>
      <c r="F166" s="6"/>
    </row>
    <row r="167" spans="1:6" x14ac:dyDescent="0.2">
      <c r="A167" t="s">
        <v>341</v>
      </c>
      <c r="B167" s="1">
        <f t="shared" si="10"/>
        <v>121</v>
      </c>
      <c r="C167" t="s">
        <v>822</v>
      </c>
      <c r="D167" t="s">
        <v>823</v>
      </c>
      <c r="F167" s="6"/>
    </row>
    <row r="168" spans="1:6" x14ac:dyDescent="0.2">
      <c r="A168" t="s">
        <v>341</v>
      </c>
      <c r="B168" s="1">
        <f t="shared" si="10"/>
        <v>122</v>
      </c>
      <c r="C168" t="s">
        <v>820</v>
      </c>
      <c r="D168" t="s">
        <v>821</v>
      </c>
      <c r="F168" s="6"/>
    </row>
    <row r="169" spans="1:6" x14ac:dyDescent="0.2">
      <c r="A169" t="s">
        <v>341</v>
      </c>
      <c r="B169" s="1">
        <f t="shared" si="10"/>
        <v>123</v>
      </c>
      <c r="C169" t="s">
        <v>818</v>
      </c>
      <c r="D169" t="s">
        <v>819</v>
      </c>
      <c r="F169" s="6"/>
    </row>
    <row r="170" spans="1:6" x14ac:dyDescent="0.2">
      <c r="A170" t="s">
        <v>341</v>
      </c>
      <c r="B170" s="1">
        <f t="shared" si="10"/>
        <v>124</v>
      </c>
      <c r="C170" t="s">
        <v>817</v>
      </c>
      <c r="D170" t="s">
        <v>816</v>
      </c>
      <c r="F170" s="6"/>
    </row>
    <row r="171" spans="1:6" x14ac:dyDescent="0.2">
      <c r="A171" t="s">
        <v>341</v>
      </c>
      <c r="B171" s="1">
        <f t="shared" si="10"/>
        <v>125</v>
      </c>
      <c r="C171" t="s">
        <v>814</v>
      </c>
      <c r="D171" t="s">
        <v>815</v>
      </c>
      <c r="F171" s="6"/>
    </row>
    <row r="172" spans="1:6" x14ac:dyDescent="0.2">
      <c r="A172" t="s">
        <v>341</v>
      </c>
      <c r="B172" s="1">
        <f t="shared" si="10"/>
        <v>126</v>
      </c>
      <c r="C172" t="s">
        <v>797</v>
      </c>
      <c r="D172" t="s">
        <v>798</v>
      </c>
      <c r="F172" s="6"/>
    </row>
    <row r="173" spans="1:6" x14ac:dyDescent="0.2">
      <c r="A173" t="s">
        <v>341</v>
      </c>
      <c r="B173" s="1">
        <f t="shared" si="10"/>
        <v>127</v>
      </c>
      <c r="C173" t="s">
        <v>795</v>
      </c>
      <c r="D173" t="s">
        <v>796</v>
      </c>
      <c r="F173" s="6"/>
    </row>
    <row r="174" spans="1:6" x14ac:dyDescent="0.2">
      <c r="A174" t="s">
        <v>341</v>
      </c>
      <c r="B174" s="1">
        <f t="shared" si="10"/>
        <v>128</v>
      </c>
      <c r="C174" s="1" t="s">
        <v>199</v>
      </c>
      <c r="D174" s="1" t="s">
        <v>200</v>
      </c>
      <c r="E174" s="7">
        <v>5.7</v>
      </c>
      <c r="F174" s="6">
        <v>821</v>
      </c>
    </row>
    <row r="175" spans="1:6" x14ac:dyDescent="0.2">
      <c r="A175" t="s">
        <v>341</v>
      </c>
      <c r="B175" s="1">
        <f t="shared" si="10"/>
        <v>129</v>
      </c>
      <c r="C175" t="s">
        <v>310</v>
      </c>
      <c r="D175" t="s">
        <v>311</v>
      </c>
      <c r="E175" s="3">
        <v>3.23</v>
      </c>
      <c r="F175" s="6">
        <v>630</v>
      </c>
    </row>
    <row r="176" spans="1:6" x14ac:dyDescent="0.2">
      <c r="A176" s="1" t="s">
        <v>341</v>
      </c>
      <c r="B176" s="1">
        <f t="shared" ref="B176:B239" si="11">B175+1</f>
        <v>130</v>
      </c>
      <c r="C176" t="s">
        <v>728</v>
      </c>
      <c r="D176" t="s">
        <v>729</v>
      </c>
      <c r="F176" s="6"/>
    </row>
    <row r="177" spans="1:29" x14ac:dyDescent="0.2">
      <c r="A177" s="1" t="s">
        <v>341</v>
      </c>
      <c r="B177" s="1">
        <f t="shared" si="11"/>
        <v>131</v>
      </c>
      <c r="C177" t="s">
        <v>726</v>
      </c>
      <c r="D177" t="s">
        <v>727</v>
      </c>
      <c r="F177" s="6"/>
    </row>
    <row r="178" spans="1:29" x14ac:dyDescent="0.2">
      <c r="A178" s="1" t="s">
        <v>341</v>
      </c>
      <c r="B178" s="1">
        <f t="shared" si="11"/>
        <v>132</v>
      </c>
      <c r="C178" s="1" t="s">
        <v>205</v>
      </c>
      <c r="D178" s="1" t="s">
        <v>206</v>
      </c>
      <c r="E178" s="3">
        <v>4.16</v>
      </c>
      <c r="F178" s="6">
        <v>590</v>
      </c>
    </row>
    <row r="179" spans="1:29" x14ac:dyDescent="0.2">
      <c r="A179" t="s">
        <v>341</v>
      </c>
      <c r="B179" s="1">
        <f t="shared" si="11"/>
        <v>133</v>
      </c>
      <c r="C179" t="s">
        <v>296</v>
      </c>
      <c r="D179" t="s">
        <v>297</v>
      </c>
      <c r="E179" s="3">
        <v>8.4499999999999993</v>
      </c>
      <c r="F179" s="6">
        <f>4406/HKD</f>
        <v>561.27388535031855</v>
      </c>
    </row>
    <row r="180" spans="1:29" x14ac:dyDescent="0.2">
      <c r="A180" t="s">
        <v>341</v>
      </c>
      <c r="B180" s="1">
        <f t="shared" si="11"/>
        <v>134</v>
      </c>
      <c r="C180" t="s">
        <v>749</v>
      </c>
      <c r="D180" t="s">
        <v>750</v>
      </c>
      <c r="F180" s="6"/>
    </row>
    <row r="181" spans="1:29" x14ac:dyDescent="0.2">
      <c r="A181" t="s">
        <v>341</v>
      </c>
      <c r="B181" s="1">
        <f t="shared" si="11"/>
        <v>135</v>
      </c>
      <c r="C181" t="s">
        <v>525</v>
      </c>
      <c r="D181" t="s">
        <v>526</v>
      </c>
      <c r="E181" s="7">
        <v>3.19</v>
      </c>
      <c r="F181" s="6">
        <v>439</v>
      </c>
    </row>
    <row r="182" spans="1:29" x14ac:dyDescent="0.2">
      <c r="A182" t="s">
        <v>341</v>
      </c>
      <c r="B182" s="1">
        <f t="shared" si="11"/>
        <v>136</v>
      </c>
      <c r="C182" s="1" t="s">
        <v>213</v>
      </c>
      <c r="D182" s="1" t="s">
        <v>214</v>
      </c>
      <c r="E182" s="3">
        <v>10.98</v>
      </c>
      <c r="F182" s="6">
        <v>548</v>
      </c>
    </row>
    <row r="183" spans="1:29" x14ac:dyDescent="0.2">
      <c r="A183" t="s">
        <v>341</v>
      </c>
      <c r="B183" s="1">
        <f t="shared" si="11"/>
        <v>137</v>
      </c>
      <c r="C183" s="5" t="s">
        <v>293</v>
      </c>
      <c r="D183" t="s">
        <v>294</v>
      </c>
      <c r="E183" s="3">
        <v>15.65</v>
      </c>
      <c r="F183" s="6">
        <f>E183*[72]Main!$L$3</f>
        <v>1253.1559559500001</v>
      </c>
      <c r="G183" s="6">
        <f>+[72]Main!$L$5-[72]Main!$L$6</f>
        <v>112.015</v>
      </c>
      <c r="H183" s="6">
        <f>+F183-G183</f>
        <v>1141.14095595</v>
      </c>
      <c r="I183" s="3" t="s">
        <v>16</v>
      </c>
    </row>
    <row r="184" spans="1:29" x14ac:dyDescent="0.2">
      <c r="A184" s="1" t="s">
        <v>341</v>
      </c>
      <c r="B184" s="1">
        <f t="shared" si="11"/>
        <v>138</v>
      </c>
      <c r="C184" s="5" t="s">
        <v>229</v>
      </c>
      <c r="D184" s="1" t="s">
        <v>230</v>
      </c>
      <c r="E184" s="3">
        <v>23.75</v>
      </c>
      <c r="F184" s="6">
        <f>+E184*J184</f>
        <v>1355.4004112499999</v>
      </c>
      <c r="G184" s="6">
        <f>+[73]Main!$K$5-[73]Main!$K$6</f>
        <v>449.76100000000002</v>
      </c>
      <c r="H184" s="6">
        <f>+F184-G184</f>
        <v>905.63941124999997</v>
      </c>
      <c r="I184" s="3" t="s">
        <v>429</v>
      </c>
      <c r="J184" s="6">
        <f>+[73]Main!$K$3</f>
        <v>57.069490999999999</v>
      </c>
      <c r="K184" s="9">
        <v>44947</v>
      </c>
      <c r="AC184" s="1">
        <v>2015</v>
      </c>
    </row>
    <row r="185" spans="1:29" x14ac:dyDescent="0.2">
      <c r="A185" s="1" t="s">
        <v>341</v>
      </c>
      <c r="B185" s="1">
        <f t="shared" si="11"/>
        <v>139</v>
      </c>
      <c r="C185" s="5" t="s">
        <v>304</v>
      </c>
      <c r="D185" t="s">
        <v>305</v>
      </c>
      <c r="E185" s="3">
        <v>11</v>
      </c>
      <c r="F185" s="6">
        <f>+E185*[74]Main!$L$3</f>
        <v>798.23003700000004</v>
      </c>
      <c r="G185" s="6">
        <f>+[74]Main!$L$5-[74]Main!$L$6</f>
        <v>153.25991400000001</v>
      </c>
      <c r="H185" s="6">
        <f>+F185-G185</f>
        <v>644.97012300000006</v>
      </c>
      <c r="I185" s="3" t="s">
        <v>16</v>
      </c>
      <c r="K185" s="9">
        <v>44771</v>
      </c>
      <c r="L185" s="9"/>
      <c r="M185" s="9"/>
      <c r="N185" s="9"/>
      <c r="O185" s="9"/>
      <c r="P185" s="9"/>
    </row>
    <row r="186" spans="1:29" x14ac:dyDescent="0.2">
      <c r="A186" s="1" t="s">
        <v>341</v>
      </c>
      <c r="B186" s="1">
        <f t="shared" si="11"/>
        <v>140</v>
      </c>
      <c r="C186" s="5" t="s">
        <v>197</v>
      </c>
      <c r="D186" s="1" t="s">
        <v>198</v>
      </c>
      <c r="E186" s="3">
        <v>7.36</v>
      </c>
      <c r="F186" s="6">
        <f>+E186*J186</f>
        <v>897.18233664000002</v>
      </c>
      <c r="G186" s="6">
        <f>+[75]Main!$J$5-[75]Main!$J$6</f>
        <v>601.58999999999992</v>
      </c>
      <c r="H186" s="6">
        <f>+F186-G186</f>
        <v>295.5923366400001</v>
      </c>
      <c r="I186" s="3" t="s">
        <v>16</v>
      </c>
      <c r="J186" s="6">
        <f>+[75]Main!$J$3</f>
        <v>121.89977399999999</v>
      </c>
      <c r="K186" s="9">
        <v>44827</v>
      </c>
    </row>
    <row r="187" spans="1:29" x14ac:dyDescent="0.2">
      <c r="A187" s="1" t="s">
        <v>341</v>
      </c>
      <c r="B187" s="1">
        <f t="shared" si="11"/>
        <v>141</v>
      </c>
      <c r="C187" t="s">
        <v>308</v>
      </c>
      <c r="D187" t="s">
        <v>309</v>
      </c>
      <c r="E187" s="3">
        <v>12.42</v>
      </c>
      <c r="F187" s="6">
        <v>516</v>
      </c>
    </row>
    <row r="188" spans="1:29" x14ac:dyDescent="0.2">
      <c r="A188" t="s">
        <v>341</v>
      </c>
      <c r="B188" s="1">
        <f t="shared" si="11"/>
        <v>142</v>
      </c>
      <c r="C188" t="s">
        <v>315</v>
      </c>
      <c r="D188" t="s">
        <v>316</v>
      </c>
      <c r="E188" s="3">
        <v>3.26</v>
      </c>
      <c r="F188" s="6">
        <v>272</v>
      </c>
    </row>
    <row r="189" spans="1:29" x14ac:dyDescent="0.2">
      <c r="A189" s="1" t="s">
        <v>341</v>
      </c>
      <c r="B189" s="1">
        <f t="shared" si="11"/>
        <v>143</v>
      </c>
      <c r="C189" s="1" t="s">
        <v>223</v>
      </c>
      <c r="D189" s="1" t="s">
        <v>224</v>
      </c>
      <c r="E189" s="3">
        <v>6.34</v>
      </c>
      <c r="F189" s="3">
        <v>547</v>
      </c>
    </row>
    <row r="190" spans="1:29" x14ac:dyDescent="0.2">
      <c r="A190" s="1" t="s">
        <v>341</v>
      </c>
      <c r="B190" s="1">
        <f t="shared" si="11"/>
        <v>144</v>
      </c>
      <c r="C190" s="1" t="s">
        <v>225</v>
      </c>
      <c r="D190" s="1" t="s">
        <v>226</v>
      </c>
      <c r="E190" s="7">
        <v>31.39</v>
      </c>
      <c r="F190" s="3">
        <v>1020</v>
      </c>
    </row>
    <row r="191" spans="1:29" x14ac:dyDescent="0.2">
      <c r="A191" s="1" t="s">
        <v>341</v>
      </c>
      <c r="B191" s="1">
        <f t="shared" si="11"/>
        <v>145</v>
      </c>
      <c r="C191" t="s">
        <v>785</v>
      </c>
      <c r="D191" t="s">
        <v>786</v>
      </c>
      <c r="E191" s="7"/>
    </row>
    <row r="192" spans="1:29" x14ac:dyDescent="0.2">
      <c r="A192" s="1" t="s">
        <v>341</v>
      </c>
      <c r="B192" s="1">
        <f t="shared" si="11"/>
        <v>146</v>
      </c>
      <c r="C192" t="s">
        <v>783</v>
      </c>
      <c r="D192" t="s">
        <v>784</v>
      </c>
      <c r="E192" s="7"/>
    </row>
    <row r="193" spans="1:29" x14ac:dyDescent="0.2">
      <c r="A193" s="1" t="s">
        <v>341</v>
      </c>
      <c r="B193" s="1">
        <f t="shared" si="11"/>
        <v>147</v>
      </c>
      <c r="C193" t="s">
        <v>781</v>
      </c>
      <c r="D193" t="s">
        <v>782</v>
      </c>
      <c r="E193" s="7"/>
    </row>
    <row r="194" spans="1:29" x14ac:dyDescent="0.2">
      <c r="A194" s="1" t="s">
        <v>341</v>
      </c>
      <c r="B194" s="1">
        <f t="shared" si="11"/>
        <v>148</v>
      </c>
      <c r="C194" t="s">
        <v>779</v>
      </c>
      <c r="D194" t="s">
        <v>780</v>
      </c>
      <c r="E194" s="7"/>
    </row>
    <row r="195" spans="1:29" x14ac:dyDescent="0.2">
      <c r="A195" s="1" t="s">
        <v>341</v>
      </c>
      <c r="B195" s="1">
        <f t="shared" si="11"/>
        <v>149</v>
      </c>
      <c r="C195" t="s">
        <v>777</v>
      </c>
      <c r="D195" t="s">
        <v>778</v>
      </c>
      <c r="E195" s="7"/>
    </row>
    <row r="196" spans="1:29" x14ac:dyDescent="0.2">
      <c r="A196" s="1" t="s">
        <v>341</v>
      </c>
      <c r="B196" s="1">
        <f t="shared" si="11"/>
        <v>150</v>
      </c>
      <c r="C196" t="s">
        <v>775</v>
      </c>
      <c r="D196" t="s">
        <v>776</v>
      </c>
      <c r="E196" s="7"/>
    </row>
    <row r="197" spans="1:29" x14ac:dyDescent="0.2">
      <c r="A197" t="s">
        <v>341</v>
      </c>
      <c r="B197" s="1">
        <f t="shared" si="11"/>
        <v>151</v>
      </c>
      <c r="C197" s="1" t="s">
        <v>227</v>
      </c>
      <c r="D197" s="1" t="s">
        <v>228</v>
      </c>
      <c r="E197" s="7">
        <v>5.9</v>
      </c>
      <c r="F197" s="3">
        <v>508</v>
      </c>
    </row>
    <row r="198" spans="1:29" x14ac:dyDescent="0.2">
      <c r="A198" t="s">
        <v>341</v>
      </c>
      <c r="B198" s="1">
        <f t="shared" si="11"/>
        <v>152</v>
      </c>
      <c r="C198" s="5" t="s">
        <v>328</v>
      </c>
      <c r="D198" t="s">
        <v>329</v>
      </c>
      <c r="E198" s="3">
        <v>3.23</v>
      </c>
      <c r="F198" s="6">
        <f>+E198*J198</f>
        <v>30.407559149999997</v>
      </c>
      <c r="G198" s="6">
        <f>+[76]Main!$N$5-[76]Main!$N$6</f>
        <v>-7.4640000000000004</v>
      </c>
      <c r="H198" s="6">
        <f>+F198-G198</f>
        <v>37.871559149999996</v>
      </c>
      <c r="I198" s="3" t="s">
        <v>307</v>
      </c>
      <c r="J198" s="6">
        <f>+[76]Main!$N$3</f>
        <v>9.4141049999999993</v>
      </c>
      <c r="K198" s="9">
        <v>44780</v>
      </c>
    </row>
    <row r="199" spans="1:29" x14ac:dyDescent="0.2">
      <c r="A199" s="1" t="s">
        <v>341</v>
      </c>
      <c r="B199" s="1">
        <f t="shared" si="11"/>
        <v>153</v>
      </c>
      <c r="C199" s="1" t="s">
        <v>231</v>
      </c>
      <c r="D199" s="1" t="s">
        <v>232</v>
      </c>
      <c r="E199" s="3">
        <v>10.31</v>
      </c>
      <c r="F199" s="3">
        <v>1240</v>
      </c>
    </row>
    <row r="200" spans="1:29" x14ac:dyDescent="0.2">
      <c r="A200" t="s">
        <v>341</v>
      </c>
      <c r="B200" s="1">
        <f t="shared" si="11"/>
        <v>154</v>
      </c>
      <c r="C200" t="s">
        <v>809</v>
      </c>
      <c r="D200" t="s">
        <v>810</v>
      </c>
    </row>
    <row r="201" spans="1:29" x14ac:dyDescent="0.2">
      <c r="A201" s="1" t="s">
        <v>341</v>
      </c>
      <c r="B201" s="1">
        <f t="shared" si="11"/>
        <v>155</v>
      </c>
      <c r="C201" t="s">
        <v>736</v>
      </c>
      <c r="D201" t="s">
        <v>737</v>
      </c>
    </row>
    <row r="202" spans="1:29" x14ac:dyDescent="0.2">
      <c r="A202" s="1" t="s">
        <v>341</v>
      </c>
      <c r="B202" s="1">
        <f t="shared" si="11"/>
        <v>156</v>
      </c>
      <c r="C202" t="s">
        <v>734</v>
      </c>
      <c r="D202" t="s">
        <v>735</v>
      </c>
    </row>
    <row r="203" spans="1:29" x14ac:dyDescent="0.2">
      <c r="A203" s="1" t="s">
        <v>341</v>
      </c>
      <c r="B203" s="1">
        <f t="shared" si="11"/>
        <v>157</v>
      </c>
      <c r="C203" t="s">
        <v>732</v>
      </c>
      <c r="D203" t="s">
        <v>733</v>
      </c>
    </row>
    <row r="204" spans="1:29" x14ac:dyDescent="0.2">
      <c r="A204" t="s">
        <v>341</v>
      </c>
      <c r="B204" s="1">
        <f t="shared" si="11"/>
        <v>158</v>
      </c>
      <c r="C204" s="1" t="s">
        <v>233</v>
      </c>
      <c r="D204" s="1" t="s">
        <v>234</v>
      </c>
      <c r="E204" s="7">
        <v>1.3</v>
      </c>
      <c r="F204" s="3">
        <v>107</v>
      </c>
    </row>
    <row r="205" spans="1:29" x14ac:dyDescent="0.2">
      <c r="A205" t="s">
        <v>341</v>
      </c>
      <c r="B205" s="1">
        <f t="shared" si="11"/>
        <v>159</v>
      </c>
      <c r="C205" s="1" t="s">
        <v>235</v>
      </c>
      <c r="D205" s="1" t="s">
        <v>236</v>
      </c>
      <c r="E205" s="3">
        <v>3.35</v>
      </c>
      <c r="F205" s="3">
        <v>457</v>
      </c>
    </row>
    <row r="206" spans="1:29" x14ac:dyDescent="0.2">
      <c r="A206" s="1" t="s">
        <v>341</v>
      </c>
      <c r="B206" s="1">
        <f t="shared" si="11"/>
        <v>160</v>
      </c>
      <c r="C206" s="5" t="s">
        <v>237</v>
      </c>
      <c r="D206" s="1" t="s">
        <v>238</v>
      </c>
      <c r="E206" s="3">
        <v>7.06</v>
      </c>
      <c r="F206" s="6">
        <f>E206*[77]Main!$J$3</f>
        <v>725.62786605999997</v>
      </c>
      <c r="G206" s="6">
        <f>[77]Main!$J$5-[77]Main!$J$6</f>
        <v>197.79600000000002</v>
      </c>
      <c r="H206" s="8">
        <f>+F206-G206</f>
        <v>527.83186605999992</v>
      </c>
      <c r="I206" s="3" t="s">
        <v>16</v>
      </c>
    </row>
    <row r="207" spans="1:29" x14ac:dyDescent="0.2">
      <c r="A207" t="s">
        <v>341</v>
      </c>
      <c r="B207" s="1">
        <f t="shared" si="11"/>
        <v>161</v>
      </c>
      <c r="C207" s="5" t="s">
        <v>358</v>
      </c>
      <c r="D207" s="1" t="s">
        <v>359</v>
      </c>
      <c r="E207" s="7">
        <v>0.6</v>
      </c>
      <c r="F207" s="6">
        <f>+E207*J207</f>
        <v>486.43225439999998</v>
      </c>
      <c r="G207" s="6">
        <f>+[78]Main!$K$5-[78]Main!$K$6</f>
        <v>-37.984000000000002</v>
      </c>
      <c r="H207" s="8">
        <f t="shared" ref="H207" si="12">+F207-G207</f>
        <v>524.41625439999996</v>
      </c>
      <c r="I207" s="3" t="s">
        <v>307</v>
      </c>
      <c r="J207" s="6">
        <f>+[78]Main!$K$3</f>
        <v>810.72042399999998</v>
      </c>
      <c r="K207" s="9">
        <v>44816</v>
      </c>
      <c r="AC207" s="1">
        <v>2002</v>
      </c>
    </row>
    <row r="208" spans="1:29" x14ac:dyDescent="0.2">
      <c r="A208" t="s">
        <v>341</v>
      </c>
      <c r="B208" s="1">
        <f t="shared" si="11"/>
        <v>162</v>
      </c>
      <c r="C208" s="5" t="s">
        <v>239</v>
      </c>
      <c r="D208" s="1" t="s">
        <v>240</v>
      </c>
      <c r="E208" s="3">
        <v>14.68</v>
      </c>
      <c r="F208" s="6">
        <f>E208*[79]Main!$L$3</f>
        <v>587.26396075999992</v>
      </c>
      <c r="G208" s="6">
        <f>[79]Main!$L$5-[79]Main!$L$6</f>
        <v>277.88299999999998</v>
      </c>
      <c r="H208" s="8">
        <f>+F208-G208</f>
        <v>309.38096075999994</v>
      </c>
      <c r="I208" s="3" t="s">
        <v>16</v>
      </c>
    </row>
    <row r="209" spans="1:9" x14ac:dyDescent="0.2">
      <c r="A209" t="s">
        <v>341</v>
      </c>
      <c r="B209" s="1">
        <f t="shared" si="11"/>
        <v>163</v>
      </c>
      <c r="C209" s="5" t="s">
        <v>241</v>
      </c>
      <c r="D209" s="1" t="s">
        <v>242</v>
      </c>
      <c r="E209" s="3">
        <v>4.8600000000000003</v>
      </c>
      <c r="F209" s="6">
        <f>E209*[80]Main!$J$3</f>
        <v>312.71415336000001</v>
      </c>
      <c r="G209" s="8">
        <f>+[80]Main!$J$5-[80]Main!$J$6</f>
        <v>92.317999999999998</v>
      </c>
      <c r="H209" s="8">
        <f>+F209-G209</f>
        <v>220.39615336000003</v>
      </c>
      <c r="I209" s="3" t="s">
        <v>16</v>
      </c>
    </row>
    <row r="210" spans="1:9" x14ac:dyDescent="0.2">
      <c r="A210" t="s">
        <v>341</v>
      </c>
      <c r="B210" s="1">
        <f t="shared" si="11"/>
        <v>164</v>
      </c>
      <c r="C210" s="5" t="s">
        <v>243</v>
      </c>
      <c r="D210" s="1" t="s">
        <v>244</v>
      </c>
      <c r="E210" s="3">
        <v>7.57</v>
      </c>
      <c r="F210" s="6">
        <f>E210*[81]Main!$M$3</f>
        <v>338.45983246000003</v>
      </c>
      <c r="G210" s="6">
        <f>[81]Main!$M$5-[81]Main!$M$6</f>
        <v>120.43700000000001</v>
      </c>
      <c r="H210" s="8">
        <f t="shared" ref="H210:H215" si="13">+F210-G210</f>
        <v>218.02283246000002</v>
      </c>
      <c r="I210" s="3" t="s">
        <v>16</v>
      </c>
    </row>
    <row r="211" spans="1:9" x14ac:dyDescent="0.2">
      <c r="B211" s="1">
        <f t="shared" si="11"/>
        <v>165</v>
      </c>
      <c r="C211" s="5" t="s">
        <v>245</v>
      </c>
      <c r="D211" s="1" t="s">
        <v>246</v>
      </c>
      <c r="E211" s="7">
        <v>0.7</v>
      </c>
      <c r="F211" s="6">
        <f>E211*[82]Main!$M$3</f>
        <v>128.9392503</v>
      </c>
      <c r="G211" s="6">
        <f>[82]Main!$M$5-[82]Main!$M$6</f>
        <v>-59.50200000000001</v>
      </c>
      <c r="H211" s="8">
        <f t="shared" si="13"/>
        <v>188.44125030000001</v>
      </c>
      <c r="I211" s="3" t="s">
        <v>16</v>
      </c>
    </row>
    <row r="212" spans="1:9" x14ac:dyDescent="0.2">
      <c r="B212" s="1">
        <f t="shared" si="11"/>
        <v>166</v>
      </c>
      <c r="C212" s="5" t="s">
        <v>247</v>
      </c>
      <c r="D212" s="1" t="s">
        <v>248</v>
      </c>
      <c r="E212" s="3">
        <v>1.98</v>
      </c>
      <c r="F212" s="6">
        <f>E212*[83]Main!$N$3</f>
        <v>39.757463459999997</v>
      </c>
      <c r="G212" s="6">
        <f>[83]Main!$N$5-[83]Main!$N$6</f>
        <v>15.942</v>
      </c>
      <c r="H212" s="8">
        <f t="shared" si="13"/>
        <v>23.815463459999997</v>
      </c>
      <c r="I212" s="3" t="s">
        <v>16</v>
      </c>
    </row>
    <row r="213" spans="1:9" x14ac:dyDescent="0.2">
      <c r="B213" s="1">
        <f t="shared" si="11"/>
        <v>167</v>
      </c>
      <c r="C213" s="5" t="s">
        <v>249</v>
      </c>
      <c r="D213" s="1" t="s">
        <v>250</v>
      </c>
      <c r="E213" s="3">
        <v>0.62</v>
      </c>
      <c r="F213" s="6">
        <f>E213*[84]Main!$L$3</f>
        <v>30.1881658</v>
      </c>
      <c r="G213" s="6">
        <f>[84]Main!$L$5-[84]Main!$L$6</f>
        <v>13.262999999999998</v>
      </c>
      <c r="H213" s="8">
        <f t="shared" si="13"/>
        <v>16.925165800000002</v>
      </c>
      <c r="I213" s="3" t="s">
        <v>16</v>
      </c>
    </row>
    <row r="214" spans="1:9" x14ac:dyDescent="0.2">
      <c r="A214" s="1" t="s">
        <v>341</v>
      </c>
      <c r="B214" s="1">
        <f t="shared" si="11"/>
        <v>168</v>
      </c>
      <c r="C214" s="5" t="s">
        <v>251</v>
      </c>
      <c r="D214" s="1" t="s">
        <v>252</v>
      </c>
      <c r="E214" s="3">
        <v>6.12</v>
      </c>
      <c r="F214" s="6">
        <f>E214*[85]Main!$M$3</f>
        <v>125.46108324000001</v>
      </c>
      <c r="G214" s="6">
        <f>[85]Main!$M$5-[85]Main!$M$6</f>
        <v>131.17699999999999</v>
      </c>
      <c r="H214" s="8">
        <f t="shared" si="13"/>
        <v>-5.7159167599999847</v>
      </c>
      <c r="I214" s="3" t="s">
        <v>16</v>
      </c>
    </row>
    <row r="215" spans="1:9" x14ac:dyDescent="0.2">
      <c r="B215" s="1">
        <f t="shared" si="11"/>
        <v>169</v>
      </c>
      <c r="C215" s="5" t="s">
        <v>253</v>
      </c>
      <c r="D215" s="1" t="s">
        <v>254</v>
      </c>
      <c r="E215" s="3">
        <v>0.98</v>
      </c>
      <c r="F215" s="6">
        <f>E215*[86]Main!$M$3</f>
        <v>20.935517539999999</v>
      </c>
      <c r="G215" s="6">
        <f>[86]Main!$M$5-[86]Main!$M$6</f>
        <v>55.28</v>
      </c>
      <c r="H215" s="8">
        <f t="shared" si="13"/>
        <v>-34.344482460000002</v>
      </c>
      <c r="I215" s="3" t="s">
        <v>16</v>
      </c>
    </row>
    <row r="216" spans="1:9" x14ac:dyDescent="0.2">
      <c r="B216" s="1">
        <f t="shared" si="11"/>
        <v>170</v>
      </c>
      <c r="C216" s="1" t="s">
        <v>255</v>
      </c>
      <c r="D216" s="1" t="s">
        <v>256</v>
      </c>
      <c r="E216" s="3">
        <v>0.61</v>
      </c>
    </row>
    <row r="217" spans="1:9" x14ac:dyDescent="0.2">
      <c r="A217" s="1" t="s">
        <v>341</v>
      </c>
      <c r="B217" s="1">
        <f t="shared" si="11"/>
        <v>171</v>
      </c>
      <c r="C217" s="1" t="s">
        <v>1018</v>
      </c>
      <c r="D217" t="s">
        <v>1019</v>
      </c>
    </row>
    <row r="218" spans="1:9" x14ac:dyDescent="0.2">
      <c r="B218" s="1">
        <f t="shared" si="11"/>
        <v>172</v>
      </c>
      <c r="C218" s="1" t="s">
        <v>257</v>
      </c>
      <c r="D218" s="1" t="s">
        <v>258</v>
      </c>
      <c r="E218" s="3">
        <v>5.55</v>
      </c>
    </row>
    <row r="219" spans="1:9" x14ac:dyDescent="0.2">
      <c r="A219" s="1" t="s">
        <v>341</v>
      </c>
      <c r="B219" s="1">
        <f t="shared" si="11"/>
        <v>173</v>
      </c>
      <c r="C219" t="s">
        <v>1020</v>
      </c>
      <c r="D219" t="s">
        <v>1021</v>
      </c>
    </row>
    <row r="220" spans="1:9" x14ac:dyDescent="0.2">
      <c r="B220" s="1">
        <f t="shared" si="11"/>
        <v>174</v>
      </c>
      <c r="C220" s="1" t="s">
        <v>355</v>
      </c>
      <c r="D220" t="s">
        <v>356</v>
      </c>
      <c r="E220" s="7">
        <v>4.2</v>
      </c>
    </row>
    <row r="221" spans="1:9" x14ac:dyDescent="0.2">
      <c r="B221" s="1">
        <f t="shared" si="11"/>
        <v>175</v>
      </c>
      <c r="C221" s="1" t="s">
        <v>339</v>
      </c>
      <c r="D221" t="s">
        <v>340</v>
      </c>
      <c r="E221" s="7">
        <v>4</v>
      </c>
    </row>
    <row r="222" spans="1:9" x14ac:dyDescent="0.2">
      <c r="B222" s="1">
        <f t="shared" si="11"/>
        <v>176</v>
      </c>
      <c r="C222" t="s">
        <v>343</v>
      </c>
      <c r="D222" t="s">
        <v>344</v>
      </c>
      <c r="E222" s="3">
        <v>20.18</v>
      </c>
    </row>
    <row r="223" spans="1:9" x14ac:dyDescent="0.2">
      <c r="B223" s="1">
        <f t="shared" si="11"/>
        <v>177</v>
      </c>
      <c r="C223" s="1" t="s">
        <v>386</v>
      </c>
      <c r="D223" s="1" t="s">
        <v>387</v>
      </c>
      <c r="E223" s="3">
        <v>25.85</v>
      </c>
    </row>
    <row r="224" spans="1:9" x14ac:dyDescent="0.2">
      <c r="B224" s="1">
        <f t="shared" si="11"/>
        <v>178</v>
      </c>
      <c r="C224" t="s">
        <v>392</v>
      </c>
      <c r="D224" t="s">
        <v>393</v>
      </c>
      <c r="E224" s="3">
        <v>9.26</v>
      </c>
      <c r="F224" s="3">
        <v>204</v>
      </c>
    </row>
    <row r="225" spans="1:5" x14ac:dyDescent="0.2">
      <c r="B225" s="1">
        <f t="shared" si="11"/>
        <v>179</v>
      </c>
      <c r="C225" t="s">
        <v>439</v>
      </c>
      <c r="D225" t="s">
        <v>438</v>
      </c>
    </row>
    <row r="226" spans="1:5" x14ac:dyDescent="0.2">
      <c r="B226" s="1">
        <f t="shared" si="11"/>
        <v>180</v>
      </c>
      <c r="C226" t="s">
        <v>440</v>
      </c>
      <c r="D226" t="s">
        <v>441</v>
      </c>
    </row>
    <row r="227" spans="1:5" x14ac:dyDescent="0.2">
      <c r="B227" s="1">
        <f t="shared" si="11"/>
        <v>181</v>
      </c>
      <c r="C227" s="1" t="s">
        <v>403</v>
      </c>
      <c r="D227" s="1" t="s">
        <v>404</v>
      </c>
    </row>
    <row r="228" spans="1:5" x14ac:dyDescent="0.2">
      <c r="A228" s="1" t="s">
        <v>341</v>
      </c>
      <c r="B228" s="1">
        <f t="shared" si="11"/>
        <v>182</v>
      </c>
      <c r="C228" t="s">
        <v>763</v>
      </c>
      <c r="D228" t="s">
        <v>764</v>
      </c>
    </row>
    <row r="229" spans="1:5" x14ac:dyDescent="0.2">
      <c r="A229" s="1" t="s">
        <v>341</v>
      </c>
      <c r="B229" s="1">
        <f t="shared" si="11"/>
        <v>183</v>
      </c>
      <c r="C229" t="s">
        <v>767</v>
      </c>
      <c r="D229" t="s">
        <v>768</v>
      </c>
    </row>
    <row r="230" spans="1:5" x14ac:dyDescent="0.2">
      <c r="A230" s="1" t="s">
        <v>341</v>
      </c>
      <c r="B230" s="1">
        <f t="shared" si="11"/>
        <v>184</v>
      </c>
      <c r="C230" t="s">
        <v>771</v>
      </c>
      <c r="D230" t="s">
        <v>772</v>
      </c>
    </row>
    <row r="231" spans="1:5" x14ac:dyDescent="0.2">
      <c r="A231" t="s">
        <v>341</v>
      </c>
      <c r="B231" s="1">
        <f t="shared" si="11"/>
        <v>185</v>
      </c>
      <c r="C231" t="s">
        <v>773</v>
      </c>
      <c r="D231" t="s">
        <v>774</v>
      </c>
    </row>
    <row r="232" spans="1:5" x14ac:dyDescent="0.2">
      <c r="A232" s="1" t="s">
        <v>341</v>
      </c>
      <c r="B232" s="1">
        <f t="shared" si="11"/>
        <v>186</v>
      </c>
      <c r="C232" t="s">
        <v>769</v>
      </c>
      <c r="D232" t="s">
        <v>770</v>
      </c>
    </row>
    <row r="233" spans="1:5" x14ac:dyDescent="0.2">
      <c r="A233" s="1" t="s">
        <v>341</v>
      </c>
      <c r="B233" s="1">
        <f t="shared" si="11"/>
        <v>187</v>
      </c>
      <c r="C233" t="s">
        <v>765</v>
      </c>
      <c r="D233" t="s">
        <v>766</v>
      </c>
    </row>
    <row r="234" spans="1:5" x14ac:dyDescent="0.2">
      <c r="A234" s="1" t="s">
        <v>341</v>
      </c>
      <c r="B234" s="1">
        <f t="shared" si="11"/>
        <v>188</v>
      </c>
      <c r="C234" t="s">
        <v>761</v>
      </c>
      <c r="D234" t="s">
        <v>762</v>
      </c>
    </row>
    <row r="235" spans="1:5" x14ac:dyDescent="0.2">
      <c r="A235" s="1" t="s">
        <v>341</v>
      </c>
      <c r="B235" s="1">
        <f t="shared" si="11"/>
        <v>189</v>
      </c>
      <c r="C235" t="s">
        <v>433</v>
      </c>
      <c r="D235" t="s">
        <v>434</v>
      </c>
      <c r="E235" s="3">
        <v>20.32</v>
      </c>
    </row>
    <row r="236" spans="1:5" x14ac:dyDescent="0.2">
      <c r="B236" s="1">
        <f t="shared" si="11"/>
        <v>190</v>
      </c>
      <c r="C236" s="1" t="s">
        <v>512</v>
      </c>
      <c r="D236" s="1" t="s">
        <v>513</v>
      </c>
    </row>
    <row r="237" spans="1:5" x14ac:dyDescent="0.2">
      <c r="B237" s="1">
        <f t="shared" si="11"/>
        <v>191</v>
      </c>
      <c r="C237" t="s">
        <v>519</v>
      </c>
      <c r="D237" t="s">
        <v>520</v>
      </c>
    </row>
    <row r="238" spans="1:5" x14ac:dyDescent="0.2">
      <c r="A238" s="1" t="s">
        <v>341</v>
      </c>
      <c r="B238" s="1">
        <f t="shared" si="11"/>
        <v>192</v>
      </c>
      <c r="C238" t="s">
        <v>753</v>
      </c>
      <c r="D238" t="s">
        <v>754</v>
      </c>
    </row>
    <row r="239" spans="1:5" x14ac:dyDescent="0.2">
      <c r="A239" s="1" t="s">
        <v>341</v>
      </c>
      <c r="B239" s="1">
        <f t="shared" si="11"/>
        <v>193</v>
      </c>
      <c r="C239" t="s">
        <v>755</v>
      </c>
      <c r="D239" t="s">
        <v>756</v>
      </c>
    </row>
    <row r="240" spans="1:5" x14ac:dyDescent="0.2">
      <c r="A240" s="1" t="s">
        <v>341</v>
      </c>
      <c r="B240" s="1">
        <f t="shared" ref="B240:B303" si="14">B239+1</f>
        <v>194</v>
      </c>
      <c r="C240" t="s">
        <v>751</v>
      </c>
      <c r="D240" t="s">
        <v>752</v>
      </c>
    </row>
    <row r="241" spans="1:5" x14ac:dyDescent="0.2">
      <c r="B241" s="1">
        <f t="shared" si="14"/>
        <v>195</v>
      </c>
      <c r="C241" s="1" t="s">
        <v>530</v>
      </c>
      <c r="D241" s="1" t="s">
        <v>531</v>
      </c>
    </row>
    <row r="242" spans="1:5" x14ac:dyDescent="0.2">
      <c r="B242" s="1">
        <f t="shared" si="14"/>
        <v>196</v>
      </c>
      <c r="C242" t="s">
        <v>535</v>
      </c>
      <c r="D242" t="s">
        <v>536</v>
      </c>
    </row>
    <row r="243" spans="1:5" x14ac:dyDescent="0.2">
      <c r="B243" s="1">
        <f t="shared" si="14"/>
        <v>197</v>
      </c>
      <c r="C243" s="1" t="s">
        <v>539</v>
      </c>
      <c r="D243" s="1" t="s">
        <v>540</v>
      </c>
      <c r="E243" s="3">
        <v>7.08</v>
      </c>
    </row>
    <row r="244" spans="1:5" x14ac:dyDescent="0.2">
      <c r="A244" s="1" t="s">
        <v>341</v>
      </c>
      <c r="B244" s="1">
        <f t="shared" si="14"/>
        <v>198</v>
      </c>
      <c r="C244" t="s">
        <v>542</v>
      </c>
      <c r="D244" t="s">
        <v>541</v>
      </c>
      <c r="E244" s="7">
        <v>20.3</v>
      </c>
    </row>
    <row r="245" spans="1:5" x14ac:dyDescent="0.2">
      <c r="B245" s="1">
        <f t="shared" si="14"/>
        <v>199</v>
      </c>
      <c r="C245" t="s">
        <v>543</v>
      </c>
      <c r="D245" t="s">
        <v>544</v>
      </c>
      <c r="E245" s="3">
        <v>0.38</v>
      </c>
    </row>
    <row r="246" spans="1:5" x14ac:dyDescent="0.2">
      <c r="B246" s="1">
        <f t="shared" si="14"/>
        <v>200</v>
      </c>
      <c r="C246" t="s">
        <v>545</v>
      </c>
      <c r="D246" t="s">
        <v>546</v>
      </c>
      <c r="E246" s="3">
        <v>4.24</v>
      </c>
    </row>
    <row r="247" spans="1:5" x14ac:dyDescent="0.2">
      <c r="B247" s="1">
        <f t="shared" si="14"/>
        <v>201</v>
      </c>
      <c r="C247" t="s">
        <v>547</v>
      </c>
      <c r="D247" t="s">
        <v>548</v>
      </c>
      <c r="E247" s="3">
        <v>13.74</v>
      </c>
    </row>
    <row r="248" spans="1:5" x14ac:dyDescent="0.2">
      <c r="B248" s="1">
        <f t="shared" si="14"/>
        <v>202</v>
      </c>
      <c r="C248" t="s">
        <v>549</v>
      </c>
      <c r="D248" t="s">
        <v>550</v>
      </c>
      <c r="E248" s="3">
        <v>4.3600000000000003</v>
      </c>
    </row>
    <row r="249" spans="1:5" x14ac:dyDescent="0.2">
      <c r="B249" s="1">
        <f t="shared" si="14"/>
        <v>203</v>
      </c>
      <c r="C249" t="s">
        <v>813</v>
      </c>
      <c r="D249" t="s">
        <v>810</v>
      </c>
    </row>
    <row r="250" spans="1:5" x14ac:dyDescent="0.2">
      <c r="B250" s="1">
        <f t="shared" si="14"/>
        <v>204</v>
      </c>
      <c r="C250" t="s">
        <v>551</v>
      </c>
      <c r="D250" t="s">
        <v>552</v>
      </c>
      <c r="E250" s="3">
        <v>7.06</v>
      </c>
    </row>
    <row r="251" spans="1:5" x14ac:dyDescent="0.2">
      <c r="A251" s="1" t="s">
        <v>341</v>
      </c>
      <c r="B251" s="1">
        <f t="shared" si="14"/>
        <v>205</v>
      </c>
      <c r="C251" t="s">
        <v>811</v>
      </c>
      <c r="D251" t="s">
        <v>812</v>
      </c>
    </row>
    <row r="252" spans="1:5" x14ac:dyDescent="0.2">
      <c r="B252" s="1">
        <f t="shared" si="14"/>
        <v>206</v>
      </c>
      <c r="C252" t="s">
        <v>553</v>
      </c>
      <c r="D252" t="s">
        <v>554</v>
      </c>
      <c r="E252" s="3">
        <v>1.04</v>
      </c>
    </row>
    <row r="253" spans="1:5" x14ac:dyDescent="0.2">
      <c r="B253" s="1">
        <f t="shared" si="14"/>
        <v>207</v>
      </c>
      <c r="C253" s="35" t="s">
        <v>555</v>
      </c>
      <c r="D253" s="35" t="s">
        <v>556</v>
      </c>
    </row>
    <row r="254" spans="1:5" x14ac:dyDescent="0.2">
      <c r="B254" s="1">
        <f t="shared" si="14"/>
        <v>208</v>
      </c>
      <c r="C254" t="s">
        <v>557</v>
      </c>
      <c r="D254" t="s">
        <v>558</v>
      </c>
      <c r="E254" s="3">
        <v>2.97</v>
      </c>
    </row>
    <row r="255" spans="1:5" x14ac:dyDescent="0.2">
      <c r="B255" s="1">
        <f t="shared" si="14"/>
        <v>209</v>
      </c>
      <c r="C255" t="s">
        <v>559</v>
      </c>
      <c r="D255" t="s">
        <v>560</v>
      </c>
      <c r="E255" s="3">
        <v>3.28</v>
      </c>
    </row>
    <row r="256" spans="1:5" x14ac:dyDescent="0.2">
      <c r="A256" s="1" t="s">
        <v>341</v>
      </c>
      <c r="B256" s="1">
        <f t="shared" si="14"/>
        <v>210</v>
      </c>
      <c r="C256" t="s">
        <v>561</v>
      </c>
      <c r="D256" t="s">
        <v>562</v>
      </c>
      <c r="E256" s="3">
        <v>1.82</v>
      </c>
    </row>
    <row r="257" spans="1:5" x14ac:dyDescent="0.2">
      <c r="B257" s="1">
        <f t="shared" si="14"/>
        <v>211</v>
      </c>
      <c r="C257" t="s">
        <v>563</v>
      </c>
      <c r="D257" t="s">
        <v>564</v>
      </c>
    </row>
    <row r="258" spans="1:5" x14ac:dyDescent="0.2">
      <c r="B258" s="1">
        <f t="shared" si="14"/>
        <v>212</v>
      </c>
      <c r="C258" t="s">
        <v>565</v>
      </c>
      <c r="D258" t="s">
        <v>566</v>
      </c>
      <c r="E258" s="3">
        <v>18.07</v>
      </c>
    </row>
    <row r="259" spans="1:5" x14ac:dyDescent="0.2">
      <c r="B259" s="1">
        <f t="shared" si="14"/>
        <v>213</v>
      </c>
      <c r="C259" t="s">
        <v>567</v>
      </c>
      <c r="D259" t="s">
        <v>568</v>
      </c>
      <c r="E259" s="3">
        <v>2.68</v>
      </c>
    </row>
    <row r="260" spans="1:5" x14ac:dyDescent="0.2">
      <c r="B260" s="1">
        <f t="shared" si="14"/>
        <v>214</v>
      </c>
      <c r="C260" t="s">
        <v>569</v>
      </c>
      <c r="D260" t="s">
        <v>570</v>
      </c>
      <c r="E260" s="7">
        <v>7</v>
      </c>
    </row>
    <row r="261" spans="1:5" x14ac:dyDescent="0.2">
      <c r="B261" s="1">
        <f t="shared" si="14"/>
        <v>215</v>
      </c>
      <c r="C261" t="s">
        <v>571</v>
      </c>
      <c r="D261" t="s">
        <v>572</v>
      </c>
      <c r="E261" s="3">
        <v>1.76</v>
      </c>
    </row>
    <row r="262" spans="1:5" x14ac:dyDescent="0.2">
      <c r="A262" s="1" t="s">
        <v>341</v>
      </c>
      <c r="B262" s="1">
        <f t="shared" si="14"/>
        <v>216</v>
      </c>
      <c r="C262" t="s">
        <v>1016</v>
      </c>
      <c r="D262" t="s">
        <v>1017</v>
      </c>
    </row>
    <row r="263" spans="1:5" x14ac:dyDescent="0.2">
      <c r="B263" s="1">
        <f t="shared" si="14"/>
        <v>217</v>
      </c>
      <c r="C263" t="s">
        <v>573</v>
      </c>
      <c r="D263" t="s">
        <v>574</v>
      </c>
      <c r="E263" s="3">
        <v>0.61</v>
      </c>
    </row>
    <row r="264" spans="1:5" x14ac:dyDescent="0.2">
      <c r="A264" s="1" t="s">
        <v>341</v>
      </c>
      <c r="B264" s="1">
        <f t="shared" si="14"/>
        <v>218</v>
      </c>
      <c r="C264" t="s">
        <v>575</v>
      </c>
      <c r="D264" t="s">
        <v>576</v>
      </c>
      <c r="E264" s="3">
        <v>0.68</v>
      </c>
    </row>
    <row r="265" spans="1:5" x14ac:dyDescent="0.2">
      <c r="A265" s="1" t="s">
        <v>341</v>
      </c>
      <c r="B265" s="1">
        <f t="shared" si="14"/>
        <v>219</v>
      </c>
      <c r="C265" t="s">
        <v>577</v>
      </c>
      <c r="D265" t="s">
        <v>578</v>
      </c>
      <c r="E265" s="3">
        <v>11.86</v>
      </c>
    </row>
    <row r="266" spans="1:5" x14ac:dyDescent="0.2">
      <c r="A266" s="1" t="s">
        <v>341</v>
      </c>
      <c r="B266" s="1">
        <f t="shared" si="14"/>
        <v>220</v>
      </c>
      <c r="C266" t="s">
        <v>579</v>
      </c>
      <c r="D266" t="s">
        <v>580</v>
      </c>
      <c r="E266" s="3">
        <v>1.86</v>
      </c>
    </row>
    <row r="267" spans="1:5" x14ac:dyDescent="0.2">
      <c r="A267" s="1" t="s">
        <v>341</v>
      </c>
      <c r="B267" s="1">
        <f t="shared" si="14"/>
        <v>221</v>
      </c>
      <c r="C267" t="s">
        <v>581</v>
      </c>
      <c r="D267" t="s">
        <v>582</v>
      </c>
      <c r="E267" s="3">
        <v>1.87</v>
      </c>
    </row>
    <row r="268" spans="1:5" x14ac:dyDescent="0.2">
      <c r="B268" s="1">
        <f t="shared" si="14"/>
        <v>222</v>
      </c>
      <c r="C268" s="35" t="s">
        <v>583</v>
      </c>
      <c r="D268" s="35" t="s">
        <v>584</v>
      </c>
      <c r="E268"/>
    </row>
    <row r="269" spans="1:5" x14ac:dyDescent="0.2">
      <c r="B269" s="1">
        <f t="shared" si="14"/>
        <v>223</v>
      </c>
      <c r="C269" t="s">
        <v>586</v>
      </c>
      <c r="D269" t="s">
        <v>585</v>
      </c>
      <c r="E269" s="3">
        <v>7.46</v>
      </c>
    </row>
    <row r="270" spans="1:5" x14ac:dyDescent="0.2">
      <c r="A270" s="1" t="s">
        <v>341</v>
      </c>
      <c r="B270" s="1">
        <f t="shared" si="14"/>
        <v>224</v>
      </c>
      <c r="C270" t="s">
        <v>826</v>
      </c>
      <c r="D270" t="s">
        <v>827</v>
      </c>
    </row>
    <row r="271" spans="1:5" x14ac:dyDescent="0.2">
      <c r="A271" s="1" t="s">
        <v>341</v>
      </c>
      <c r="B271" s="1">
        <f t="shared" si="14"/>
        <v>225</v>
      </c>
      <c r="C271" t="s">
        <v>824</v>
      </c>
      <c r="D271" t="s">
        <v>825</v>
      </c>
    </row>
    <row r="272" spans="1:5" x14ac:dyDescent="0.2">
      <c r="B272" s="1">
        <f t="shared" si="14"/>
        <v>226</v>
      </c>
      <c r="C272" t="s">
        <v>587</v>
      </c>
      <c r="D272" t="s">
        <v>588</v>
      </c>
      <c r="E272" s="3">
        <v>2.77</v>
      </c>
    </row>
    <row r="273" spans="1:29" x14ac:dyDescent="0.2">
      <c r="B273" s="1">
        <f t="shared" si="14"/>
        <v>227</v>
      </c>
      <c r="C273" t="s">
        <v>355</v>
      </c>
      <c r="D273" t="s">
        <v>356</v>
      </c>
      <c r="E273" s="3">
        <v>2.67</v>
      </c>
    </row>
    <row r="274" spans="1:29" x14ac:dyDescent="0.2">
      <c r="A274" s="1" t="s">
        <v>341</v>
      </c>
      <c r="B274" s="1">
        <f t="shared" si="14"/>
        <v>228</v>
      </c>
      <c r="C274" t="s">
        <v>1004</v>
      </c>
      <c r="D274" t="s">
        <v>1005</v>
      </c>
    </row>
    <row r="275" spans="1:29" x14ac:dyDescent="0.2">
      <c r="A275" s="1" t="s">
        <v>341</v>
      </c>
      <c r="B275" s="1">
        <f t="shared" si="14"/>
        <v>229</v>
      </c>
      <c r="C275" t="s">
        <v>1002</v>
      </c>
      <c r="D275" t="s">
        <v>1003</v>
      </c>
    </row>
    <row r="276" spans="1:29" x14ac:dyDescent="0.2">
      <c r="A276" t="s">
        <v>341</v>
      </c>
      <c r="B276" s="1">
        <f t="shared" si="14"/>
        <v>230</v>
      </c>
      <c r="C276" t="s">
        <v>1008</v>
      </c>
      <c r="D276" t="s">
        <v>1009</v>
      </c>
    </row>
    <row r="277" spans="1:29" x14ac:dyDescent="0.2">
      <c r="A277" t="s">
        <v>341</v>
      </c>
      <c r="B277" s="1">
        <f t="shared" si="14"/>
        <v>231</v>
      </c>
      <c r="C277" t="s">
        <v>1010</v>
      </c>
      <c r="D277" t="s">
        <v>1011</v>
      </c>
    </row>
    <row r="278" spans="1:29" x14ac:dyDescent="0.2">
      <c r="A278" t="s">
        <v>341</v>
      </c>
      <c r="B278" s="1">
        <f t="shared" si="14"/>
        <v>232</v>
      </c>
      <c r="C278" t="s">
        <v>1012</v>
      </c>
      <c r="D278" t="s">
        <v>1013</v>
      </c>
    </row>
    <row r="279" spans="1:29" x14ac:dyDescent="0.2">
      <c r="A279" t="s">
        <v>341</v>
      </c>
      <c r="B279" s="1">
        <f t="shared" si="14"/>
        <v>233</v>
      </c>
      <c r="C279" t="s">
        <v>1014</v>
      </c>
      <c r="D279" t="s">
        <v>1015</v>
      </c>
    </row>
    <row r="280" spans="1:29" x14ac:dyDescent="0.2">
      <c r="A280" t="s">
        <v>341</v>
      </c>
      <c r="B280" s="1">
        <f t="shared" si="14"/>
        <v>234</v>
      </c>
      <c r="C280" t="s">
        <v>1006</v>
      </c>
      <c r="D280" t="s">
        <v>1007</v>
      </c>
    </row>
    <row r="281" spans="1:29" x14ac:dyDescent="0.2">
      <c r="A281" s="1" t="s">
        <v>341</v>
      </c>
      <c r="B281" s="1">
        <f t="shared" si="14"/>
        <v>235</v>
      </c>
      <c r="C281" t="s">
        <v>1000</v>
      </c>
      <c r="D281" t="s">
        <v>1001</v>
      </c>
    </row>
    <row r="282" spans="1:29" x14ac:dyDescent="0.2">
      <c r="A282" s="1" t="s">
        <v>341</v>
      </c>
      <c r="B282" s="1">
        <f t="shared" si="14"/>
        <v>236</v>
      </c>
      <c r="C282" t="s">
        <v>589</v>
      </c>
      <c r="D282" t="s">
        <v>590</v>
      </c>
      <c r="E282" s="7">
        <v>2.2000000000000002</v>
      </c>
    </row>
    <row r="283" spans="1:29" x14ac:dyDescent="0.2">
      <c r="B283" s="1">
        <f t="shared" si="14"/>
        <v>237</v>
      </c>
      <c r="C283" t="s">
        <v>591</v>
      </c>
      <c r="D283" t="s">
        <v>592</v>
      </c>
      <c r="E283" s="3">
        <v>2.48</v>
      </c>
    </row>
    <row r="284" spans="1:29" x14ac:dyDescent="0.2">
      <c r="B284" s="1">
        <f t="shared" si="14"/>
        <v>238</v>
      </c>
      <c r="C284" t="s">
        <v>593</v>
      </c>
      <c r="D284" t="s">
        <v>594</v>
      </c>
      <c r="E284" s="3">
        <v>0.92</v>
      </c>
    </row>
    <row r="285" spans="1:29" x14ac:dyDescent="0.2">
      <c r="B285" s="1">
        <f t="shared" si="14"/>
        <v>239</v>
      </c>
      <c r="C285" t="s">
        <v>595</v>
      </c>
      <c r="D285" t="s">
        <v>596</v>
      </c>
      <c r="E285" s="3">
        <v>2.94</v>
      </c>
    </row>
    <row r="286" spans="1:29" x14ac:dyDescent="0.2">
      <c r="A286" s="1" t="s">
        <v>341</v>
      </c>
      <c r="B286" s="1">
        <f t="shared" si="14"/>
        <v>240</v>
      </c>
      <c r="C286" t="s">
        <v>597</v>
      </c>
      <c r="D286" t="s">
        <v>598</v>
      </c>
      <c r="E286" s="3">
        <v>5.88</v>
      </c>
    </row>
    <row r="287" spans="1:29" x14ac:dyDescent="0.2">
      <c r="A287" s="1" t="s">
        <v>341</v>
      </c>
      <c r="B287" s="1">
        <f t="shared" si="14"/>
        <v>241</v>
      </c>
      <c r="C287" t="s">
        <v>599</v>
      </c>
      <c r="D287" t="s">
        <v>600</v>
      </c>
      <c r="E287" s="7">
        <v>3.46</v>
      </c>
    </row>
    <row r="288" spans="1:29" x14ac:dyDescent="0.2">
      <c r="A288" s="1" t="s">
        <v>341</v>
      </c>
      <c r="B288" s="1">
        <f t="shared" si="14"/>
        <v>242</v>
      </c>
      <c r="C288" s="5" t="s">
        <v>601</v>
      </c>
      <c r="D288" t="s">
        <v>602</v>
      </c>
      <c r="E288" s="7">
        <v>33</v>
      </c>
      <c r="F288" s="6">
        <f>E288*J288</f>
        <v>653.378781</v>
      </c>
      <c r="G288" s="6">
        <f>[87]Main!$M$5-[87]Main!$M$6</f>
        <v>236.422</v>
      </c>
      <c r="H288" s="6">
        <f>F288-G288</f>
        <v>416.95678099999998</v>
      </c>
      <c r="I288" s="9">
        <v>45063</v>
      </c>
      <c r="J288" s="6">
        <f>[87]Main!$M$3</f>
        <v>19.799357000000001</v>
      </c>
      <c r="AC288" s="1">
        <v>2017</v>
      </c>
    </row>
    <row r="289" spans="1:10" x14ac:dyDescent="0.2">
      <c r="B289" s="1">
        <f t="shared" si="14"/>
        <v>243</v>
      </c>
      <c r="C289" s="5" t="s">
        <v>603</v>
      </c>
      <c r="D289" t="s">
        <v>604</v>
      </c>
      <c r="E289" s="3">
        <f>0.35</f>
        <v>0.35</v>
      </c>
      <c r="F289" s="6">
        <f>E289*J289</f>
        <v>12.513184599999999</v>
      </c>
      <c r="G289" s="6">
        <f>[88]Main!$K$5-[88]Main!$K$6</f>
        <v>54.983000000000004</v>
      </c>
      <c r="H289" s="6">
        <f>F289-G289</f>
        <v>-42.469815400000002</v>
      </c>
      <c r="I289" s="9">
        <v>45063</v>
      </c>
      <c r="J289" s="6">
        <f>[88]Main!$K$3</f>
        <v>35.751956</v>
      </c>
    </row>
    <row r="290" spans="1:10" x14ac:dyDescent="0.2">
      <c r="B290" s="1">
        <f t="shared" si="14"/>
        <v>244</v>
      </c>
      <c r="C290" s="1" t="s">
        <v>605</v>
      </c>
      <c r="D290" s="1" t="s">
        <v>606</v>
      </c>
    </row>
    <row r="291" spans="1:10" x14ac:dyDescent="0.2">
      <c r="B291" s="1">
        <f t="shared" si="14"/>
        <v>245</v>
      </c>
      <c r="C291" t="s">
        <v>607</v>
      </c>
      <c r="D291" t="s">
        <v>608</v>
      </c>
    </row>
    <row r="292" spans="1:10" x14ac:dyDescent="0.2">
      <c r="B292" s="1">
        <f t="shared" si="14"/>
        <v>246</v>
      </c>
      <c r="C292" t="s">
        <v>609</v>
      </c>
      <c r="D292" t="s">
        <v>610</v>
      </c>
    </row>
    <row r="293" spans="1:10" x14ac:dyDescent="0.2">
      <c r="B293" s="1">
        <f t="shared" si="14"/>
        <v>247</v>
      </c>
      <c r="C293" s="1" t="s">
        <v>463</v>
      </c>
      <c r="D293" s="1" t="s">
        <v>683</v>
      </c>
    </row>
    <row r="294" spans="1:10" x14ac:dyDescent="0.2">
      <c r="A294" s="1" t="s">
        <v>341</v>
      </c>
      <c r="B294" s="1">
        <f t="shared" si="14"/>
        <v>248</v>
      </c>
      <c r="C294" t="s">
        <v>799</v>
      </c>
      <c r="D294" t="s">
        <v>800</v>
      </c>
    </row>
    <row r="295" spans="1:10" x14ac:dyDescent="0.2">
      <c r="A295" s="1" t="s">
        <v>341</v>
      </c>
      <c r="B295" s="1">
        <f t="shared" si="14"/>
        <v>249</v>
      </c>
      <c r="C295" t="s">
        <v>684</v>
      </c>
      <c r="D295" t="s">
        <v>685</v>
      </c>
    </row>
    <row r="296" spans="1:10" x14ac:dyDescent="0.2">
      <c r="A296" s="1" t="s">
        <v>341</v>
      </c>
      <c r="B296" s="1">
        <f t="shared" si="14"/>
        <v>250</v>
      </c>
      <c r="C296" t="s">
        <v>686</v>
      </c>
      <c r="D296" t="s">
        <v>687</v>
      </c>
    </row>
    <row r="297" spans="1:10" x14ac:dyDescent="0.2">
      <c r="A297" t="s">
        <v>341</v>
      </c>
      <c r="B297" s="1">
        <f t="shared" si="14"/>
        <v>251</v>
      </c>
      <c r="C297" t="s">
        <v>688</v>
      </c>
      <c r="D297" t="s">
        <v>689</v>
      </c>
    </row>
    <row r="298" spans="1:10" x14ac:dyDescent="0.2">
      <c r="A298" t="s">
        <v>341</v>
      </c>
      <c r="B298" s="1">
        <f t="shared" si="14"/>
        <v>252</v>
      </c>
      <c r="C298" t="s">
        <v>690</v>
      </c>
      <c r="D298" t="s">
        <v>691</v>
      </c>
    </row>
    <row r="299" spans="1:10" x14ac:dyDescent="0.2">
      <c r="A299" s="1" t="s">
        <v>341</v>
      </c>
      <c r="B299" s="1">
        <f t="shared" si="14"/>
        <v>253</v>
      </c>
      <c r="C299" t="s">
        <v>692</v>
      </c>
      <c r="D299" t="s">
        <v>693</v>
      </c>
    </row>
    <row r="300" spans="1:10" x14ac:dyDescent="0.2">
      <c r="A300" s="1" t="s">
        <v>341</v>
      </c>
      <c r="B300" s="1">
        <f t="shared" si="14"/>
        <v>254</v>
      </c>
      <c r="C300" t="s">
        <v>832</v>
      </c>
      <c r="D300" t="s">
        <v>833</v>
      </c>
    </row>
    <row r="301" spans="1:10" x14ac:dyDescent="0.2">
      <c r="A301" s="1" t="s">
        <v>341</v>
      </c>
      <c r="B301" s="1">
        <f t="shared" si="14"/>
        <v>255</v>
      </c>
      <c r="C301" t="s">
        <v>836</v>
      </c>
      <c r="D301" t="s">
        <v>837</v>
      </c>
    </row>
    <row r="302" spans="1:10" x14ac:dyDescent="0.2">
      <c r="A302" t="s">
        <v>341</v>
      </c>
      <c r="B302" s="1">
        <f t="shared" si="14"/>
        <v>256</v>
      </c>
      <c r="C302" t="s">
        <v>842</v>
      </c>
      <c r="D302" t="s">
        <v>843</v>
      </c>
    </row>
    <row r="303" spans="1:10" x14ac:dyDescent="0.2">
      <c r="A303" t="s">
        <v>341</v>
      </c>
      <c r="B303" s="1">
        <f t="shared" si="14"/>
        <v>257</v>
      </c>
      <c r="C303" t="s">
        <v>846</v>
      </c>
      <c r="D303" t="s">
        <v>847</v>
      </c>
    </row>
    <row r="304" spans="1:10" x14ac:dyDescent="0.2">
      <c r="A304" t="s">
        <v>341</v>
      </c>
      <c r="B304" s="1">
        <f t="shared" ref="B304:B367" si="15">B303+1</f>
        <v>258</v>
      </c>
      <c r="C304" t="s">
        <v>844</v>
      </c>
      <c r="D304" t="s">
        <v>845</v>
      </c>
    </row>
    <row r="305" spans="1:4" x14ac:dyDescent="0.2">
      <c r="A305" t="s">
        <v>341</v>
      </c>
      <c r="B305" s="1">
        <f t="shared" si="15"/>
        <v>259</v>
      </c>
      <c r="C305" t="s">
        <v>840</v>
      </c>
      <c r="D305" t="s">
        <v>841</v>
      </c>
    </row>
    <row r="306" spans="1:4" x14ac:dyDescent="0.2">
      <c r="A306" t="s">
        <v>341</v>
      </c>
      <c r="B306" s="1">
        <f t="shared" si="15"/>
        <v>260</v>
      </c>
      <c r="C306" t="s">
        <v>838</v>
      </c>
      <c r="D306" t="s">
        <v>839</v>
      </c>
    </row>
    <row r="307" spans="1:4" x14ac:dyDescent="0.2">
      <c r="A307" s="1" t="s">
        <v>341</v>
      </c>
      <c r="B307" s="1">
        <f t="shared" si="15"/>
        <v>261</v>
      </c>
      <c r="C307" t="s">
        <v>834</v>
      </c>
      <c r="D307" t="s">
        <v>835</v>
      </c>
    </row>
    <row r="308" spans="1:4" x14ac:dyDescent="0.2">
      <c r="A308" s="1" t="s">
        <v>341</v>
      </c>
      <c r="B308" s="1">
        <f t="shared" si="15"/>
        <v>262</v>
      </c>
      <c r="C308" t="s">
        <v>830</v>
      </c>
      <c r="D308" t="s">
        <v>831</v>
      </c>
    </row>
    <row r="309" spans="1:4" x14ac:dyDescent="0.2">
      <c r="A309" s="1" t="s">
        <v>341</v>
      </c>
      <c r="B309" s="1">
        <f t="shared" si="15"/>
        <v>263</v>
      </c>
      <c r="C309" t="s">
        <v>828</v>
      </c>
      <c r="D309" t="s">
        <v>829</v>
      </c>
    </row>
    <row r="310" spans="1:4" x14ac:dyDescent="0.2">
      <c r="A310" s="1" t="s">
        <v>341</v>
      </c>
      <c r="B310" s="1">
        <f t="shared" si="15"/>
        <v>264</v>
      </c>
      <c r="C310" t="s">
        <v>694</v>
      </c>
      <c r="D310" t="s">
        <v>695</v>
      </c>
    </row>
    <row r="311" spans="1:4" x14ac:dyDescent="0.2">
      <c r="A311" s="1" t="s">
        <v>341</v>
      </c>
      <c r="B311" s="1">
        <f t="shared" si="15"/>
        <v>265</v>
      </c>
      <c r="C311" t="s">
        <v>759</v>
      </c>
      <c r="D311" t="s">
        <v>760</v>
      </c>
    </row>
    <row r="312" spans="1:4" x14ac:dyDescent="0.2">
      <c r="A312" s="1" t="s">
        <v>341</v>
      </c>
      <c r="B312" s="1">
        <f t="shared" si="15"/>
        <v>266</v>
      </c>
      <c r="C312" t="s">
        <v>757</v>
      </c>
      <c r="D312" t="s">
        <v>758</v>
      </c>
    </row>
    <row r="313" spans="1:4" x14ac:dyDescent="0.2">
      <c r="A313" s="1" t="s">
        <v>341</v>
      </c>
      <c r="B313" s="1">
        <f t="shared" si="15"/>
        <v>267</v>
      </c>
      <c r="C313" t="s">
        <v>696</v>
      </c>
      <c r="D313" t="s">
        <v>697</v>
      </c>
    </row>
    <row r="314" spans="1:4" x14ac:dyDescent="0.2">
      <c r="A314" t="s">
        <v>341</v>
      </c>
      <c r="B314" s="1">
        <f t="shared" si="15"/>
        <v>268</v>
      </c>
      <c r="C314" t="s">
        <v>746</v>
      </c>
      <c r="D314" t="s">
        <v>747</v>
      </c>
    </row>
    <row r="315" spans="1:4" x14ac:dyDescent="0.2">
      <c r="A315" t="s">
        <v>341</v>
      </c>
      <c r="B315" s="1">
        <f t="shared" si="15"/>
        <v>269</v>
      </c>
      <c r="C315" t="s">
        <v>744</v>
      </c>
      <c r="D315" t="s">
        <v>745</v>
      </c>
    </row>
    <row r="316" spans="1:4" x14ac:dyDescent="0.2">
      <c r="A316" s="1" t="s">
        <v>341</v>
      </c>
      <c r="B316" s="1">
        <f t="shared" si="15"/>
        <v>270</v>
      </c>
      <c r="C316" t="s">
        <v>698</v>
      </c>
      <c r="D316" t="s">
        <v>699</v>
      </c>
    </row>
    <row r="317" spans="1:4" x14ac:dyDescent="0.2">
      <c r="A317" s="1" t="s">
        <v>341</v>
      </c>
      <c r="B317" s="1">
        <f t="shared" si="15"/>
        <v>271</v>
      </c>
      <c r="C317" s="1" t="s">
        <v>718</v>
      </c>
      <c r="D317" s="1" t="s">
        <v>719</v>
      </c>
    </row>
    <row r="318" spans="1:4" x14ac:dyDescent="0.2">
      <c r="A318" s="1" t="s">
        <v>341</v>
      </c>
      <c r="B318" s="1">
        <f t="shared" si="15"/>
        <v>272</v>
      </c>
      <c r="C318" t="s">
        <v>720</v>
      </c>
      <c r="D318" t="s">
        <v>721</v>
      </c>
    </row>
    <row r="319" spans="1:4" x14ac:dyDescent="0.2">
      <c r="A319" t="s">
        <v>341</v>
      </c>
      <c r="B319" s="1">
        <f t="shared" si="15"/>
        <v>273</v>
      </c>
      <c r="C319" t="s">
        <v>722</v>
      </c>
      <c r="D319" t="s">
        <v>723</v>
      </c>
    </row>
    <row r="320" spans="1:4" x14ac:dyDescent="0.2">
      <c r="A320" t="s">
        <v>341</v>
      </c>
      <c r="B320" s="1">
        <f t="shared" si="15"/>
        <v>274</v>
      </c>
      <c r="C320" t="s">
        <v>724</v>
      </c>
      <c r="D320" t="s">
        <v>725</v>
      </c>
    </row>
    <row r="321" spans="1:4" x14ac:dyDescent="0.2">
      <c r="A321" t="s">
        <v>341</v>
      </c>
      <c r="B321" s="1">
        <f t="shared" si="15"/>
        <v>275</v>
      </c>
      <c r="C321" t="s">
        <v>848</v>
      </c>
      <c r="D321" t="s">
        <v>849</v>
      </c>
    </row>
    <row r="322" spans="1:4" x14ac:dyDescent="0.2">
      <c r="A322" t="s">
        <v>341</v>
      </c>
      <c r="B322" s="1">
        <f t="shared" si="15"/>
        <v>276</v>
      </c>
      <c r="C322" t="s">
        <v>850</v>
      </c>
      <c r="D322" t="s">
        <v>851</v>
      </c>
    </row>
    <row r="323" spans="1:4" x14ac:dyDescent="0.2">
      <c r="A323" t="s">
        <v>341</v>
      </c>
      <c r="B323" s="1">
        <f t="shared" si="15"/>
        <v>277</v>
      </c>
      <c r="C323" t="s">
        <v>852</v>
      </c>
      <c r="D323" t="s">
        <v>853</v>
      </c>
    </row>
    <row r="324" spans="1:4" x14ac:dyDescent="0.2">
      <c r="A324" t="s">
        <v>341</v>
      </c>
      <c r="B324" s="1">
        <f t="shared" si="15"/>
        <v>278</v>
      </c>
      <c r="C324" t="s">
        <v>854</v>
      </c>
      <c r="D324" t="s">
        <v>855</v>
      </c>
    </row>
    <row r="325" spans="1:4" x14ac:dyDescent="0.2">
      <c r="A325" t="s">
        <v>341</v>
      </c>
      <c r="B325" s="1">
        <f t="shared" si="15"/>
        <v>279</v>
      </c>
      <c r="C325" t="s">
        <v>856</v>
      </c>
      <c r="D325" t="s">
        <v>857</v>
      </c>
    </row>
    <row r="326" spans="1:4" x14ac:dyDescent="0.2">
      <c r="A326" t="s">
        <v>341</v>
      </c>
      <c r="B326" s="1">
        <f t="shared" si="15"/>
        <v>280</v>
      </c>
      <c r="C326" t="s">
        <v>858</v>
      </c>
      <c r="D326" t="s">
        <v>859</v>
      </c>
    </row>
    <row r="327" spans="1:4" x14ac:dyDescent="0.2">
      <c r="A327" t="s">
        <v>341</v>
      </c>
      <c r="B327" s="1">
        <f t="shared" si="15"/>
        <v>281</v>
      </c>
      <c r="C327" t="s">
        <v>860</v>
      </c>
      <c r="D327" t="s">
        <v>861</v>
      </c>
    </row>
    <row r="328" spans="1:4" x14ac:dyDescent="0.2">
      <c r="A328" t="s">
        <v>341</v>
      </c>
      <c r="B328" s="1">
        <f t="shared" si="15"/>
        <v>282</v>
      </c>
      <c r="C328" t="s">
        <v>862</v>
      </c>
      <c r="D328" t="s">
        <v>863</v>
      </c>
    </row>
    <row r="329" spans="1:4" x14ac:dyDescent="0.2">
      <c r="A329" t="s">
        <v>341</v>
      </c>
      <c r="B329" s="1">
        <f t="shared" si="15"/>
        <v>283</v>
      </c>
      <c r="C329" t="s">
        <v>864</v>
      </c>
      <c r="D329" t="s">
        <v>865</v>
      </c>
    </row>
    <row r="330" spans="1:4" x14ac:dyDescent="0.2">
      <c r="A330" t="s">
        <v>341</v>
      </c>
      <c r="B330" s="1">
        <f t="shared" si="15"/>
        <v>284</v>
      </c>
      <c r="C330" t="s">
        <v>866</v>
      </c>
      <c r="D330" t="s">
        <v>867</v>
      </c>
    </row>
    <row r="331" spans="1:4" x14ac:dyDescent="0.2">
      <c r="A331" t="s">
        <v>341</v>
      </c>
      <c r="B331" s="1">
        <f t="shared" si="15"/>
        <v>285</v>
      </c>
      <c r="C331" t="s">
        <v>868</v>
      </c>
      <c r="D331" t="s">
        <v>869</v>
      </c>
    </row>
    <row r="332" spans="1:4" x14ac:dyDescent="0.2">
      <c r="A332" t="s">
        <v>341</v>
      </c>
      <c r="B332" s="1">
        <f t="shared" si="15"/>
        <v>286</v>
      </c>
      <c r="C332" t="s">
        <v>870</v>
      </c>
      <c r="D332" t="s">
        <v>871</v>
      </c>
    </row>
    <row r="333" spans="1:4" x14ac:dyDescent="0.2">
      <c r="A333" t="s">
        <v>341</v>
      </c>
      <c r="B333" s="1">
        <f t="shared" si="15"/>
        <v>287</v>
      </c>
      <c r="C333" t="s">
        <v>872</v>
      </c>
      <c r="D333" t="s">
        <v>873</v>
      </c>
    </row>
    <row r="334" spans="1:4" x14ac:dyDescent="0.2">
      <c r="A334" t="s">
        <v>341</v>
      </c>
      <c r="B334" s="1">
        <f t="shared" si="15"/>
        <v>288</v>
      </c>
      <c r="C334" t="s">
        <v>874</v>
      </c>
      <c r="D334" t="s">
        <v>875</v>
      </c>
    </row>
    <row r="335" spans="1:4" x14ac:dyDescent="0.2">
      <c r="A335" t="s">
        <v>341</v>
      </c>
      <c r="B335" s="1">
        <f t="shared" si="15"/>
        <v>289</v>
      </c>
      <c r="C335" t="s">
        <v>876</v>
      </c>
      <c r="D335" t="s">
        <v>877</v>
      </c>
    </row>
    <row r="336" spans="1:4" x14ac:dyDescent="0.2">
      <c r="A336" t="s">
        <v>341</v>
      </c>
      <c r="B336" s="1">
        <f t="shared" si="15"/>
        <v>290</v>
      </c>
      <c r="C336" t="s">
        <v>878</v>
      </c>
      <c r="D336" t="s">
        <v>879</v>
      </c>
    </row>
    <row r="337" spans="1:4" x14ac:dyDescent="0.2">
      <c r="A337" t="s">
        <v>341</v>
      </c>
      <c r="B337" s="1">
        <f t="shared" si="15"/>
        <v>291</v>
      </c>
      <c r="C337" t="s">
        <v>880</v>
      </c>
      <c r="D337" t="s">
        <v>881</v>
      </c>
    </row>
    <row r="338" spans="1:4" x14ac:dyDescent="0.2">
      <c r="A338" t="s">
        <v>341</v>
      </c>
      <c r="B338" s="1">
        <f t="shared" si="15"/>
        <v>292</v>
      </c>
      <c r="C338" t="s">
        <v>882</v>
      </c>
      <c r="D338" t="s">
        <v>883</v>
      </c>
    </row>
    <row r="339" spans="1:4" x14ac:dyDescent="0.2">
      <c r="A339" t="s">
        <v>341</v>
      </c>
      <c r="B339" s="1">
        <f t="shared" si="15"/>
        <v>293</v>
      </c>
      <c r="C339" t="s">
        <v>884</v>
      </c>
      <c r="D339" t="s">
        <v>885</v>
      </c>
    </row>
    <row r="340" spans="1:4" x14ac:dyDescent="0.2">
      <c r="A340" t="s">
        <v>341</v>
      </c>
      <c r="B340" s="1">
        <f t="shared" si="15"/>
        <v>294</v>
      </c>
      <c r="C340" t="s">
        <v>886</v>
      </c>
      <c r="D340" t="s">
        <v>887</v>
      </c>
    </row>
    <row r="341" spans="1:4" x14ac:dyDescent="0.2">
      <c r="A341" t="s">
        <v>341</v>
      </c>
      <c r="B341" s="1">
        <f t="shared" si="15"/>
        <v>295</v>
      </c>
      <c r="C341" t="s">
        <v>888</v>
      </c>
      <c r="D341" t="s">
        <v>889</v>
      </c>
    </row>
    <row r="342" spans="1:4" x14ac:dyDescent="0.2">
      <c r="A342" t="s">
        <v>341</v>
      </c>
      <c r="B342" s="1">
        <f t="shared" si="15"/>
        <v>296</v>
      </c>
      <c r="C342" t="s">
        <v>890</v>
      </c>
      <c r="D342" t="s">
        <v>891</v>
      </c>
    </row>
    <row r="343" spans="1:4" x14ac:dyDescent="0.2">
      <c r="A343" t="s">
        <v>341</v>
      </c>
      <c r="B343" s="1">
        <f t="shared" si="15"/>
        <v>297</v>
      </c>
      <c r="C343" t="s">
        <v>892</v>
      </c>
      <c r="D343" t="s">
        <v>893</v>
      </c>
    </row>
    <row r="344" spans="1:4" x14ac:dyDescent="0.2">
      <c r="A344" t="s">
        <v>341</v>
      </c>
      <c r="B344" s="1">
        <f t="shared" si="15"/>
        <v>298</v>
      </c>
      <c r="C344" t="s">
        <v>894</v>
      </c>
      <c r="D344" t="s">
        <v>895</v>
      </c>
    </row>
    <row r="345" spans="1:4" x14ac:dyDescent="0.2">
      <c r="A345" t="s">
        <v>341</v>
      </c>
      <c r="B345" s="1">
        <f t="shared" si="15"/>
        <v>299</v>
      </c>
      <c r="C345" t="s">
        <v>896</v>
      </c>
      <c r="D345" t="s">
        <v>897</v>
      </c>
    </row>
    <row r="346" spans="1:4" x14ac:dyDescent="0.2">
      <c r="A346" t="s">
        <v>341</v>
      </c>
      <c r="B346" s="1">
        <f t="shared" si="15"/>
        <v>300</v>
      </c>
      <c r="C346" t="s">
        <v>898</v>
      </c>
      <c r="D346" t="s">
        <v>899</v>
      </c>
    </row>
    <row r="347" spans="1:4" x14ac:dyDescent="0.2">
      <c r="A347" t="s">
        <v>341</v>
      </c>
      <c r="B347" s="1">
        <f t="shared" si="15"/>
        <v>301</v>
      </c>
      <c r="C347" t="s">
        <v>900</v>
      </c>
      <c r="D347" t="s">
        <v>901</v>
      </c>
    </row>
    <row r="348" spans="1:4" x14ac:dyDescent="0.2">
      <c r="A348" t="s">
        <v>341</v>
      </c>
      <c r="B348" s="1">
        <f t="shared" si="15"/>
        <v>302</v>
      </c>
      <c r="C348" t="s">
        <v>902</v>
      </c>
      <c r="D348" t="s">
        <v>903</v>
      </c>
    </row>
    <row r="349" spans="1:4" x14ac:dyDescent="0.2">
      <c r="A349" t="s">
        <v>341</v>
      </c>
      <c r="B349" s="1">
        <f t="shared" si="15"/>
        <v>303</v>
      </c>
      <c r="C349" t="s">
        <v>904</v>
      </c>
      <c r="D349" t="s">
        <v>905</v>
      </c>
    </row>
    <row r="350" spans="1:4" x14ac:dyDescent="0.2">
      <c r="A350" t="s">
        <v>341</v>
      </c>
      <c r="B350" s="1">
        <f t="shared" si="15"/>
        <v>304</v>
      </c>
      <c r="C350" t="s">
        <v>906</v>
      </c>
      <c r="D350" t="s">
        <v>907</v>
      </c>
    </row>
    <row r="351" spans="1:4" x14ac:dyDescent="0.2">
      <c r="A351" t="s">
        <v>341</v>
      </c>
      <c r="B351" s="1">
        <f t="shared" si="15"/>
        <v>305</v>
      </c>
      <c r="C351" t="s">
        <v>908</v>
      </c>
      <c r="D351" t="s">
        <v>909</v>
      </c>
    </row>
    <row r="352" spans="1:4" x14ac:dyDescent="0.2">
      <c r="A352" t="s">
        <v>341</v>
      </c>
      <c r="B352" s="1">
        <f t="shared" si="15"/>
        <v>306</v>
      </c>
      <c r="C352" t="s">
        <v>910</v>
      </c>
      <c r="D352" t="s">
        <v>911</v>
      </c>
    </row>
    <row r="353" spans="1:4" x14ac:dyDescent="0.2">
      <c r="A353" t="s">
        <v>341</v>
      </c>
      <c r="B353" s="1">
        <f t="shared" si="15"/>
        <v>307</v>
      </c>
      <c r="C353" t="s">
        <v>912</v>
      </c>
      <c r="D353" t="s">
        <v>913</v>
      </c>
    </row>
    <row r="354" spans="1:4" x14ac:dyDescent="0.2">
      <c r="A354" t="s">
        <v>341</v>
      </c>
      <c r="B354" s="1">
        <f t="shared" si="15"/>
        <v>308</v>
      </c>
      <c r="C354" t="s">
        <v>914</v>
      </c>
      <c r="D354" t="s">
        <v>915</v>
      </c>
    </row>
    <row r="355" spans="1:4" x14ac:dyDescent="0.2">
      <c r="A355" t="s">
        <v>341</v>
      </c>
      <c r="B355" s="1">
        <f t="shared" si="15"/>
        <v>309</v>
      </c>
      <c r="C355" t="s">
        <v>917</v>
      </c>
      <c r="D355" t="s">
        <v>916</v>
      </c>
    </row>
    <row r="356" spans="1:4" x14ac:dyDescent="0.2">
      <c r="A356" t="s">
        <v>341</v>
      </c>
      <c r="B356" s="1">
        <f t="shared" si="15"/>
        <v>310</v>
      </c>
      <c r="C356" t="s">
        <v>918</v>
      </c>
      <c r="D356" t="s">
        <v>919</v>
      </c>
    </row>
    <row r="357" spans="1:4" x14ac:dyDescent="0.2">
      <c r="A357" t="s">
        <v>341</v>
      </c>
      <c r="B357" s="1">
        <f t="shared" si="15"/>
        <v>311</v>
      </c>
      <c r="C357" t="s">
        <v>920</v>
      </c>
      <c r="D357" t="s">
        <v>921</v>
      </c>
    </row>
    <row r="358" spans="1:4" x14ac:dyDescent="0.2">
      <c r="A358" t="s">
        <v>341</v>
      </c>
      <c r="B358" s="1">
        <f t="shared" si="15"/>
        <v>312</v>
      </c>
      <c r="C358" t="s">
        <v>922</v>
      </c>
      <c r="D358" t="s">
        <v>923</v>
      </c>
    </row>
    <row r="359" spans="1:4" x14ac:dyDescent="0.2">
      <c r="A359" t="s">
        <v>341</v>
      </c>
      <c r="B359" s="1">
        <f t="shared" si="15"/>
        <v>313</v>
      </c>
      <c r="C359" t="s">
        <v>924</v>
      </c>
      <c r="D359" t="s">
        <v>925</v>
      </c>
    </row>
    <row r="360" spans="1:4" x14ac:dyDescent="0.2">
      <c r="A360" t="s">
        <v>341</v>
      </c>
      <c r="B360" s="1">
        <f t="shared" si="15"/>
        <v>314</v>
      </c>
      <c r="C360" t="s">
        <v>926</v>
      </c>
      <c r="D360" t="s">
        <v>927</v>
      </c>
    </row>
    <row r="361" spans="1:4" x14ac:dyDescent="0.2">
      <c r="A361" t="s">
        <v>341</v>
      </c>
      <c r="B361" s="1">
        <f t="shared" si="15"/>
        <v>315</v>
      </c>
      <c r="C361" t="s">
        <v>928</v>
      </c>
      <c r="D361" t="s">
        <v>929</v>
      </c>
    </row>
    <row r="362" spans="1:4" x14ac:dyDescent="0.2">
      <c r="A362" t="s">
        <v>341</v>
      </c>
      <c r="B362" s="1">
        <f t="shared" si="15"/>
        <v>316</v>
      </c>
      <c r="C362" t="s">
        <v>930</v>
      </c>
      <c r="D362" t="s">
        <v>931</v>
      </c>
    </row>
    <row r="363" spans="1:4" x14ac:dyDescent="0.2">
      <c r="A363" t="s">
        <v>341</v>
      </c>
      <c r="B363" s="1">
        <f t="shared" si="15"/>
        <v>317</v>
      </c>
      <c r="C363" t="s">
        <v>932</v>
      </c>
      <c r="D363" t="s">
        <v>933</v>
      </c>
    </row>
    <row r="364" spans="1:4" x14ac:dyDescent="0.2">
      <c r="A364" t="s">
        <v>341</v>
      </c>
      <c r="B364" s="1">
        <f t="shared" si="15"/>
        <v>318</v>
      </c>
      <c r="C364" t="s">
        <v>934</v>
      </c>
      <c r="D364" t="s">
        <v>935</v>
      </c>
    </row>
    <row r="365" spans="1:4" x14ac:dyDescent="0.2">
      <c r="A365" t="s">
        <v>341</v>
      </c>
      <c r="B365" s="1">
        <f t="shared" si="15"/>
        <v>319</v>
      </c>
      <c r="C365" t="s">
        <v>936</v>
      </c>
      <c r="D365" t="s">
        <v>937</v>
      </c>
    </row>
    <row r="366" spans="1:4" x14ac:dyDescent="0.2">
      <c r="A366" t="s">
        <v>341</v>
      </c>
      <c r="B366" s="1">
        <f t="shared" si="15"/>
        <v>320</v>
      </c>
      <c r="C366" t="s">
        <v>938</v>
      </c>
      <c r="D366" t="s">
        <v>939</v>
      </c>
    </row>
    <row r="367" spans="1:4" x14ac:dyDescent="0.2">
      <c r="A367" t="s">
        <v>341</v>
      </c>
      <c r="B367" s="1">
        <f t="shared" si="15"/>
        <v>321</v>
      </c>
      <c r="C367" t="s">
        <v>940</v>
      </c>
      <c r="D367" t="s">
        <v>941</v>
      </c>
    </row>
    <row r="368" spans="1:4" x14ac:dyDescent="0.2">
      <c r="A368" t="s">
        <v>341</v>
      </c>
      <c r="B368" s="1">
        <f t="shared" ref="B368:B396" si="16">B367+1</f>
        <v>322</v>
      </c>
      <c r="C368" t="s">
        <v>942</v>
      </c>
      <c r="D368" t="s">
        <v>943</v>
      </c>
    </row>
    <row r="369" spans="1:4" x14ac:dyDescent="0.2">
      <c r="A369" t="s">
        <v>341</v>
      </c>
      <c r="B369" s="1">
        <f t="shared" si="16"/>
        <v>323</v>
      </c>
      <c r="C369" t="s">
        <v>944</v>
      </c>
      <c r="D369" t="s">
        <v>945</v>
      </c>
    </row>
    <row r="370" spans="1:4" x14ac:dyDescent="0.2">
      <c r="A370" t="s">
        <v>341</v>
      </c>
      <c r="B370" s="1">
        <f t="shared" si="16"/>
        <v>324</v>
      </c>
      <c r="C370" t="s">
        <v>946</v>
      </c>
      <c r="D370" t="s">
        <v>947</v>
      </c>
    </row>
    <row r="371" spans="1:4" x14ac:dyDescent="0.2">
      <c r="A371" t="s">
        <v>341</v>
      </c>
      <c r="B371" s="1">
        <f t="shared" si="16"/>
        <v>325</v>
      </c>
      <c r="C371" t="s">
        <v>948</v>
      </c>
      <c r="D371" t="s">
        <v>949</v>
      </c>
    </row>
    <row r="372" spans="1:4" x14ac:dyDescent="0.2">
      <c r="A372" t="s">
        <v>341</v>
      </c>
      <c r="B372" s="1">
        <f t="shared" si="16"/>
        <v>326</v>
      </c>
      <c r="C372" t="s">
        <v>950</v>
      </c>
      <c r="D372" t="s">
        <v>951</v>
      </c>
    </row>
    <row r="373" spans="1:4" x14ac:dyDescent="0.2">
      <c r="A373" t="s">
        <v>341</v>
      </c>
      <c r="B373" s="1">
        <f t="shared" si="16"/>
        <v>327</v>
      </c>
      <c r="C373" t="s">
        <v>952</v>
      </c>
      <c r="D373" t="s">
        <v>953</v>
      </c>
    </row>
    <row r="374" spans="1:4" x14ac:dyDescent="0.2">
      <c r="A374" t="s">
        <v>341</v>
      </c>
      <c r="B374" s="1">
        <f t="shared" si="16"/>
        <v>328</v>
      </c>
      <c r="C374" t="s">
        <v>954</v>
      </c>
      <c r="D374" t="s">
        <v>955</v>
      </c>
    </row>
    <row r="375" spans="1:4" x14ac:dyDescent="0.2">
      <c r="A375" t="s">
        <v>341</v>
      </c>
      <c r="B375" s="1">
        <f t="shared" si="16"/>
        <v>329</v>
      </c>
      <c r="C375" t="s">
        <v>956</v>
      </c>
      <c r="D375" t="s">
        <v>959</v>
      </c>
    </row>
    <row r="376" spans="1:4" x14ac:dyDescent="0.2">
      <c r="A376" t="s">
        <v>341</v>
      </c>
      <c r="B376" s="1">
        <f t="shared" si="16"/>
        <v>330</v>
      </c>
      <c r="C376" t="s">
        <v>957</v>
      </c>
      <c r="D376" t="s">
        <v>958</v>
      </c>
    </row>
    <row r="377" spans="1:4" x14ac:dyDescent="0.2">
      <c r="A377" t="s">
        <v>341</v>
      </c>
      <c r="B377" s="1">
        <f t="shared" si="16"/>
        <v>331</v>
      </c>
      <c r="C377" t="s">
        <v>960</v>
      </c>
      <c r="D377" t="s">
        <v>961</v>
      </c>
    </row>
    <row r="378" spans="1:4" x14ac:dyDescent="0.2">
      <c r="A378" t="s">
        <v>341</v>
      </c>
      <c r="B378" s="1">
        <f t="shared" si="16"/>
        <v>332</v>
      </c>
      <c r="C378" t="s">
        <v>962</v>
      </c>
      <c r="D378" t="s">
        <v>963</v>
      </c>
    </row>
    <row r="379" spans="1:4" x14ac:dyDescent="0.2">
      <c r="A379" t="s">
        <v>341</v>
      </c>
      <c r="B379" s="1">
        <f t="shared" si="16"/>
        <v>333</v>
      </c>
      <c r="C379" t="s">
        <v>964</v>
      </c>
      <c r="D379" t="s">
        <v>965</v>
      </c>
    </row>
    <row r="380" spans="1:4" x14ac:dyDescent="0.2">
      <c r="A380" t="s">
        <v>341</v>
      </c>
      <c r="B380" s="1">
        <f t="shared" si="16"/>
        <v>334</v>
      </c>
      <c r="C380" t="s">
        <v>966</v>
      </c>
      <c r="D380" t="s">
        <v>967</v>
      </c>
    </row>
    <row r="381" spans="1:4" x14ac:dyDescent="0.2">
      <c r="A381" t="s">
        <v>341</v>
      </c>
      <c r="B381" s="1">
        <f t="shared" si="16"/>
        <v>335</v>
      </c>
      <c r="C381" t="s">
        <v>968</v>
      </c>
      <c r="D381" t="s">
        <v>969</v>
      </c>
    </row>
    <row r="382" spans="1:4" x14ac:dyDescent="0.2">
      <c r="A382" t="s">
        <v>341</v>
      </c>
      <c r="B382" s="1">
        <f t="shared" si="16"/>
        <v>336</v>
      </c>
      <c r="C382" t="s">
        <v>970</v>
      </c>
      <c r="D382" t="s">
        <v>971</v>
      </c>
    </row>
    <row r="383" spans="1:4" x14ac:dyDescent="0.2">
      <c r="A383" t="s">
        <v>341</v>
      </c>
      <c r="B383" s="1">
        <f t="shared" si="16"/>
        <v>337</v>
      </c>
      <c r="C383" t="s">
        <v>972</v>
      </c>
      <c r="D383" t="s">
        <v>973</v>
      </c>
    </row>
    <row r="384" spans="1:4" x14ac:dyDescent="0.2">
      <c r="A384" t="s">
        <v>341</v>
      </c>
      <c r="B384" s="1">
        <f t="shared" si="16"/>
        <v>338</v>
      </c>
      <c r="C384" t="s">
        <v>974</v>
      </c>
      <c r="D384" t="s">
        <v>975</v>
      </c>
    </row>
    <row r="385" spans="1:4" x14ac:dyDescent="0.2">
      <c r="A385" t="s">
        <v>341</v>
      </c>
      <c r="B385" s="1">
        <f t="shared" si="16"/>
        <v>339</v>
      </c>
      <c r="C385" t="s">
        <v>976</v>
      </c>
      <c r="D385" t="s">
        <v>977</v>
      </c>
    </row>
    <row r="386" spans="1:4" x14ac:dyDescent="0.2">
      <c r="A386" t="s">
        <v>341</v>
      </c>
      <c r="B386" s="1">
        <f t="shared" si="16"/>
        <v>340</v>
      </c>
      <c r="C386" t="s">
        <v>978</v>
      </c>
      <c r="D386" t="s">
        <v>979</v>
      </c>
    </row>
    <row r="387" spans="1:4" x14ac:dyDescent="0.2">
      <c r="A387" t="s">
        <v>341</v>
      </c>
      <c r="B387" s="1">
        <f t="shared" si="16"/>
        <v>341</v>
      </c>
      <c r="C387" t="s">
        <v>980</v>
      </c>
      <c r="D387" t="s">
        <v>981</v>
      </c>
    </row>
    <row r="388" spans="1:4" x14ac:dyDescent="0.2">
      <c r="A388" t="s">
        <v>341</v>
      </c>
      <c r="B388" s="1">
        <f t="shared" si="16"/>
        <v>342</v>
      </c>
      <c r="C388" t="s">
        <v>982</v>
      </c>
      <c r="D388" t="s">
        <v>983</v>
      </c>
    </row>
    <row r="389" spans="1:4" x14ac:dyDescent="0.2">
      <c r="A389" t="s">
        <v>341</v>
      </c>
      <c r="B389" s="1">
        <f t="shared" si="16"/>
        <v>343</v>
      </c>
      <c r="C389" t="s">
        <v>984</v>
      </c>
      <c r="D389" t="s">
        <v>985</v>
      </c>
    </row>
    <row r="390" spans="1:4" x14ac:dyDescent="0.2">
      <c r="A390" t="s">
        <v>341</v>
      </c>
      <c r="B390" s="1">
        <f t="shared" si="16"/>
        <v>344</v>
      </c>
      <c r="C390" t="s">
        <v>986</v>
      </c>
      <c r="D390" t="s">
        <v>987</v>
      </c>
    </row>
    <row r="391" spans="1:4" x14ac:dyDescent="0.2">
      <c r="A391" t="s">
        <v>341</v>
      </c>
      <c r="B391" s="1">
        <f t="shared" si="16"/>
        <v>345</v>
      </c>
      <c r="C391" t="s">
        <v>988</v>
      </c>
      <c r="D391" t="s">
        <v>989</v>
      </c>
    </row>
    <row r="392" spans="1:4" x14ac:dyDescent="0.2">
      <c r="A392" t="s">
        <v>341</v>
      </c>
      <c r="B392" s="1">
        <f t="shared" si="16"/>
        <v>346</v>
      </c>
      <c r="C392" t="s">
        <v>990</v>
      </c>
      <c r="D392" t="s">
        <v>991</v>
      </c>
    </row>
    <row r="393" spans="1:4" x14ac:dyDescent="0.2">
      <c r="A393" t="s">
        <v>341</v>
      </c>
      <c r="B393" s="1">
        <f t="shared" si="16"/>
        <v>347</v>
      </c>
      <c r="C393" t="s">
        <v>992</v>
      </c>
      <c r="D393" t="s">
        <v>993</v>
      </c>
    </row>
    <row r="394" spans="1:4" x14ac:dyDescent="0.2">
      <c r="A394" t="s">
        <v>341</v>
      </c>
      <c r="B394" s="1">
        <f t="shared" si="16"/>
        <v>348</v>
      </c>
      <c r="C394" t="s">
        <v>994</v>
      </c>
      <c r="D394" t="s">
        <v>995</v>
      </c>
    </row>
    <row r="395" spans="1:4" x14ac:dyDescent="0.2">
      <c r="A395" t="s">
        <v>341</v>
      </c>
      <c r="B395" s="1">
        <f t="shared" si="16"/>
        <v>349</v>
      </c>
      <c r="C395" t="s">
        <v>996</v>
      </c>
      <c r="D395" t="s">
        <v>997</v>
      </c>
    </row>
    <row r="396" spans="1:4" x14ac:dyDescent="0.2">
      <c r="A396" t="s">
        <v>341</v>
      </c>
      <c r="B396" s="1">
        <f t="shared" si="16"/>
        <v>350</v>
      </c>
      <c r="C396" t="s">
        <v>998</v>
      </c>
      <c r="D396" t="s">
        <v>999</v>
      </c>
    </row>
  </sheetData>
  <sortState xmlns:xlrd2="http://schemas.microsoft.com/office/spreadsheetml/2017/richdata2" ref="A130:AC182">
    <sortCondition descending="1" ref="F130:F182"/>
  </sortState>
  <mergeCells count="2">
    <mergeCell ref="Q2:V2"/>
    <mergeCell ref="W2:AB2"/>
  </mergeCells>
  <hyperlinks>
    <hyperlink ref="C4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09" r:id="rId21" xr:uid="{14A63DAF-63A6-4B91-A2AF-AE28EA251457}"/>
    <hyperlink ref="C212" r:id="rId22" xr:uid="{4ACA7C7F-E42A-4687-A776-AB8065DB40FF}"/>
    <hyperlink ref="C208" r:id="rId23" xr:uid="{B3421391-7EC0-4253-8F62-5ED45A5BFA02}"/>
    <hyperlink ref="C213" r:id="rId24" xr:uid="{F6A45FC7-B73C-4143-9CAB-B3ADA19B5FD7}"/>
    <hyperlink ref="C210" r:id="rId25" xr:uid="{BBD267CB-7407-4913-9D05-6A6AA380019F}"/>
    <hyperlink ref="C215" r:id="rId26" xr:uid="{85368858-6D0F-4ABE-975C-AE5530342445}"/>
    <hyperlink ref="C206" r:id="rId27" xr:uid="{8B5BC1F5-14D4-45A0-B224-31FAF227EAF3}"/>
    <hyperlink ref="C214" r:id="rId28" xr:uid="{D5FB3BFE-F0A8-4C09-90A1-9F506EF0ADE4}"/>
    <hyperlink ref="C211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5" r:id="rId33" xr:uid="{1C25970A-A568-4869-A34A-5C6C7551D812}"/>
    <hyperlink ref="C183" r:id="rId34" xr:uid="{C3A06396-38CD-486E-9F4F-233A79292B4F}"/>
    <hyperlink ref="C119" r:id="rId35" xr:uid="{B83625D8-44D2-4842-9139-F29C8D5F2D8E}"/>
    <hyperlink ref="C185" r:id="rId36" xr:uid="{5FF32E6A-C6C7-4793-8271-BD230B9C7641}"/>
    <hyperlink ref="C65" r:id="rId37" xr:uid="{E5739E03-9FE4-4D05-90C8-36ABF7D078CB}"/>
    <hyperlink ref="C68" r:id="rId38" xr:uid="{25285F59-771C-40DB-8B78-E1E454C61406}"/>
    <hyperlink ref="C198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7" r:id="rId44" xr:uid="{6A576FDB-A573-4A00-8381-4BECF13B35A1}"/>
    <hyperlink ref="C23" r:id="rId45" xr:uid="{994E2867-C411-41E7-8332-43A0B3B0CC2B}"/>
    <hyperlink ref="C122" r:id="rId46" xr:uid="{51C9506E-5D60-43F8-BADA-7F72A25DAFF6}"/>
    <hyperlink ref="C118" r:id="rId47" xr:uid="{9E4325F2-98CF-4735-96D0-66A9DC5A8E86}"/>
    <hyperlink ref="C186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8" r:id="rId67" xr:uid="{9DD12163-063E-4F73-89A5-34D8E8AC0534}"/>
    <hyperlink ref="C39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4" r:id="rId72" xr:uid="{E48CD1EB-CFA1-47B1-BD8B-09F09CDD4FA4}"/>
    <hyperlink ref="C117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4" r:id="rId77" xr:uid="{AE3A3FD9-E651-4A72-81DB-B29CC61B516B}"/>
    <hyperlink ref="C62" r:id="rId78" xr:uid="{6FA4EBE7-4729-4097-A12F-CAD4CB58FFA6}"/>
    <hyperlink ref="C96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5" r:id="rId87" xr:uid="{ED810682-5208-4265-9E0E-6746A399EA34}"/>
    <hyperlink ref="C121" r:id="rId88" xr:uid="{44DEB74A-F098-4876-A279-D1E6237DF8DB}"/>
    <hyperlink ref="C64" r:id="rId89" xr:uid="{ADF59BEC-B8D8-4144-ADEB-041425B69409}"/>
    <hyperlink ref="C66" r:id="rId90" xr:uid="{5448F263-AB4A-41FB-B7B9-A94746C9D9E1}"/>
    <hyperlink ref="C289" r:id="rId91" xr:uid="{69AB4316-2FED-44FC-B108-3CD00D6F57B9}"/>
    <hyperlink ref="C288" r:id="rId92" xr:uid="{172C358D-5501-4447-9FDE-DA046F6FED55}"/>
    <hyperlink ref="C147" r:id="rId93" xr:uid="{D181F941-FF02-423B-9F90-890B434046DD}"/>
    <hyperlink ref="C148" r:id="rId94" xr:uid="{1924D31B-B6B9-4CB2-936E-0F68E40FA2F5}"/>
    <hyperlink ref="C120" r:id="rId95" xr:uid="{8E97DA51-E6CD-4B11-B6F8-BD0A3CC93541}"/>
  </hyperlinks>
  <pageMargins left="0.7" right="0.7" top="0.75" bottom="0.75" header="0.3" footer="0.3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2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Main!B40+1</f>
        <v>33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Main!B38+1</f>
        <v>31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32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33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611</v>
      </c>
      <c r="D11" t="s">
        <v>612</v>
      </c>
    </row>
    <row r="12" spans="1:28" x14ac:dyDescent="0.2">
      <c r="C12" t="s">
        <v>448</v>
      </c>
      <c r="D12" s="23" t="s">
        <v>712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405</v>
      </c>
      <c r="C8">
        <v>7.85</v>
      </c>
    </row>
    <row r="9" spans="2:3" x14ac:dyDescent="0.2">
      <c r="B9" t="s">
        <v>408</v>
      </c>
      <c r="C9">
        <v>1433</v>
      </c>
    </row>
    <row r="10" spans="2:3" x14ac:dyDescent="0.2">
      <c r="B10" t="s">
        <v>444</v>
      </c>
      <c r="C10">
        <v>82.55</v>
      </c>
    </row>
    <row r="11" spans="2:3" x14ac:dyDescent="0.2">
      <c r="B11" t="s">
        <v>449</v>
      </c>
      <c r="C11">
        <v>6.77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94"/>
  <sheetViews>
    <sheetView zoomScale="145" zoomScaleNormal="145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E94" sqref="E94"/>
    </sheetView>
  </sheetViews>
  <sheetFormatPr defaultRowHeight="12.75" x14ac:dyDescent="0.2"/>
  <cols>
    <col min="1" max="1" width="5" bestFit="1" customWidth="1"/>
    <col min="2" max="2" width="26.8554687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291</v>
      </c>
    </row>
    <row r="2" spans="1:9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2">
      <c r="B3" t="s">
        <v>514</v>
      </c>
      <c r="E3" t="s">
        <v>332</v>
      </c>
      <c r="F3" t="s">
        <v>515</v>
      </c>
      <c r="G3" t="s">
        <v>516</v>
      </c>
    </row>
    <row r="4" spans="1:9" x14ac:dyDescent="0.2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2">
      <c r="B5" t="s">
        <v>491</v>
      </c>
    </row>
    <row r="6" spans="1:9" x14ac:dyDescent="0.2">
      <c r="B6" t="s">
        <v>492</v>
      </c>
    </row>
    <row r="7" spans="1:9" x14ac:dyDescent="0.2">
      <c r="B7" t="s">
        <v>493</v>
      </c>
    </row>
    <row r="8" spans="1:9" x14ac:dyDescent="0.2">
      <c r="B8" t="s">
        <v>494</v>
      </c>
      <c r="C8">
        <v>2019</v>
      </c>
      <c r="I8" t="s">
        <v>518</v>
      </c>
    </row>
    <row r="9" spans="1:9" x14ac:dyDescent="0.2">
      <c r="B9" t="s">
        <v>495</v>
      </c>
    </row>
    <row r="10" spans="1:9" x14ac:dyDescent="0.2">
      <c r="B10" t="s">
        <v>496</v>
      </c>
    </row>
    <row r="11" spans="1:9" x14ac:dyDescent="0.2">
      <c r="B11" t="s">
        <v>497</v>
      </c>
    </row>
    <row r="12" spans="1:9" x14ac:dyDescent="0.2">
      <c r="B12" t="s">
        <v>498</v>
      </c>
    </row>
    <row r="13" spans="1:9" x14ac:dyDescent="0.2">
      <c r="B13" t="s">
        <v>499</v>
      </c>
    </row>
    <row r="14" spans="1:9" x14ac:dyDescent="0.2">
      <c r="B14" t="s">
        <v>500</v>
      </c>
    </row>
    <row r="15" spans="1:9" x14ac:dyDescent="0.2">
      <c r="B15" t="s">
        <v>501</v>
      </c>
      <c r="C15">
        <v>2018</v>
      </c>
      <c r="E15" t="s">
        <v>630</v>
      </c>
      <c r="F15" t="s">
        <v>631</v>
      </c>
      <c r="G15" t="s">
        <v>636</v>
      </c>
      <c r="H15" s="13">
        <v>44817</v>
      </c>
      <c r="I15" t="s">
        <v>629</v>
      </c>
    </row>
    <row r="16" spans="1:9" x14ac:dyDescent="0.2">
      <c r="B16" t="s">
        <v>501</v>
      </c>
      <c r="C16">
        <v>2018</v>
      </c>
      <c r="E16" t="s">
        <v>400</v>
      </c>
      <c r="F16" t="s">
        <v>632</v>
      </c>
      <c r="G16" t="s">
        <v>635</v>
      </c>
      <c r="H16" s="13">
        <v>44362</v>
      </c>
    </row>
    <row r="17" spans="2:8" x14ac:dyDescent="0.2">
      <c r="B17" t="s">
        <v>501</v>
      </c>
      <c r="C17">
        <v>2018</v>
      </c>
      <c r="E17" t="s">
        <v>619</v>
      </c>
      <c r="F17" t="s">
        <v>633</v>
      </c>
      <c r="G17" t="s">
        <v>635</v>
      </c>
      <c r="H17" s="13">
        <v>44173</v>
      </c>
    </row>
    <row r="18" spans="2:8" x14ac:dyDescent="0.2">
      <c r="B18" t="s">
        <v>501</v>
      </c>
      <c r="C18">
        <v>2018</v>
      </c>
      <c r="E18" t="s">
        <v>332</v>
      </c>
      <c r="F18" t="s">
        <v>621</v>
      </c>
      <c r="G18" t="s">
        <v>634</v>
      </c>
      <c r="H18" s="13">
        <v>44118</v>
      </c>
    </row>
    <row r="19" spans="2:8" x14ac:dyDescent="0.2">
      <c r="B19" t="s">
        <v>502</v>
      </c>
    </row>
    <row r="20" spans="2:8" x14ac:dyDescent="0.2">
      <c r="B20" t="s">
        <v>503</v>
      </c>
    </row>
    <row r="21" spans="2:8" x14ac:dyDescent="0.2">
      <c r="B21" t="s">
        <v>504</v>
      </c>
    </row>
    <row r="22" spans="2:8" x14ac:dyDescent="0.2">
      <c r="B22" t="s">
        <v>505</v>
      </c>
    </row>
    <row r="23" spans="2:8" x14ac:dyDescent="0.2">
      <c r="B23" t="s">
        <v>506</v>
      </c>
    </row>
    <row r="24" spans="2:8" x14ac:dyDescent="0.2">
      <c r="B24" t="s">
        <v>507</v>
      </c>
    </row>
    <row r="25" spans="2:8" x14ac:dyDescent="0.2">
      <c r="B25" t="s">
        <v>508</v>
      </c>
    </row>
    <row r="26" spans="2:8" x14ac:dyDescent="0.2">
      <c r="B26" t="s">
        <v>509</v>
      </c>
    </row>
    <row r="27" spans="2:8" x14ac:dyDescent="0.2">
      <c r="B27" t="s">
        <v>510</v>
      </c>
    </row>
    <row r="28" spans="2:8" x14ac:dyDescent="0.2">
      <c r="B28" t="s">
        <v>511</v>
      </c>
    </row>
    <row r="29" spans="2:8" x14ac:dyDescent="0.2">
      <c r="B29" t="s">
        <v>458</v>
      </c>
    </row>
    <row r="30" spans="2:8" x14ac:dyDescent="0.2">
      <c r="B30" t="s">
        <v>459</v>
      </c>
    </row>
    <row r="31" spans="2:8" x14ac:dyDescent="0.2">
      <c r="B31" t="s">
        <v>460</v>
      </c>
    </row>
    <row r="32" spans="2:8" x14ac:dyDescent="0.2">
      <c r="B32" t="s">
        <v>461</v>
      </c>
    </row>
    <row r="33" spans="2:2" x14ac:dyDescent="0.2">
      <c r="B33" t="s">
        <v>462</v>
      </c>
    </row>
    <row r="34" spans="2:2" x14ac:dyDescent="0.2">
      <c r="B34" t="s">
        <v>464</v>
      </c>
    </row>
    <row r="35" spans="2:2" x14ac:dyDescent="0.2">
      <c r="B35" t="s">
        <v>463</v>
      </c>
    </row>
    <row r="36" spans="2:2" x14ac:dyDescent="0.2">
      <c r="B36" t="s">
        <v>465</v>
      </c>
    </row>
    <row r="37" spans="2:2" x14ac:dyDescent="0.2">
      <c r="B37" t="s">
        <v>466</v>
      </c>
    </row>
    <row r="38" spans="2:2" x14ac:dyDescent="0.2">
      <c r="B38" t="s">
        <v>467</v>
      </c>
    </row>
    <row r="39" spans="2:2" x14ac:dyDescent="0.2">
      <c r="B39" t="s">
        <v>468</v>
      </c>
    </row>
    <row r="40" spans="2:2" x14ac:dyDescent="0.2">
      <c r="B40" t="s">
        <v>469</v>
      </c>
    </row>
    <row r="41" spans="2:2" x14ac:dyDescent="0.2">
      <c r="B41" t="s">
        <v>470</v>
      </c>
    </row>
    <row r="42" spans="2:2" x14ac:dyDescent="0.2">
      <c r="B42" t="s">
        <v>487</v>
      </c>
    </row>
    <row r="43" spans="2:2" x14ac:dyDescent="0.2">
      <c r="B43" t="s">
        <v>488</v>
      </c>
    </row>
    <row r="44" spans="2:2" x14ac:dyDescent="0.2">
      <c r="B44" t="s">
        <v>490</v>
      </c>
    </row>
    <row r="45" spans="2:2" x14ac:dyDescent="0.2">
      <c r="B45" t="s">
        <v>489</v>
      </c>
    </row>
    <row r="46" spans="2:2" x14ac:dyDescent="0.2">
      <c r="B46" t="s">
        <v>471</v>
      </c>
    </row>
    <row r="47" spans="2:2" x14ac:dyDescent="0.2">
      <c r="B47" t="s">
        <v>472</v>
      </c>
    </row>
    <row r="48" spans="2:2" x14ac:dyDescent="0.2">
      <c r="B48" t="s">
        <v>473</v>
      </c>
    </row>
    <row r="49" spans="2:2" x14ac:dyDescent="0.2">
      <c r="B49" t="s">
        <v>475</v>
      </c>
    </row>
    <row r="50" spans="2:2" x14ac:dyDescent="0.2">
      <c r="B50" t="s">
        <v>476</v>
      </c>
    </row>
    <row r="51" spans="2:2" x14ac:dyDescent="0.2">
      <c r="B51" t="s">
        <v>477</v>
      </c>
    </row>
    <row r="52" spans="2:2" x14ac:dyDescent="0.2">
      <c r="B52" t="s">
        <v>478</v>
      </c>
    </row>
    <row r="53" spans="2:2" x14ac:dyDescent="0.2">
      <c r="B53" t="s">
        <v>480</v>
      </c>
    </row>
    <row r="54" spans="2:2" x14ac:dyDescent="0.2">
      <c r="B54" t="s">
        <v>481</v>
      </c>
    </row>
    <row r="55" spans="2:2" x14ac:dyDescent="0.2">
      <c r="B55" t="s">
        <v>482</v>
      </c>
    </row>
    <row r="56" spans="2:2" x14ac:dyDescent="0.2">
      <c r="B56" t="s">
        <v>483</v>
      </c>
    </row>
    <row r="57" spans="2:2" x14ac:dyDescent="0.2">
      <c r="B57" t="s">
        <v>484</v>
      </c>
    </row>
    <row r="58" spans="2:2" x14ac:dyDescent="0.2">
      <c r="B58" t="s">
        <v>485</v>
      </c>
    </row>
    <row r="59" spans="2:2" x14ac:dyDescent="0.2">
      <c r="B59" t="s">
        <v>486</v>
      </c>
    </row>
    <row r="60" spans="2:2" x14ac:dyDescent="0.2">
      <c r="B60" t="s">
        <v>479</v>
      </c>
    </row>
    <row r="61" spans="2:2" x14ac:dyDescent="0.2">
      <c r="B61" t="s">
        <v>474</v>
      </c>
    </row>
    <row r="62" spans="2:2" x14ac:dyDescent="0.2">
      <c r="B62" t="s">
        <v>457</v>
      </c>
    </row>
    <row r="63" spans="2:2" x14ac:dyDescent="0.2">
      <c r="B63" t="s">
        <v>0</v>
      </c>
    </row>
    <row r="64" spans="2:2" x14ac:dyDescent="0.2">
      <c r="B64" t="s">
        <v>285</v>
      </c>
    </row>
    <row r="65" spans="2:9" x14ac:dyDescent="0.2">
      <c r="B65" t="s">
        <v>286</v>
      </c>
    </row>
    <row r="66" spans="2:9" x14ac:dyDescent="0.2">
      <c r="B66" t="s">
        <v>287</v>
      </c>
      <c r="C66">
        <v>2019</v>
      </c>
      <c r="D66" t="s">
        <v>288</v>
      </c>
    </row>
    <row r="67" spans="2:9" x14ac:dyDescent="0.2">
      <c r="B67" t="s">
        <v>290</v>
      </c>
    </row>
    <row r="68" spans="2:9" x14ac:dyDescent="0.2">
      <c r="B68" t="s">
        <v>292</v>
      </c>
    </row>
    <row r="69" spans="2:9" x14ac:dyDescent="0.2">
      <c r="B69" t="s">
        <v>295</v>
      </c>
    </row>
    <row r="70" spans="2:9" x14ac:dyDescent="0.2">
      <c r="B70" t="s">
        <v>330</v>
      </c>
      <c r="C70">
        <v>2019</v>
      </c>
      <c r="D70" t="s">
        <v>338</v>
      </c>
      <c r="E70" t="s">
        <v>332</v>
      </c>
      <c r="F70" t="s">
        <v>336</v>
      </c>
      <c r="G70" t="s">
        <v>335</v>
      </c>
      <c r="H70" s="13">
        <v>44599</v>
      </c>
    </row>
    <row r="71" spans="2:9" x14ac:dyDescent="0.2">
      <c r="B71" t="s">
        <v>345</v>
      </c>
      <c r="E71" t="s">
        <v>332</v>
      </c>
      <c r="F71" t="s">
        <v>346</v>
      </c>
    </row>
    <row r="72" spans="2:9" x14ac:dyDescent="0.2">
      <c r="B72" t="s">
        <v>347</v>
      </c>
    </row>
    <row r="73" spans="2:9" x14ac:dyDescent="0.2">
      <c r="B73" t="s">
        <v>348</v>
      </c>
      <c r="I73" t="s">
        <v>349</v>
      </c>
    </row>
    <row r="74" spans="2:9" x14ac:dyDescent="0.2">
      <c r="B74" t="s">
        <v>391</v>
      </c>
    </row>
    <row r="75" spans="2:9" x14ac:dyDescent="0.2">
      <c r="B75" t="s">
        <v>394</v>
      </c>
      <c r="C75" t="s">
        <v>395</v>
      </c>
      <c r="E75" t="s">
        <v>332</v>
      </c>
      <c r="F75" t="s">
        <v>396</v>
      </c>
      <c r="H75" s="13">
        <v>43466</v>
      </c>
      <c r="I75" t="s">
        <v>397</v>
      </c>
    </row>
    <row r="76" spans="2:9" x14ac:dyDescent="0.2">
      <c r="B76" t="s">
        <v>398</v>
      </c>
    </row>
    <row r="77" spans="2:9" x14ac:dyDescent="0.2">
      <c r="B77" t="s">
        <v>399</v>
      </c>
      <c r="E77" t="s">
        <v>400</v>
      </c>
      <c r="F77" t="s">
        <v>401</v>
      </c>
      <c r="I77" t="s">
        <v>402</v>
      </c>
    </row>
    <row r="78" spans="2:9" x14ac:dyDescent="0.2">
      <c r="B78" t="s">
        <v>406</v>
      </c>
      <c r="E78" t="s">
        <v>400</v>
      </c>
      <c r="F78" t="s">
        <v>407</v>
      </c>
    </row>
    <row r="79" spans="2:9" x14ac:dyDescent="0.2">
      <c r="B79" t="s">
        <v>424</v>
      </c>
    </row>
    <row r="80" spans="2:9" x14ac:dyDescent="0.2">
      <c r="B80" t="s">
        <v>428</v>
      </c>
    </row>
    <row r="81" spans="2:9" x14ac:dyDescent="0.2">
      <c r="B81" t="s">
        <v>430</v>
      </c>
    </row>
    <row r="82" spans="2:9" x14ac:dyDescent="0.2">
      <c r="B82" t="s">
        <v>435</v>
      </c>
      <c r="I82" t="s">
        <v>436</v>
      </c>
    </row>
    <row r="83" spans="2:9" x14ac:dyDescent="0.2">
      <c r="B83" t="s">
        <v>453</v>
      </c>
    </row>
    <row r="84" spans="2:9" x14ac:dyDescent="0.2">
      <c r="B84" t="s">
        <v>517</v>
      </c>
    </row>
    <row r="85" spans="2:9" x14ac:dyDescent="0.2">
      <c r="B85" t="s">
        <v>533</v>
      </c>
      <c r="I85" t="s">
        <v>534</v>
      </c>
    </row>
    <row r="86" spans="2:9" x14ac:dyDescent="0.2">
      <c r="B86" t="s">
        <v>537</v>
      </c>
      <c r="I86" t="s">
        <v>534</v>
      </c>
    </row>
    <row r="87" spans="2:9" x14ac:dyDescent="0.2">
      <c r="B87" t="s">
        <v>623</v>
      </c>
      <c r="C87">
        <v>2018</v>
      </c>
      <c r="D87" t="s">
        <v>626</v>
      </c>
      <c r="E87" t="s">
        <v>624</v>
      </c>
      <c r="F87" t="s">
        <v>625</v>
      </c>
      <c r="H87" s="13">
        <v>43251</v>
      </c>
    </row>
    <row r="88" spans="2:9" x14ac:dyDescent="0.2">
      <c r="B88" t="s">
        <v>623</v>
      </c>
      <c r="C88">
        <v>2018</v>
      </c>
      <c r="D88" t="s">
        <v>626</v>
      </c>
      <c r="E88" t="s">
        <v>622</v>
      </c>
      <c r="F88" t="s">
        <v>621</v>
      </c>
    </row>
    <row r="89" spans="2:9" x14ac:dyDescent="0.2">
      <c r="B89" t="s">
        <v>623</v>
      </c>
      <c r="C89">
        <v>2018</v>
      </c>
      <c r="D89" t="s">
        <v>626</v>
      </c>
      <c r="E89" t="s">
        <v>619</v>
      </c>
      <c r="F89" t="s">
        <v>620</v>
      </c>
    </row>
    <row r="90" spans="2:9" x14ac:dyDescent="0.2">
      <c r="B90" t="s">
        <v>627</v>
      </c>
      <c r="I90" t="s">
        <v>628</v>
      </c>
    </row>
    <row r="91" spans="2:9" x14ac:dyDescent="0.2">
      <c r="B91" t="s">
        <v>637</v>
      </c>
      <c r="E91" t="s">
        <v>619</v>
      </c>
      <c r="F91" t="s">
        <v>639</v>
      </c>
    </row>
    <row r="92" spans="2:9" x14ac:dyDescent="0.2">
      <c r="B92" t="s">
        <v>637</v>
      </c>
      <c r="E92" t="s">
        <v>332</v>
      </c>
      <c r="F92" t="s">
        <v>638</v>
      </c>
      <c r="G92" t="s">
        <v>640</v>
      </c>
    </row>
    <row r="93" spans="2:9" x14ac:dyDescent="0.2">
      <c r="B93" t="s">
        <v>641</v>
      </c>
      <c r="E93" t="s">
        <v>400</v>
      </c>
      <c r="F93" t="s">
        <v>642</v>
      </c>
    </row>
    <row r="94" spans="2:9" x14ac:dyDescent="0.2">
      <c r="B94" t="s">
        <v>641</v>
      </c>
      <c r="E94" t="s">
        <v>630</v>
      </c>
      <c r="F94" t="s">
        <v>625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409</v>
      </c>
      <c r="C9" t="s">
        <v>24</v>
      </c>
    </row>
    <row r="10" spans="1:4" x14ac:dyDescent="0.2">
      <c r="B10" t="s">
        <v>410</v>
      </c>
      <c r="C10" t="s">
        <v>24</v>
      </c>
    </row>
    <row r="11" spans="1:4" x14ac:dyDescent="0.2">
      <c r="B11" t="s">
        <v>411</v>
      </c>
      <c r="C11" t="s">
        <v>24</v>
      </c>
    </row>
    <row r="12" spans="1:4" x14ac:dyDescent="0.2">
      <c r="B12" t="s">
        <v>425</v>
      </c>
      <c r="C12" t="s">
        <v>36</v>
      </c>
      <c r="D12" t="s">
        <v>426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4" x14ac:dyDescent="0.2">
      <c r="B17" t="s">
        <v>445</v>
      </c>
      <c r="C17" t="s">
        <v>18</v>
      </c>
    </row>
    <row r="18" spans="2:4" x14ac:dyDescent="0.2">
      <c r="B18" t="s">
        <v>447</v>
      </c>
      <c r="C18" t="s">
        <v>29</v>
      </c>
      <c r="D18" t="s">
        <v>446</v>
      </c>
    </row>
    <row r="19" spans="2:4" x14ac:dyDescent="0.2">
      <c r="B19" t="s">
        <v>362</v>
      </c>
      <c r="C19" t="s">
        <v>45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Main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2023-05-22T00:57:51Z</dcterms:modified>
</cp:coreProperties>
</file>