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9907D4-62D6-46C7-A932-D1FD0E7ADDF4}" xr6:coauthVersionLast="47" xr6:coauthVersionMax="47" xr10:uidLastSave="{00000000-0000-0000-0000-000000000000}"/>
  <bookViews>
    <workbookView xWindow="19500" yWindow="1215" windowWidth="30840" windowHeight="19155" xr2:uid="{7D8BE515-B55F-4662-8375-1B3B93E8AA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8" i="2" l="1"/>
  <c r="AL38" i="2"/>
  <c r="AK38" i="2"/>
  <c r="AM30" i="2"/>
  <c r="AL30" i="2"/>
  <c r="AK30" i="2"/>
  <c r="AM29" i="2"/>
  <c r="AL29" i="2"/>
  <c r="AK29" i="2"/>
  <c r="AM27" i="2"/>
  <c r="AL27" i="2"/>
  <c r="AK27" i="2"/>
  <c r="AM26" i="2"/>
  <c r="AL26" i="2"/>
  <c r="AK26" i="2"/>
  <c r="AM25" i="2"/>
  <c r="AL25" i="2"/>
  <c r="AK25" i="2"/>
  <c r="AM24" i="2"/>
  <c r="AL24" i="2"/>
  <c r="AK24" i="2"/>
  <c r="AM34" i="2"/>
  <c r="AL34" i="2"/>
  <c r="AK34" i="2"/>
  <c r="AM21" i="2"/>
  <c r="AL21" i="2"/>
  <c r="AK21" i="2"/>
  <c r="AM20" i="2"/>
  <c r="AL20" i="2"/>
  <c r="AK20" i="2"/>
  <c r="AL33" i="2"/>
  <c r="AM33" i="2"/>
  <c r="AM16" i="2"/>
  <c r="AL16" i="2"/>
  <c r="AK16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S2" i="2"/>
  <c r="R2" i="2"/>
  <c r="K38" i="2"/>
  <c r="G38" i="2"/>
  <c r="G28" i="2"/>
  <c r="K28" i="2"/>
  <c r="K26" i="2"/>
  <c r="G26" i="2"/>
  <c r="G24" i="2"/>
  <c r="K24" i="2"/>
  <c r="G20" i="2"/>
  <c r="K20" i="2"/>
  <c r="G16" i="2"/>
  <c r="K16" i="2"/>
  <c r="M7" i="1"/>
  <c r="M5" i="1"/>
  <c r="M4" i="1"/>
  <c r="K21" i="2" l="1"/>
  <c r="K25" i="2" s="1"/>
  <c r="K27" i="2" s="1"/>
  <c r="K29" i="2" s="1"/>
  <c r="K30" i="2" s="1"/>
  <c r="K33" i="2"/>
  <c r="G21" i="2"/>
  <c r="G34" i="2" s="1"/>
  <c r="K34" i="2" l="1"/>
  <c r="G25" i="2"/>
  <c r="G27" i="2" s="1"/>
  <c r="G29" i="2" s="1"/>
  <c r="G30" i="2" s="1"/>
</calcChain>
</file>

<file path=xl/sharedStrings.xml><?xml version="1.0" encoding="utf-8"?>
<sst xmlns="http://schemas.openxmlformats.org/spreadsheetml/2006/main" count="55" uniqueCount="50">
  <si>
    <t>Price</t>
  </si>
  <si>
    <t>Shares</t>
  </si>
  <si>
    <t>MC</t>
  </si>
  <si>
    <t>Cash</t>
  </si>
  <si>
    <t>Debt</t>
  </si>
  <si>
    <t>EV</t>
  </si>
  <si>
    <t>Q123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</si>
  <si>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</si>
  <si>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</si>
  <si>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</si>
  <si>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</si>
  <si>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</si>
  <si>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</si>
  <si>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</si>
  <si>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</si>
  <si>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</si>
  <si>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</si>
  <si>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</si>
  <si>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Q323</t>
  </si>
  <si>
    <t>Q423</t>
  </si>
  <si>
    <t>Services</t>
  </si>
  <si>
    <t>Sales</t>
  </si>
  <si>
    <t>Financing</t>
  </si>
  <si>
    <t>CofServices</t>
  </si>
  <si>
    <t>CofSales</t>
  </si>
  <si>
    <t>CofFinancing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</si>
  <si>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</si>
  <si>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</si>
  <si>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</si>
  <si>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</si>
  <si>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</si>
  <si>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</si>
  <si>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</si>
  <si>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</si>
  <si>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Net Income</t>
  </si>
  <si>
    <t>Taxes</t>
  </si>
  <si>
    <t>EPS</t>
  </si>
  <si>
    <t>Revenue y/y</t>
  </si>
  <si>
    <t>GM%</t>
  </si>
  <si>
    <t>CFFO</t>
  </si>
  <si>
    <t>CapEx</t>
  </si>
  <si>
    <t>FCF</t>
  </si>
  <si>
    <t>Hybrid Platform</t>
  </si>
  <si>
    <t>Transaction Processing</t>
  </si>
  <si>
    <t>Business Consulting</t>
  </si>
  <si>
    <t>App Consulting</t>
  </si>
  <si>
    <t>Tech Consulting</t>
  </si>
  <si>
    <t>Hybrid Infrastructure</t>
  </si>
  <si>
    <t>Infrastructure Support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</si>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</sst>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32845</xdr:colOff>
      <xdr:row>0</xdr:row>
      <xdr:rowOff>52552</xdr:rowOff>
    </xdr:from>
    <xdr:to>
      <xdr:col>11</xdr:col>
      <xdr:colOff>32845</xdr:colOff>
      <xdr:row>57</xdr:row>
      <xdr:rowOff>32845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9B7FA-E0F9-80C9-B2DF-8808E8BEC483}"/>
            </a:ext>
          </a:extLst>
        </xdr:cNvPr>
        <xdr:cNvCxnSpPr/>
      </xdr:nvCxnSpPr>
      <xdr:spPr>
        <a:xfrm>
          <a:off x="7074776" y="52552"/>
          <a:ext cx="0" cy="75346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7326</xdr:colOff>
      <xdr:row>0</xdr:row>
      <xdr:rowOff>65942</xdr:rowOff>
    </xdr:from>
    <xdr:to>
      <xdr:col>39</xdr:col>
      <xdr:colOff>7326</xdr:colOff>
      <xdr:row>46</xdr:row>
      <xdr:rowOff>43962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4D3747B-D1B5-2A5D-B86C-8FCA54AD2B2F}"/>
            </a:ext>
          </a:extLst>
        </xdr:cNvPr>
        <xdr:cNvCxnSpPr/>
      </xdr:nvCxnSpPr>
      <xdr:spPr>
        <a:xfrm>
          <a:off x="24054288" y="65942"/>
          <a:ext cx="0" cy="73928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D095-2AEF-4639-8AAD-34B652349C66}">
  <dimension ref="L2:N7"/>
  <sheetViews>
    <sheetView tabSelected="1" zoomScale="190" zoomScaleNormal="190"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 s="1">
        <v>122.02</v>
      </c>
    </row>
    <row r="3" spans="12:14" x14ac:dyDescent="0.2">
      <c r="L3" t="s">
        <v>1</v>
      </c>
      <c r="M3" s="2">
        <v>908.04541400000005</v>
      </c>
      <c r="N3" s="3" t="s">
        <v>6</v>
      </c>
    </row>
    <row r="4" spans="12:14" x14ac:dyDescent="0.2">
      <c r="L4" t="s">
        <v>2</v>
      </c>
      <c r="M4" s="2">
        <f>M2*M3</f>
        <v>110799.70141628</v>
      </c>
    </row>
    <row r="5" spans="12:14" x14ac:dyDescent="0.2">
      <c r="L5" t="s">
        <v>3</v>
      </c>
      <c r="M5" s="2">
        <f>9337+198+8057</f>
        <v>17592</v>
      </c>
      <c r="N5" s="3" t="s">
        <v>6</v>
      </c>
    </row>
    <row r="6" spans="12:14" x14ac:dyDescent="0.2">
      <c r="L6" t="s">
        <v>4</v>
      </c>
      <c r="M6" s="2">
        <v>53826</v>
      </c>
      <c r="N6" s="3" t="s">
        <v>6</v>
      </c>
    </row>
    <row r="7" spans="12:14" x14ac:dyDescent="0.2">
      <c r="L7" t="s">
        <v>5</v>
      </c>
      <c r="M7" s="2">
        <f>M4-M5+M6</f>
        <v>147033.70141628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68D1-0434-4598-89CF-70D15ABD98C6}">
  <dimension ref="A1:AQ38"/>
  <sheetViews>
    <sheetView zoomScale="130" zoomScaleNormal="130" workbookViewId="0">
      <pane xSplit="2" ySplit="2" topLeftCell="AF4" activePane="bottomRight" state="frozen"/>
      <selection pane="topRight" activeCell="C1" sqref="C1"/>
      <selection pane="bottomLeft" activeCell="A3" sqref="A3"/>
      <selection pane="bottomRight" activeCell="AK16" sqref="AK16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3"/>
  </cols>
  <sheetData>
    <row r="1" spans="1:43" x14ac:dyDescent="0.2">
      <c r="A1" s="4" t="s">
        <v>7</v>
      </c>
    </row>
    <row r="2" spans="1:4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Q2">
        <v>2000</v>
      </c>
      <c r="R2">
        <f>Q2+1</f>
        <v>2001</v>
      </c>
      <c r="S2">
        <f>R2+1</f>
        <v>2002</v>
      </c>
      <c r="T2">
        <f t="shared" ref="T2:AQ2" si="0">S2+1</f>
        <v>2003</v>
      </c>
      <c r="U2">
        <f t="shared" si="0"/>
        <v>2004</v>
      </c>
      <c r="V2">
        <f t="shared" si="0"/>
        <v>2005</v>
      </c>
      <c r="W2">
        <f t="shared" si="0"/>
        <v>2006</v>
      </c>
      <c r="X2">
        <f t="shared" si="0"/>
        <v>2007</v>
      </c>
      <c r="Y2">
        <f t="shared" si="0"/>
        <v>2008</v>
      </c>
      <c r="Z2">
        <f t="shared" si="0"/>
        <v>2009</v>
      </c>
      <c r="AA2">
        <f t="shared" si="0"/>
        <v>2010</v>
      </c>
      <c r="AB2">
        <f t="shared" si="0"/>
        <v>2011</v>
      </c>
      <c r="AC2">
        <f t="shared" si="0"/>
        <v>2012</v>
      </c>
      <c r="AD2">
        <f t="shared" si="0"/>
        <v>2013</v>
      </c>
      <c r="AE2">
        <f t="shared" si="0"/>
        <v>2014</v>
      </c>
      <c r="AF2">
        <f t="shared" si="0"/>
        <v>2015</v>
      </c>
      <c r="AG2">
        <f t="shared" si="0"/>
        <v>2016</v>
      </c>
      <c r="AH2">
        <f t="shared" si="0"/>
        <v>2017</v>
      </c>
      <c r="AI2">
        <f t="shared" si="0"/>
        <v>2018</v>
      </c>
      <c r="AJ2">
        <f t="shared" si="0"/>
        <v>2019</v>
      </c>
      <c r="AK2">
        <f t="shared" si="0"/>
        <v>2020</v>
      </c>
      <c r="AL2">
        <f t="shared" si="0"/>
        <v>2021</v>
      </c>
      <c r="AM2">
        <f t="shared" si="0"/>
        <v>2022</v>
      </c>
      <c r="AN2">
        <f t="shared" si="0"/>
        <v>2023</v>
      </c>
      <c r="AO2">
        <f t="shared" si="0"/>
        <v>2024</v>
      </c>
      <c r="AP2">
        <f t="shared" si="0"/>
        <v>2025</v>
      </c>
      <c r="AQ2">
        <f t="shared" si="0"/>
        <v>2026</v>
      </c>
    </row>
    <row r="3" spans="1:43" x14ac:dyDescent="0.2">
      <c r="B3" s="5" t="s">
        <v>42</v>
      </c>
      <c r="C3" s="6"/>
      <c r="D3" s="6"/>
      <c r="E3" s="6"/>
      <c r="F3" s="6"/>
      <c r="G3" s="9">
        <v>4080</v>
      </c>
      <c r="H3" s="9"/>
      <c r="I3" s="9"/>
      <c r="J3" s="9"/>
      <c r="K3" s="9">
        <v>4179</v>
      </c>
      <c r="L3" s="3"/>
      <c r="M3" s="3"/>
      <c r="N3" s="3"/>
    </row>
    <row r="4" spans="1:43" x14ac:dyDescent="0.2">
      <c r="B4" s="5" t="s">
        <v>43</v>
      </c>
      <c r="C4" s="6"/>
      <c r="D4" s="6"/>
      <c r="E4" s="6"/>
      <c r="F4" s="6"/>
      <c r="G4" s="9">
        <v>1692</v>
      </c>
      <c r="H4" s="9"/>
      <c r="I4" s="9"/>
      <c r="J4" s="9"/>
      <c r="K4" s="9">
        <v>1742</v>
      </c>
      <c r="L4" s="3"/>
      <c r="M4" s="3"/>
      <c r="N4" s="3"/>
    </row>
    <row r="5" spans="1:43" x14ac:dyDescent="0.2">
      <c r="B5" t="s">
        <v>44</v>
      </c>
      <c r="G5" s="7">
        <v>2255</v>
      </c>
      <c r="H5" s="7"/>
      <c r="I5" s="7"/>
      <c r="J5" s="7"/>
      <c r="K5" s="7">
        <v>2283</v>
      </c>
      <c r="L5" s="3"/>
      <c r="M5" s="3"/>
      <c r="N5" s="3"/>
    </row>
    <row r="6" spans="1:43" x14ac:dyDescent="0.2">
      <c r="B6" t="s">
        <v>45</v>
      </c>
      <c r="G6" s="7">
        <v>1619</v>
      </c>
      <c r="H6" s="7"/>
      <c r="I6" s="7"/>
      <c r="J6" s="7"/>
      <c r="K6" s="7">
        <v>1736</v>
      </c>
      <c r="L6" s="3"/>
      <c r="M6" s="3"/>
      <c r="N6" s="3"/>
    </row>
    <row r="7" spans="1:43" x14ac:dyDescent="0.2">
      <c r="B7" t="s">
        <v>46</v>
      </c>
      <c r="G7" s="7">
        <v>955</v>
      </c>
      <c r="H7" s="7"/>
      <c r="I7" s="7"/>
      <c r="J7" s="7"/>
      <c r="K7" s="7">
        <v>943</v>
      </c>
      <c r="L7" s="3"/>
      <c r="M7" s="3"/>
      <c r="N7" s="3"/>
    </row>
    <row r="8" spans="1:43" x14ac:dyDescent="0.2">
      <c r="B8" t="s">
        <v>47</v>
      </c>
      <c r="G8" s="7">
        <v>1700</v>
      </c>
      <c r="H8" s="7"/>
      <c r="I8" s="7"/>
      <c r="J8" s="7"/>
      <c r="K8" s="7">
        <v>1709</v>
      </c>
      <c r="L8" s="3"/>
      <c r="M8" s="3"/>
      <c r="N8" s="3"/>
    </row>
    <row r="9" spans="1:43" x14ac:dyDescent="0.2">
      <c r="B9" t="s">
        <v>48</v>
      </c>
      <c r="G9" s="7">
        <v>1519</v>
      </c>
      <c r="H9" s="7"/>
      <c r="I9" s="7"/>
      <c r="J9" s="7"/>
      <c r="K9" s="7">
        <v>1389</v>
      </c>
      <c r="L9" s="3"/>
      <c r="M9" s="3"/>
      <c r="N9" s="3"/>
    </row>
    <row r="10" spans="1:43" x14ac:dyDescent="0.2">
      <c r="B10" t="s">
        <v>22</v>
      </c>
      <c r="G10" s="7">
        <v>154</v>
      </c>
      <c r="H10" s="7"/>
      <c r="I10" s="7"/>
      <c r="J10" s="7"/>
      <c r="K10" s="7">
        <v>196</v>
      </c>
      <c r="L10" s="3"/>
      <c r="M10" s="3"/>
      <c r="N10" s="3"/>
    </row>
    <row r="11" spans="1:43" x14ac:dyDescent="0.2">
      <c r="B11" t="s">
        <v>49</v>
      </c>
      <c r="G11" s="7">
        <v>224</v>
      </c>
      <c r="H11" s="7"/>
      <c r="I11" s="7"/>
      <c r="J11" s="7"/>
      <c r="K11" s="7">
        <v>75</v>
      </c>
      <c r="L11" s="3"/>
      <c r="M11" s="3"/>
      <c r="N11" s="3"/>
    </row>
    <row r="12" spans="1:43" x14ac:dyDescent="0.2">
      <c r="L12" s="3"/>
      <c r="M12" s="3"/>
      <c r="N12" s="3"/>
    </row>
    <row r="13" spans="1:43" s="2" customFormat="1" x14ac:dyDescent="0.2">
      <c r="B13" s="2" t="s">
        <v>20</v>
      </c>
      <c r="C13" s="7"/>
      <c r="D13" s="7"/>
      <c r="E13" s="7"/>
      <c r="F13" s="7"/>
      <c r="G13" s="7">
        <v>7703</v>
      </c>
      <c r="H13" s="7"/>
      <c r="I13" s="7"/>
      <c r="J13" s="7"/>
      <c r="K13" s="7">
        <v>7524</v>
      </c>
      <c r="AK13" s="2">
        <v>27626</v>
      </c>
      <c r="AL13" s="2">
        <v>29225</v>
      </c>
      <c r="AM13" s="2">
        <v>30206</v>
      </c>
    </row>
    <row r="14" spans="1:43" s="2" customFormat="1" x14ac:dyDescent="0.2">
      <c r="B14" s="2" t="s">
        <v>21</v>
      </c>
      <c r="C14" s="7"/>
      <c r="D14" s="7"/>
      <c r="E14" s="7"/>
      <c r="F14" s="7"/>
      <c r="G14" s="7">
        <v>6339</v>
      </c>
      <c r="H14" s="7"/>
      <c r="I14" s="7"/>
      <c r="J14" s="7"/>
      <c r="K14" s="7">
        <v>6532</v>
      </c>
      <c r="AK14" s="2">
        <v>26569</v>
      </c>
      <c r="AL14" s="2">
        <v>27346</v>
      </c>
      <c r="AM14" s="2">
        <v>29673</v>
      </c>
    </row>
    <row r="15" spans="1:43" s="2" customFormat="1" x14ac:dyDescent="0.2">
      <c r="B15" s="2" t="s">
        <v>22</v>
      </c>
      <c r="C15" s="7"/>
      <c r="D15" s="7"/>
      <c r="E15" s="7"/>
      <c r="F15" s="7"/>
      <c r="G15" s="7">
        <v>155</v>
      </c>
      <c r="H15" s="7"/>
      <c r="I15" s="7"/>
      <c r="J15" s="7"/>
      <c r="K15" s="7">
        <v>196</v>
      </c>
      <c r="AK15" s="2">
        <v>984</v>
      </c>
      <c r="AL15" s="2">
        <v>780</v>
      </c>
      <c r="AM15" s="2">
        <v>651</v>
      </c>
    </row>
    <row r="16" spans="1:43" s="8" customFormat="1" x14ac:dyDescent="0.2">
      <c r="B16" s="8" t="s">
        <v>8</v>
      </c>
      <c r="C16" s="9"/>
      <c r="D16" s="9"/>
      <c r="E16" s="7"/>
      <c r="F16" s="9"/>
      <c r="G16" s="9">
        <f>SUM(G13:G15)</f>
        <v>14197</v>
      </c>
      <c r="H16" s="9"/>
      <c r="I16" s="9"/>
      <c r="J16" s="9"/>
      <c r="K16" s="9">
        <f>SUM(K13:K15)</f>
        <v>14252</v>
      </c>
      <c r="AK16" s="8">
        <f>SUM(AK13:AK15)</f>
        <v>55179</v>
      </c>
      <c r="AL16" s="8">
        <f>SUM(AL13:AL15)</f>
        <v>57351</v>
      </c>
      <c r="AM16" s="8">
        <f>SUM(AM13:AM15)</f>
        <v>60530</v>
      </c>
    </row>
    <row r="17" spans="2:39" x14ac:dyDescent="0.2">
      <c r="B17" s="2" t="s">
        <v>23</v>
      </c>
      <c r="G17" s="7">
        <v>5349</v>
      </c>
      <c r="K17" s="7">
        <v>5310</v>
      </c>
      <c r="AK17" s="2">
        <v>17689</v>
      </c>
      <c r="AL17" s="2">
        <v>19147</v>
      </c>
      <c r="AM17" s="2">
        <v>21062</v>
      </c>
    </row>
    <row r="18" spans="2:39" x14ac:dyDescent="0.2">
      <c r="B18" s="2" t="s">
        <v>24</v>
      </c>
      <c r="G18" s="7">
        <v>1415</v>
      </c>
      <c r="K18" s="7">
        <v>1322</v>
      </c>
      <c r="AK18" s="2">
        <v>6048</v>
      </c>
      <c r="AL18" s="2">
        <v>6184</v>
      </c>
      <c r="AM18" s="2">
        <v>6374</v>
      </c>
    </row>
    <row r="19" spans="2:39" x14ac:dyDescent="0.2">
      <c r="B19" s="2" t="s">
        <v>25</v>
      </c>
      <c r="G19" s="7">
        <v>98</v>
      </c>
      <c r="K19" s="7">
        <v>110</v>
      </c>
      <c r="AK19" s="2">
        <v>577</v>
      </c>
      <c r="AL19" s="2">
        <v>534</v>
      </c>
      <c r="AM19" s="2">
        <v>406</v>
      </c>
    </row>
    <row r="20" spans="2:39" x14ac:dyDescent="0.2">
      <c r="B20" s="2" t="s">
        <v>26</v>
      </c>
      <c r="G20" s="7">
        <f>SUM(G17:G19)</f>
        <v>6862</v>
      </c>
      <c r="K20" s="7">
        <f>SUM(K17:K19)</f>
        <v>6742</v>
      </c>
      <c r="AK20" s="2">
        <f>SUM(AK17:AK19)</f>
        <v>24314</v>
      </c>
      <c r="AL20" s="2">
        <f>SUM(AL17:AL19)</f>
        <v>25865</v>
      </c>
      <c r="AM20" s="2">
        <f>SUM(AM17:AM19)</f>
        <v>27842</v>
      </c>
    </row>
    <row r="21" spans="2:39" x14ac:dyDescent="0.2">
      <c r="B21" s="2" t="s">
        <v>27</v>
      </c>
      <c r="G21" s="7">
        <f>G16-G20</f>
        <v>7335</v>
      </c>
      <c r="K21" s="7">
        <f>K16-K20</f>
        <v>7510</v>
      </c>
      <c r="AK21" s="2">
        <f>AK16-AK20</f>
        <v>30865</v>
      </c>
      <c r="AL21" s="2">
        <f>AL16-AL20</f>
        <v>31486</v>
      </c>
      <c r="AM21" s="2">
        <f>AM16-AM20</f>
        <v>32688</v>
      </c>
    </row>
    <row r="22" spans="2:39" x14ac:dyDescent="0.2">
      <c r="B22" s="2" t="s">
        <v>28</v>
      </c>
      <c r="G22" s="7">
        <v>4597</v>
      </c>
      <c r="K22" s="7">
        <v>4853</v>
      </c>
      <c r="AK22" s="2">
        <v>20561</v>
      </c>
      <c r="AL22" s="2">
        <v>18745</v>
      </c>
      <c r="AM22" s="2">
        <v>18609</v>
      </c>
    </row>
    <row r="23" spans="2:39" x14ac:dyDescent="0.2">
      <c r="B23" s="2" t="s">
        <v>29</v>
      </c>
      <c r="G23" s="7">
        <v>1679</v>
      </c>
      <c r="K23" s="7">
        <v>1655</v>
      </c>
      <c r="AK23" s="2">
        <v>6262</v>
      </c>
      <c r="AL23" s="2">
        <v>6488</v>
      </c>
      <c r="AM23" s="2">
        <v>6567</v>
      </c>
    </row>
    <row r="24" spans="2:39" x14ac:dyDescent="0.2">
      <c r="B24" s="2" t="s">
        <v>30</v>
      </c>
      <c r="G24" s="7">
        <f>G22+G23</f>
        <v>6276</v>
      </c>
      <c r="K24" s="7">
        <f>K22+K23</f>
        <v>6508</v>
      </c>
      <c r="AK24" s="2">
        <f>AK22+AK23</f>
        <v>26823</v>
      </c>
      <c r="AL24" s="2">
        <f>AL22+AL23</f>
        <v>25233</v>
      </c>
      <c r="AM24" s="2">
        <f>AM22+AM23</f>
        <v>25176</v>
      </c>
    </row>
    <row r="25" spans="2:39" x14ac:dyDescent="0.2">
      <c r="B25" s="2" t="s">
        <v>31</v>
      </c>
      <c r="G25" s="7">
        <f>G21-G24</f>
        <v>1059</v>
      </c>
      <c r="K25" s="7">
        <f>K21-K24</f>
        <v>1002</v>
      </c>
      <c r="AK25" s="2">
        <f>AK21-AK24</f>
        <v>4042</v>
      </c>
      <c r="AL25" s="2">
        <f>AL21-AL24</f>
        <v>6253</v>
      </c>
      <c r="AM25" s="2">
        <f>AM21-AM24</f>
        <v>7512</v>
      </c>
    </row>
    <row r="26" spans="2:39" x14ac:dyDescent="0.2">
      <c r="B26" s="2" t="s">
        <v>32</v>
      </c>
      <c r="G26" s="3">
        <f>-246-311+121</f>
        <v>-436</v>
      </c>
      <c r="K26" s="3">
        <f>245-367+180</f>
        <v>58</v>
      </c>
      <c r="AK26">
        <f>620-1288</f>
        <v>-668</v>
      </c>
      <c r="AL26">
        <f>612-1155</f>
        <v>-543</v>
      </c>
      <c r="AM26">
        <f>663-1216</f>
        <v>-553</v>
      </c>
    </row>
    <row r="27" spans="2:39" x14ac:dyDescent="0.2">
      <c r="B27" s="2" t="s">
        <v>33</v>
      </c>
      <c r="G27" s="7">
        <f>G25+G26</f>
        <v>623</v>
      </c>
      <c r="K27" s="7">
        <f>K25+K26</f>
        <v>1060</v>
      </c>
      <c r="AK27" s="2">
        <f>AK25+AK26</f>
        <v>3374</v>
      </c>
      <c r="AL27" s="2">
        <f>AL25+AL26</f>
        <v>5710</v>
      </c>
      <c r="AM27" s="2">
        <f>AM25+AM26</f>
        <v>6959</v>
      </c>
    </row>
    <row r="28" spans="2:39" x14ac:dyDescent="0.2">
      <c r="B28" s="2" t="s">
        <v>35</v>
      </c>
      <c r="G28" s="3">
        <f>-39-71</f>
        <v>-110</v>
      </c>
      <c r="K28" s="3">
        <f>124+7</f>
        <v>131</v>
      </c>
      <c r="AK28">
        <v>0</v>
      </c>
      <c r="AL28">
        <v>124</v>
      </c>
      <c r="AM28">
        <v>0</v>
      </c>
    </row>
    <row r="29" spans="2:39" x14ac:dyDescent="0.2">
      <c r="B29" s="2" t="s">
        <v>34</v>
      </c>
      <c r="G29" s="7">
        <f>G27-G28</f>
        <v>733</v>
      </c>
      <c r="K29" s="7">
        <f>K27-K28</f>
        <v>929</v>
      </c>
      <c r="AK29" s="2">
        <f>AK27-AK28</f>
        <v>3374</v>
      </c>
      <c r="AL29" s="2">
        <f>AL27-AL28</f>
        <v>5586</v>
      </c>
      <c r="AM29" s="2">
        <f>AM27-AM28</f>
        <v>6959</v>
      </c>
    </row>
    <row r="30" spans="2:39" x14ac:dyDescent="0.2">
      <c r="B30" s="2" t="s">
        <v>36</v>
      </c>
      <c r="G30" s="10">
        <f>G29/G31</f>
        <v>0.81507839430668305</v>
      </c>
      <c r="K30" s="10">
        <f>K29/K31</f>
        <v>1.0236914600550964</v>
      </c>
      <c r="AK30" s="1">
        <f>AK29/AK31</f>
        <v>3.7895294873465208</v>
      </c>
      <c r="AL30" s="1">
        <f>AL29/AL31</f>
        <v>6.2344445808546967</v>
      </c>
      <c r="AM30" s="1">
        <f>AM29/AM31</f>
        <v>7.7094023911444349</v>
      </c>
    </row>
    <row r="31" spans="2:39" x14ac:dyDescent="0.2">
      <c r="B31" s="2" t="s">
        <v>1</v>
      </c>
      <c r="G31" s="7">
        <v>899.3</v>
      </c>
      <c r="H31" s="7"/>
      <c r="I31" s="7"/>
      <c r="J31" s="7"/>
      <c r="K31" s="7">
        <v>907.5</v>
      </c>
      <c r="AK31" s="2">
        <v>890.34799999999996</v>
      </c>
      <c r="AL31" s="2">
        <v>895.99</v>
      </c>
      <c r="AM31" s="2">
        <v>902.66399999999999</v>
      </c>
    </row>
    <row r="33" spans="2:39" x14ac:dyDescent="0.2">
      <c r="B33" s="2" t="s">
        <v>37</v>
      </c>
      <c r="K33" s="11">
        <f>K16/G16-1</f>
        <v>3.8740578995561936E-3</v>
      </c>
      <c r="AL33" s="12">
        <f>AL16/AK16-1</f>
        <v>3.9362801065622843E-2</v>
      </c>
      <c r="AM33" s="12">
        <f>AM16/AL16-1</f>
        <v>5.5430594061132377E-2</v>
      </c>
    </row>
    <row r="34" spans="2:39" x14ac:dyDescent="0.2">
      <c r="B34" s="2" t="s">
        <v>38</v>
      </c>
      <c r="G34" s="11">
        <f>G21/G16</f>
        <v>0.51665844896809188</v>
      </c>
      <c r="K34" s="11">
        <f>K21/K16</f>
        <v>0.52694358686500142</v>
      </c>
      <c r="AK34" s="12">
        <f>AK21/AK16</f>
        <v>0.5593613512386959</v>
      </c>
      <c r="AL34" s="12">
        <f>AL21/AL16</f>
        <v>0.54900524838276576</v>
      </c>
      <c r="AM34" s="12">
        <f>AM21/AM16</f>
        <v>0.54002973732033699</v>
      </c>
    </row>
    <row r="36" spans="2:39" x14ac:dyDescent="0.2">
      <c r="B36" s="2" t="s">
        <v>39</v>
      </c>
      <c r="G36" s="7">
        <v>3248</v>
      </c>
      <c r="K36" s="7">
        <v>3774</v>
      </c>
      <c r="AK36" s="2">
        <v>18197</v>
      </c>
      <c r="AL36" s="2">
        <v>12796</v>
      </c>
      <c r="AM36" s="2">
        <v>10435</v>
      </c>
    </row>
    <row r="37" spans="2:39" x14ac:dyDescent="0.2">
      <c r="B37" s="2" t="s">
        <v>40</v>
      </c>
      <c r="G37" s="7">
        <v>281</v>
      </c>
      <c r="K37" s="7">
        <v>300</v>
      </c>
      <c r="AK37" s="2">
        <v>2618</v>
      </c>
      <c r="AL37" s="2">
        <v>2062</v>
      </c>
      <c r="AM37" s="2">
        <v>1346</v>
      </c>
    </row>
    <row r="38" spans="2:39" x14ac:dyDescent="0.2">
      <c r="B38" s="2" t="s">
        <v>41</v>
      </c>
      <c r="G38" s="7">
        <f>G36-G37</f>
        <v>2967</v>
      </c>
      <c r="K38" s="7">
        <f>K36-K37</f>
        <v>3474</v>
      </c>
      <c r="AK38" s="2">
        <f>AK36-AK37</f>
        <v>15579</v>
      </c>
      <c r="AL38" s="2">
        <f>AL36-AL37</f>
        <v>10734</v>
      </c>
      <c r="AM38" s="2">
        <f>AM36-AM37</f>
        <v>9089</v>
      </c>
    </row>
  </sheetData>
  <hyperlinks>
    <hyperlink ref="A1" location="Main!A1" display="Main" xr:uid="{04926635-D687-48EF-9EDB-66CBA13328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2023-05-11T01:02:15Z</dcterms:created>
  <dcterms:modified xsi:type="dcterms:W3CDTF">2023-05-11T01:32:28Z</dcterms:modified>
</cp:coreProperties>
</file>