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3786B7B-FEA9-4D92-B917-042ECCDA8D29}" xr6:coauthVersionLast="47" xr6:coauthVersionMax="47" xr10:uidLastSave="{00000000-0000-0000-0000-000000000000}"/>
  <bookViews>
    <workbookView xWindow="65310" yWindow="1335" windowWidth="24855" windowHeight="19110" activeTab="1" xr2:uid="{99E273BC-8019-4094-8E75-1294069FC9F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2" l="1"/>
  <c r="G17" i="2"/>
  <c r="I16" i="2"/>
  <c r="G9" i="2"/>
  <c r="G5" i="2"/>
  <c r="I9" i="2"/>
  <c r="I5" i="2"/>
  <c r="J7" i="1"/>
  <c r="J5" i="1"/>
  <c r="J4" i="1"/>
  <c r="I10" i="2" l="1"/>
  <c r="I12" i="2" s="1"/>
  <c r="I14" i="2" s="1"/>
  <c r="G10" i="2"/>
  <c r="G12" i="2" s="1"/>
  <c r="G14" i="2" s="1"/>
</calcChain>
</file>

<file path=xl/sharedStrings.xml><?xml version="1.0" encoding="utf-8"?>
<sst xmlns="http://schemas.openxmlformats.org/spreadsheetml/2006/main" count="33" uniqueCount="31">
  <si>
    <t>Price HKD</t>
  </si>
  <si>
    <t>Shares</t>
  </si>
  <si>
    <t>MC HKD</t>
  </si>
  <si>
    <t>Q222</t>
  </si>
  <si>
    <t>Cash RMB</t>
  </si>
  <si>
    <t>Debt RMB</t>
  </si>
  <si>
    <t>EV HKD</t>
  </si>
  <si>
    <t>Main</t>
  </si>
  <si>
    <t>Revenue</t>
  </si>
  <si>
    <t>1H19</t>
  </si>
  <si>
    <t>2H19</t>
  </si>
  <si>
    <t>1H20</t>
  </si>
  <si>
    <t>2H20</t>
  </si>
  <si>
    <t>1H21</t>
  </si>
  <si>
    <t>2H21</t>
  </si>
  <si>
    <t>1H22</t>
  </si>
  <si>
    <t>2H22</t>
  </si>
  <si>
    <t>COGS</t>
  </si>
  <si>
    <t>Gross Profit</t>
  </si>
  <si>
    <t>S&amp;M</t>
  </si>
  <si>
    <t>Admin</t>
  </si>
  <si>
    <t>R&amp;D</t>
  </si>
  <si>
    <t>Operating Expenses</t>
  </si>
  <si>
    <t>Operating Income</t>
  </si>
  <si>
    <t>Taxes</t>
  </si>
  <si>
    <t>Net Income</t>
  </si>
  <si>
    <t>Interest Expense</t>
  </si>
  <si>
    <t>Pretax Income</t>
  </si>
  <si>
    <t>CFFO</t>
  </si>
  <si>
    <t>Revenue y/y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</si>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</sst>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3" fontId="0" fillId="0" borderId="0" xfId="0" applyNumberFormat="1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9137-13D8-4399-9916-3B3FC4374B6A}">
  <dimension ref="I2:K9"/>
  <sheetViews>
    <sheetView zoomScale="190" zoomScaleNormal="190" workbookViewId="0">
      <selection activeCell="J1" sqref="J1"/>
    </sheetView>
  </sheetViews>
  <sheetFormatPr defaultRowHeight="12.75" x14ac:dyDescent="0.2"/>
  <cols>
    <col min="9" max="9" width="10.85546875" customWidth="1"/>
    <col min="10" max="10" width="11.140625" bestFit="1" customWidth="1"/>
  </cols>
  <sheetData>
    <row r="2" spans="9:11" x14ac:dyDescent="0.2">
      <c r="I2" t="s">
        <v>0</v>
      </c>
      <c r="J2" s="1">
        <v>48.3</v>
      </c>
    </row>
    <row r="3" spans="9:11" x14ac:dyDescent="0.2">
      <c r="I3" t="s">
        <v>1</v>
      </c>
      <c r="J3" s="2">
        <v>4263.5283170000002</v>
      </c>
      <c r="K3" s="5" t="s">
        <v>3</v>
      </c>
    </row>
    <row r="4" spans="9:11" x14ac:dyDescent="0.2">
      <c r="I4" t="s">
        <v>2</v>
      </c>
      <c r="J4" s="4">
        <f>+J2*J3</f>
        <v>205928.41771109999</v>
      </c>
      <c r="K4" s="5"/>
    </row>
    <row r="5" spans="9:11" x14ac:dyDescent="0.2">
      <c r="I5" t="s">
        <v>4</v>
      </c>
      <c r="J5" s="2">
        <f>8135.29+335.57+218.241+1393.441</f>
        <v>10082.542000000001</v>
      </c>
      <c r="K5" s="5" t="s">
        <v>3</v>
      </c>
    </row>
    <row r="6" spans="9:11" x14ac:dyDescent="0.2">
      <c r="I6" t="s">
        <v>5</v>
      </c>
      <c r="J6" s="2">
        <v>2347.1640000000002</v>
      </c>
      <c r="K6" s="5" t="s">
        <v>3</v>
      </c>
    </row>
    <row r="7" spans="9:11" x14ac:dyDescent="0.2">
      <c r="I7" t="s">
        <v>6</v>
      </c>
      <c r="J7" s="2">
        <f>+J4-J5+J6</f>
        <v>198193.03971109999</v>
      </c>
    </row>
    <row r="9" spans="9:11" x14ac:dyDescent="0.2">
      <c r="J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4915-EFB4-44A0-922C-14F2DE10C3FB}">
  <dimension ref="A1:J19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2" max="2" width="18.28515625" customWidth="1"/>
    <col min="3" max="10" width="9.140625" style="5"/>
  </cols>
  <sheetData>
    <row r="1" spans="1:10" x14ac:dyDescent="0.2">
      <c r="A1" s="9" t="s">
        <v>7</v>
      </c>
    </row>
    <row r="2" spans="1:10" x14ac:dyDescent="0.2"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</row>
    <row r="3" spans="1:10" s="3" customFormat="1" x14ac:dyDescent="0.2">
      <c r="B3" s="3" t="s">
        <v>8</v>
      </c>
      <c r="C3" s="7"/>
      <c r="D3" s="7"/>
      <c r="E3" s="7"/>
      <c r="F3" s="7"/>
      <c r="G3" s="7">
        <v>4406.7539999999999</v>
      </c>
      <c r="H3" s="7"/>
      <c r="I3" s="7">
        <v>7206.44</v>
      </c>
      <c r="J3" s="7"/>
    </row>
    <row r="4" spans="1:10" x14ac:dyDescent="0.2">
      <c r="B4" t="s">
        <v>17</v>
      </c>
      <c r="F4" s="6"/>
      <c r="G4" s="6">
        <v>2109.9209999999998</v>
      </c>
      <c r="I4" s="6">
        <v>3793.2330000000002</v>
      </c>
    </row>
    <row r="5" spans="1:10" x14ac:dyDescent="0.2">
      <c r="B5" t="s">
        <v>18</v>
      </c>
      <c r="F5" s="6"/>
      <c r="G5" s="6">
        <f>+G3-G4</f>
        <v>2296.8330000000001</v>
      </c>
      <c r="I5" s="6">
        <f>+I3-I4</f>
        <v>3413.2069999999994</v>
      </c>
    </row>
    <row r="6" spans="1:10" s="2" customFormat="1" x14ac:dyDescent="0.2">
      <c r="B6" s="2" t="s">
        <v>19</v>
      </c>
      <c r="C6" s="6"/>
      <c r="D6" s="6"/>
      <c r="E6" s="6"/>
      <c r="F6" s="6"/>
      <c r="G6" s="6">
        <v>60.356000000000002</v>
      </c>
      <c r="H6" s="6"/>
      <c r="I6" s="6">
        <v>67.102999999999994</v>
      </c>
      <c r="J6" s="6"/>
    </row>
    <row r="7" spans="1:10" s="2" customFormat="1" x14ac:dyDescent="0.2">
      <c r="B7" s="2" t="s">
        <v>20</v>
      </c>
      <c r="C7" s="6"/>
      <c r="D7" s="6"/>
      <c r="E7" s="6"/>
      <c r="F7" s="6"/>
      <c r="G7" s="6">
        <v>347.64</v>
      </c>
      <c r="H7" s="6"/>
      <c r="I7" s="6">
        <v>520.11199999999997</v>
      </c>
      <c r="J7" s="6"/>
    </row>
    <row r="8" spans="1:10" s="2" customFormat="1" x14ac:dyDescent="0.2">
      <c r="B8" s="2" t="s">
        <v>21</v>
      </c>
      <c r="C8" s="6"/>
      <c r="D8" s="6"/>
      <c r="E8" s="6"/>
      <c r="F8" s="6"/>
      <c r="G8" s="6">
        <v>115.375</v>
      </c>
      <c r="H8" s="6"/>
      <c r="I8" s="6">
        <v>271.12799999999999</v>
      </c>
      <c r="J8" s="6"/>
    </row>
    <row r="9" spans="1:10" x14ac:dyDescent="0.2">
      <c r="B9" s="2" t="s">
        <v>22</v>
      </c>
      <c r="F9" s="6"/>
      <c r="G9" s="6">
        <f>SUM(G6:G8)</f>
        <v>523.37099999999998</v>
      </c>
      <c r="I9" s="6">
        <f>SUM(I6:I8)</f>
        <v>858.34299999999985</v>
      </c>
    </row>
    <row r="10" spans="1:10" x14ac:dyDescent="0.2">
      <c r="B10" s="2" t="s">
        <v>23</v>
      </c>
      <c r="F10" s="6"/>
      <c r="G10" s="6">
        <f>G5-G9</f>
        <v>1773.462</v>
      </c>
      <c r="I10" s="6">
        <f>I5-I9</f>
        <v>2554.8639999999996</v>
      </c>
    </row>
    <row r="11" spans="1:10" x14ac:dyDescent="0.2">
      <c r="B11" s="2" t="s">
        <v>26</v>
      </c>
      <c r="F11" s="6"/>
      <c r="G11" s="6">
        <v>-20.873999999999999</v>
      </c>
      <c r="I11" s="6">
        <v>-22.661000000000001</v>
      </c>
    </row>
    <row r="12" spans="1:10" x14ac:dyDescent="0.2">
      <c r="B12" s="2" t="s">
        <v>27</v>
      </c>
      <c r="F12" s="6"/>
      <c r="G12" s="6">
        <f>+G10+G11</f>
        <v>1752.588</v>
      </c>
      <c r="I12" s="6">
        <f>+I10+I11</f>
        <v>2532.2029999999995</v>
      </c>
    </row>
    <row r="13" spans="1:10" x14ac:dyDescent="0.2">
      <c r="B13" s="2" t="s">
        <v>24</v>
      </c>
      <c r="F13" s="6"/>
      <c r="G13" s="6">
        <v>308.91000000000003</v>
      </c>
      <c r="I13" s="6">
        <v>308.91000000000003</v>
      </c>
    </row>
    <row r="14" spans="1:10" x14ac:dyDescent="0.2">
      <c r="B14" s="2" t="s">
        <v>25</v>
      </c>
      <c r="F14" s="6"/>
      <c r="G14" s="6">
        <f>+G12-G13</f>
        <v>1443.6779999999999</v>
      </c>
      <c r="I14" s="6">
        <f>+I12-I13</f>
        <v>2223.2929999999997</v>
      </c>
    </row>
    <row r="16" spans="1:10" x14ac:dyDescent="0.2">
      <c r="B16" s="2" t="s">
        <v>29</v>
      </c>
      <c r="I16" s="8">
        <f>+I3/G3-1</f>
        <v>0.63531706103857855</v>
      </c>
    </row>
    <row r="17" spans="2:9" x14ac:dyDescent="0.2">
      <c r="B17" s="2" t="s">
        <v>30</v>
      </c>
      <c r="G17" s="8">
        <f>G5/G3</f>
        <v>0.52120744656951579</v>
      </c>
      <c r="I17" s="8">
        <f>I5/I3</f>
        <v>0.47363288947108412</v>
      </c>
    </row>
    <row r="19" spans="2:9" x14ac:dyDescent="0.2">
      <c r="B19" s="2" t="s">
        <v>28</v>
      </c>
      <c r="G19" s="6">
        <v>798.005</v>
      </c>
      <c r="H19" s="6"/>
      <c r="I19" s="6">
        <v>1457.9179999999999</v>
      </c>
    </row>
  </sheetData>
  <hyperlinks>
    <hyperlink ref="A1" location="Main!A1" display="Main" xr:uid="{823F2551-A213-47B6-9DC3-09C966B1A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2022-10-04T20:22:16Z</dcterms:created>
  <dcterms:modified xsi:type="dcterms:W3CDTF">2022-10-04T20:34:19Z</dcterms:modified>
</cp:coreProperties>
</file>