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E64B5A0-8C37-43AD-9A60-6C1374A80E15}" xr6:coauthVersionLast="47" xr6:coauthVersionMax="47" xr10:uidLastSave="{00000000-0000-0000-0000-000000000000}"/>
  <bookViews>
    <workbookView xWindow="-32100" yWindow="1725" windowWidth="26475" windowHeight="1341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5" i="1" l="1"/>
  <c r="L425" i="1"/>
  <c r="H425" i="1" s="1"/>
  <c r="J425" i="1" l="1"/>
  <c r="I206" i="1" l="1"/>
  <c r="L206" i="1"/>
  <c r="H206" i="1" s="1"/>
  <c r="J206" i="1" l="1"/>
  <c r="I161" i="1"/>
  <c r="J161" i="1" s="1"/>
  <c r="L161" i="1"/>
  <c r="I299" i="1"/>
  <c r="L299" i="1"/>
  <c r="H299" i="1" s="1"/>
  <c r="L211" i="1"/>
  <c r="H211" i="1" s="1"/>
  <c r="J299" i="1" l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1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D425" i="1" s="1"/>
  <c r="A34" i="6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0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<sst xmlns="http://schemas.openxmlformats.org/spreadsheetml/2006/main" count="2919" uniqueCount="1795">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</sst>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theme" Target="theme/theme1.xml"/><Relationship Id="rId199" Type="http://schemas.openxmlformats.org/officeDocument/2006/relationships/calcChain" Target="calcChai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sharedStrings" Target="sharedStrings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heetMetadata" Target="metadata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microsoft.com/office/2017/10/relationships/person" Target="persons/perso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90.059116404905438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0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vmlDrawing" Target="../drawings/vmlDrawing1.v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comments" Target="../comments1.xm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7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N10" sqref="N10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19</v>
      </c>
      <c r="H2" s="6">
        <f>SUM(H4:H456)-H6-H13-H10-H17-H23-H27-H47-H55</f>
        <v>4918108.647320345</v>
      </c>
      <c r="M2" s="9">
        <f>MIN(M4:M93)</f>
        <v>45530</v>
      </c>
      <c r="O2" s="10">
        <f>AVERAGE(O4:O22)</f>
        <v>0.1764268080806552</v>
      </c>
      <c r="S2" s="101" t="s">
        <v>312</v>
      </c>
      <c r="T2" s="101"/>
      <c r="U2" s="101"/>
      <c r="V2" s="101"/>
      <c r="W2" s="101"/>
      <c r="X2" s="101"/>
      <c r="Y2" s="101" t="s">
        <v>311</v>
      </c>
      <c r="Z2" s="101"/>
      <c r="AA2" s="101"/>
      <c r="AB2" s="101"/>
      <c r="AC2" s="101"/>
      <c r="AD2" s="101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>
        <f>+D4+1</f>
        <v>2</v>
      </c>
      <c r="E5" s="5" t="s">
        <v>17</v>
      </c>
      <c r="F5" t="s">
        <v>18</v>
      </c>
      <c r="G5" s="54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0.28394816375830656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0.25887164228352999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95.65</v>
      </c>
      <c r="H9" s="6">
        <f>+G9*L9</f>
        <v>243333.6</v>
      </c>
      <c r="I9" s="6">
        <f>+[5]Main!$J$5-[5]Main!$J$6</f>
        <v>-22963</v>
      </c>
      <c r="J9" s="6">
        <f t="shared" si="0"/>
        <v>266296.59999999998</v>
      </c>
      <c r="K9" s="3" t="s">
        <v>1280</v>
      </c>
      <c r="L9" s="6">
        <f>+[5]Main!$J$3</f>
        <v>2544</v>
      </c>
      <c r="M9" s="9">
        <v>45682</v>
      </c>
      <c r="N9" s="7">
        <f>[5]Model!$EM$111</f>
        <v>90.059116404905438</v>
      </c>
      <c r="O9" s="10">
        <f>N9/G9-1</f>
        <v>-5.8451475118604934E-2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102.89</v>
      </c>
      <c r="H10" s="6">
        <f>+G10*L10</f>
        <v>205704.89369537</v>
      </c>
      <c r="I10" s="6">
        <f>+[6]Main!$K$6-[6]Main!$K$7</f>
        <v>-16296</v>
      </c>
      <c r="J10" s="6">
        <f t="shared" ref="J10:J15" si="1">H10-I10</f>
        <v>222000.89369537</v>
      </c>
      <c r="K10" s="3" t="s">
        <v>1074</v>
      </c>
      <c r="L10" s="6">
        <f>+[6]Main!$K$4</f>
        <v>1999.270033</v>
      </c>
      <c r="M10" s="9">
        <v>45690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93.44</v>
      </c>
      <c r="H11" s="6">
        <f>+G11*L11/CHF</f>
        <v>205287.68338848351</v>
      </c>
      <c r="I11" s="6">
        <f>+[6]Main!$K$6-[6]Main!$K$7</f>
        <v>-16296</v>
      </c>
      <c r="J11" s="6">
        <f t="shared" si="1"/>
        <v>221583.68338848351</v>
      </c>
      <c r="K11" s="3" t="s">
        <v>1074</v>
      </c>
      <c r="L11" s="6">
        <f>+[6]Main!$K$4</f>
        <v>1999.270033</v>
      </c>
      <c r="M11" s="9">
        <f>+M10</f>
        <v>45690</v>
      </c>
      <c r="N11" s="3" t="s">
        <v>1685</v>
      </c>
      <c r="O11" s="3" t="s">
        <v>1685</v>
      </c>
      <c r="P11" s="3" t="s">
        <v>1685</v>
      </c>
      <c r="Q11" s="3" t="s">
        <v>1685</v>
      </c>
      <c r="R11" s="3" t="s">
        <v>1685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1685</v>
      </c>
      <c r="O14" s="3" t="s">
        <v>1685</v>
      </c>
      <c r="P14" s="3" t="s">
        <v>1685</v>
      </c>
      <c r="Q14" s="3" t="s">
        <v>1685</v>
      </c>
      <c r="R14" s="3" t="s">
        <v>1685</v>
      </c>
    </row>
    <row r="15" spans="1:32" x14ac:dyDescent="0.2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1685</v>
      </c>
      <c r="O18" s="3" t="s">
        <v>1685</v>
      </c>
      <c r="P18" s="3" t="s">
        <v>1685</v>
      </c>
      <c r="Q18" s="3" t="s">
        <v>1685</v>
      </c>
      <c r="R18" s="3" t="s">
        <v>1685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  <c r="N24" s="3" t="s">
        <v>1685</v>
      </c>
      <c r="O24" s="3" t="s">
        <v>1685</v>
      </c>
      <c r="P24" s="3" t="s">
        <v>1685</v>
      </c>
      <c r="Q24" s="3" t="s">
        <v>1685</v>
      </c>
      <c r="R24" s="3" t="s">
        <v>1685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1280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1074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1074</v>
      </c>
      <c r="L65" s="6">
        <f>+[56]Main!$L$3</f>
        <v>100.976249</v>
      </c>
      <c r="M65" s="9">
        <v>45572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1074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1074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1074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1074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1074</v>
      </c>
      <c r="L70" s="6">
        <f>[61]Main!$K$3</f>
        <v>58.231000000000002</v>
      </c>
      <c r="M70" s="9">
        <v>45539</v>
      </c>
      <c r="AE70" s="1">
        <v>2007</v>
      </c>
      <c r="AF70" s="1" t="s">
        <v>1145</v>
      </c>
    </row>
    <row r="71" spans="1:32" s="25" customFormat="1" x14ac:dyDescent="0.2">
      <c r="D71" s="25">
        <f t="shared" si="6"/>
        <v>60</v>
      </c>
      <c r="E71" s="43" t="s">
        <v>1062</v>
      </c>
      <c r="F71" s="25" t="s">
        <v>1063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1117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1280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1074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1074</v>
      </c>
      <c r="L74" s="6">
        <f>+[65]Main!$K$3</f>
        <v>221.74757500000001</v>
      </c>
      <c r="M74" s="9">
        <v>45541</v>
      </c>
    </row>
    <row r="75" spans="1:32" x14ac:dyDescent="0.2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1074</v>
      </c>
      <c r="L75" s="6">
        <f>+[66]Main!$L$3</f>
        <v>533.87796600000001</v>
      </c>
      <c r="M75" s="9">
        <v>45567</v>
      </c>
    </row>
    <row r="76" spans="1:32" x14ac:dyDescent="0.2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1074</v>
      </c>
      <c r="L76" s="6">
        <f>+[67]Main!$N$3</f>
        <v>136.41541799999999</v>
      </c>
      <c r="M76" s="9">
        <v>45566</v>
      </c>
    </row>
    <row r="77" spans="1:32" s="34" customFormat="1" x14ac:dyDescent="0.2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1074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1074</v>
      </c>
      <c r="L78" s="6">
        <f>+[69]Main!$K$3</f>
        <v>117.659578</v>
      </c>
      <c r="M78" s="9">
        <v>45570</v>
      </c>
    </row>
    <row r="79" spans="1:32" x14ac:dyDescent="0.2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1074</v>
      </c>
      <c r="L79" s="6">
        <f>+[70]Main!$M$3</f>
        <v>285.25172500000002</v>
      </c>
      <c r="M79" s="9">
        <v>45540</v>
      </c>
    </row>
    <row r="80" spans="1:32" x14ac:dyDescent="0.2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1074</v>
      </c>
      <c r="L80" s="30">
        <f>+[71]Main!$N$3</f>
        <v>187.58600000000001</v>
      </c>
      <c r="M80" s="37">
        <v>45579</v>
      </c>
    </row>
    <row r="81" spans="1:32" x14ac:dyDescent="0.2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1074</v>
      </c>
      <c r="L81" s="6">
        <f>+[72]Main!$K$3</f>
        <v>62.853999999999999</v>
      </c>
      <c r="M81" s="9">
        <v>45549</v>
      </c>
    </row>
    <row r="82" spans="1:32" x14ac:dyDescent="0.2">
      <c r="A82"/>
      <c r="B82"/>
      <c r="C82"/>
      <c r="D82" s="1">
        <f t="shared" si="6"/>
        <v>71</v>
      </c>
      <c r="E82" s="5" t="s">
        <v>681</v>
      </c>
      <c r="F82" t="s">
        <v>999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1074</v>
      </c>
      <c r="L82" s="6">
        <f>+[73]Main!$K$3</f>
        <v>991.7</v>
      </c>
      <c r="M82" s="9">
        <v>45581</v>
      </c>
    </row>
    <row r="83" spans="1:32" x14ac:dyDescent="0.2">
      <c r="A83" s="1" t="s">
        <v>334</v>
      </c>
      <c r="D83" s="1">
        <f t="shared" si="6"/>
        <v>72</v>
      </c>
      <c r="E83" s="5" t="s">
        <v>806</v>
      </c>
      <c r="F83" t="s">
        <v>807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1074</v>
      </c>
      <c r="L83" s="6">
        <f>+[74]Main!$L$3</f>
        <v>242</v>
      </c>
      <c r="M83" s="9">
        <v>45566</v>
      </c>
    </row>
    <row r="84" spans="1:32" x14ac:dyDescent="0.2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1280</v>
      </c>
      <c r="L84" s="6">
        <f>+[75]Main!$K$3</f>
        <v>28.760548</v>
      </c>
      <c r="M84" s="9">
        <v>45631</v>
      </c>
    </row>
    <row r="85" spans="1:32" x14ac:dyDescent="0.2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1074</v>
      </c>
      <c r="L85" s="6">
        <f>+[76]Main!$L$3</f>
        <v>94.542253000000002</v>
      </c>
      <c r="M85" s="9">
        <v>45583</v>
      </c>
    </row>
    <row r="86" spans="1:32" x14ac:dyDescent="0.2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1074</v>
      </c>
      <c r="L86" s="6">
        <f>+[77]Main!$M$3</f>
        <v>21.712676999999999</v>
      </c>
      <c r="M86" s="9">
        <v>45556</v>
      </c>
    </row>
    <row r="87" spans="1:32" x14ac:dyDescent="0.2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1074</v>
      </c>
      <c r="L87" s="6">
        <f>+[78]Main!$L$3</f>
        <v>48.436107999999997</v>
      </c>
      <c r="M87" s="9">
        <v>45540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1074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1074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1074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6" si="12">+D90+1</f>
        <v>80</v>
      </c>
      <c r="E91" s="5" t="s">
        <v>789</v>
      </c>
      <c r="F91" t="s">
        <v>1177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1074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1074</v>
      </c>
      <c r="L92" s="6">
        <f>[83]Main!$L$3</f>
        <v>121.766328</v>
      </c>
      <c r="M92" s="9">
        <v>45540</v>
      </c>
      <c r="AE92" s="1">
        <v>2009</v>
      </c>
      <c r="AF92" s="1" t="s">
        <v>997</v>
      </c>
    </row>
    <row r="93" spans="1:32" x14ac:dyDescent="0.2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1074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1074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1074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1280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1074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1044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1074</v>
      </c>
      <c r="L99" s="6">
        <f>+[90]Main!$J$3</f>
        <v>696.53341799999998</v>
      </c>
      <c r="M99" s="9">
        <v>45572</v>
      </c>
    </row>
    <row r="100" spans="1:31" x14ac:dyDescent="0.2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1074</v>
      </c>
      <c r="L100" s="6">
        <f>+[91]Main!$I$3</f>
        <v>303.51387199999999</v>
      </c>
      <c r="M100" s="9">
        <v>45525</v>
      </c>
    </row>
    <row r="101" spans="1:31" x14ac:dyDescent="0.2">
      <c r="A101"/>
      <c r="B101"/>
      <c r="C101"/>
      <c r="D101" s="1">
        <f>+D63+1</f>
        <v>91</v>
      </c>
      <c r="E101" s="5" t="s">
        <v>1294</v>
      </c>
      <c r="F101" t="s">
        <v>1295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1074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1074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2"/>
        <v>93</v>
      </c>
      <c r="E103" s="5" t="s">
        <v>850</v>
      </c>
      <c r="F103" t="s">
        <v>851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1074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1074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1074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1074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1074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1074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2"/>
        <v>99</v>
      </c>
      <c r="E109" s="5" t="s">
        <v>1299</v>
      </c>
      <c r="F109" t="s">
        <v>1300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1074</v>
      </c>
      <c r="L109" s="6">
        <f>+[100]Main!$K$3</f>
        <v>158.98400000000001</v>
      </c>
      <c r="M109" s="9">
        <v>45600</v>
      </c>
    </row>
    <row r="110" spans="1:31" x14ac:dyDescent="0.2">
      <c r="D110" s="1">
        <f t="shared" si="12"/>
        <v>100</v>
      </c>
      <c r="E110" s="40" t="s">
        <v>1165</v>
      </c>
      <c r="F110" t="s">
        <v>1166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1074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">
      <c r="A111" t="s">
        <v>334</v>
      </c>
      <c r="B111"/>
      <c r="C111"/>
      <c r="D111" s="1">
        <f t="shared" si="12"/>
        <v>101</v>
      </c>
      <c r="E111" s="5" t="s">
        <v>848</v>
      </c>
      <c r="F111" t="s">
        <v>849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1280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1074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1044</v>
      </c>
      <c r="L113" s="6">
        <f>+[104]Main!$M$3</f>
        <v>206.37708799999999</v>
      </c>
      <c r="M113" s="9">
        <v>45567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1074</v>
      </c>
      <c r="L114" s="6">
        <f>[105]Main!$K$3</f>
        <v>286.64083299999999</v>
      </c>
      <c r="M114" s="9">
        <v>45572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1074</v>
      </c>
      <c r="L115" s="6">
        <f>+[106]Main!$K$3</f>
        <v>90.956000000000003</v>
      </c>
      <c r="M115" s="9">
        <v>45573</v>
      </c>
    </row>
    <row r="116" spans="1:32" x14ac:dyDescent="0.2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1074</v>
      </c>
      <c r="L116" s="6">
        <f>+[107]Main!$I$3</f>
        <v>222.5</v>
      </c>
      <c r="M116" s="9">
        <v>45593</v>
      </c>
    </row>
    <row r="117" spans="1:32" x14ac:dyDescent="0.2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1074</v>
      </c>
      <c r="L117" s="6">
        <f>+[108]Main!$K$3</f>
        <v>82.415619000000007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1044</v>
      </c>
      <c r="L118" s="6">
        <f>+[109]Main!$J$3</f>
        <v>96.474999999999994</v>
      </c>
      <c r="M118" s="9">
        <v>45565</v>
      </c>
    </row>
    <row r="119" spans="1:32" x14ac:dyDescent="0.2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1117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108</v>
      </c>
      <c r="E120" s="5" t="s">
        <v>370</v>
      </c>
      <c r="F120" t="s">
        <v>1187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1074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1074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2"/>
        <v>107</v>
      </c>
      <c r="E123" s="5" t="s">
        <v>1161</v>
      </c>
      <c r="F123" t="s">
        <v>1162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1074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1074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">
      <c r="D141" s="1">
        <f t="shared" si="19"/>
        <v>124</v>
      </c>
      <c r="E141" t="s">
        <v>1426</v>
      </c>
      <c r="F141" t="s">
        <v>1427</v>
      </c>
      <c r="G141" s="7">
        <v>2.1</v>
      </c>
    </row>
    <row r="142" spans="1:8" x14ac:dyDescent="0.2">
      <c r="D142" s="1">
        <f t="shared" si="19"/>
        <v>125</v>
      </c>
      <c r="E142" t="s">
        <v>1428</v>
      </c>
      <c r="F142" t="s">
        <v>1429</v>
      </c>
      <c r="G142" s="7"/>
    </row>
    <row r="143" spans="1:8" x14ac:dyDescent="0.2">
      <c r="D143" s="1">
        <f t="shared" si="19"/>
        <v>126</v>
      </c>
      <c r="E143" t="s">
        <v>269</v>
      </c>
      <c r="F143" t="s">
        <v>270</v>
      </c>
    </row>
    <row r="144" spans="1:8" x14ac:dyDescent="0.2">
      <c r="D144" s="1">
        <f t="shared" si="19"/>
        <v>127</v>
      </c>
      <c r="E144" s="5" t="s">
        <v>1430</v>
      </c>
      <c r="F144" t="s">
        <v>1431</v>
      </c>
      <c r="G144" s="7">
        <v>2.06</v>
      </c>
    </row>
    <row r="145" spans="1:31" x14ac:dyDescent="0.2">
      <c r="D145" s="1">
        <f>+D143+1</f>
        <v>127</v>
      </c>
      <c r="E145" t="s">
        <v>362</v>
      </c>
      <c r="F145" t="s">
        <v>363</v>
      </c>
    </row>
    <row r="146" spans="1:31" x14ac:dyDescent="0.2">
      <c r="A146"/>
      <c r="B146"/>
      <c r="C146"/>
      <c r="D146" s="1">
        <f t="shared" si="19"/>
        <v>128</v>
      </c>
      <c r="E146" t="s">
        <v>1060</v>
      </c>
      <c r="F146" t="s">
        <v>1061</v>
      </c>
    </row>
    <row r="147" spans="1:31" x14ac:dyDescent="0.2">
      <c r="A147"/>
      <c r="B147"/>
      <c r="C147"/>
      <c r="D147" s="1">
        <f t="shared" si="19"/>
        <v>129</v>
      </c>
      <c r="E147" t="s">
        <v>1058</v>
      </c>
      <c r="F147" t="s">
        <v>1059</v>
      </c>
      <c r="G147" s="7"/>
    </row>
    <row r="148" spans="1:31" x14ac:dyDescent="0.2">
      <c r="A148"/>
      <c r="B148"/>
      <c r="C148"/>
      <c r="D148" s="1">
        <f t="shared" si="19"/>
        <v>130</v>
      </c>
      <c r="E148" t="s">
        <v>1432</v>
      </c>
      <c r="F148"/>
      <c r="G148" s="7"/>
    </row>
    <row r="149" spans="1:31" x14ac:dyDescent="0.2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">
      <c r="A151"/>
      <c r="B151"/>
      <c r="C151"/>
      <c r="D151" s="1">
        <f t="shared" si="19"/>
        <v>133</v>
      </c>
      <c r="E151" t="s">
        <v>1064</v>
      </c>
      <c r="F151" t="s">
        <v>1065</v>
      </c>
      <c r="H151" s="6"/>
    </row>
    <row r="152" spans="1:31" x14ac:dyDescent="0.2">
      <c r="A152"/>
      <c r="B152"/>
      <c r="C152"/>
      <c r="D152" s="1">
        <f t="shared" si="19"/>
        <v>134</v>
      </c>
      <c r="E152" t="s">
        <v>1120</v>
      </c>
      <c r="F152" t="s">
        <v>1121</v>
      </c>
      <c r="H152" s="6"/>
    </row>
    <row r="153" spans="1:31" x14ac:dyDescent="0.2">
      <c r="A153"/>
      <c r="B153"/>
      <c r="C153"/>
      <c r="D153" s="1">
        <f t="shared" si="19"/>
        <v>135</v>
      </c>
      <c r="E153" t="s">
        <v>1069</v>
      </c>
      <c r="H153" s="6"/>
    </row>
    <row r="154" spans="1:31" x14ac:dyDescent="0.2">
      <c r="A154"/>
      <c r="B154"/>
      <c r="C154"/>
      <c r="D154" s="1">
        <f t="shared" si="19"/>
        <v>136</v>
      </c>
      <c r="E154" t="s">
        <v>1070</v>
      </c>
      <c r="H154" s="6"/>
    </row>
    <row r="155" spans="1:31" x14ac:dyDescent="0.2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">
      <c r="A156"/>
      <c r="B156"/>
      <c r="C156"/>
      <c r="D156" s="1">
        <f t="shared" si="19"/>
        <v>138</v>
      </c>
      <c r="E156" t="s">
        <v>1068</v>
      </c>
      <c r="H156" s="6"/>
    </row>
    <row r="157" spans="1:31" x14ac:dyDescent="0.2">
      <c r="A157"/>
      <c r="B157"/>
      <c r="C157"/>
      <c r="D157" s="1">
        <f t="shared" si="19"/>
        <v>139</v>
      </c>
      <c r="E157" t="s">
        <v>1150</v>
      </c>
      <c r="F157" s="1" t="s">
        <v>1151</v>
      </c>
      <c r="H157" s="6"/>
    </row>
    <row r="158" spans="1:31" x14ac:dyDescent="0.2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18.149999999999999</v>
      </c>
      <c r="H161" s="6">
        <v>1250</v>
      </c>
      <c r="I161" s="6">
        <f>+[116]Main!$O$5-[116]Main!$O$6</f>
        <v>1121.0000000000002</v>
      </c>
      <c r="J161" s="6">
        <f>+H161-I161</f>
        <v>128.99999999999977</v>
      </c>
      <c r="K161" s="3" t="s">
        <v>1280</v>
      </c>
      <c r="L161" s="6">
        <f>+[116]Main!$O$3</f>
        <v>68.712999999999994</v>
      </c>
      <c r="M161" s="9">
        <v>45684</v>
      </c>
    </row>
    <row r="162" spans="1:13" x14ac:dyDescent="0.2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">
      <c r="A165"/>
      <c r="B165"/>
      <c r="C165"/>
      <c r="D165" s="1">
        <f t="shared" si="19"/>
        <v>146</v>
      </c>
      <c r="E165" s="5" t="s">
        <v>141</v>
      </c>
      <c r="F165" t="s">
        <v>1180</v>
      </c>
      <c r="G165" s="7">
        <v>5.91</v>
      </c>
      <c r="H165" s="6"/>
    </row>
    <row r="166" spans="1:13" x14ac:dyDescent="0.2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">
      <c r="A168"/>
      <c r="B168"/>
      <c r="C168"/>
      <c r="D168" s="1">
        <f t="shared" si="19"/>
        <v>149</v>
      </c>
      <c r="E168" t="s">
        <v>1182</v>
      </c>
      <c r="F168" t="s">
        <v>1183</v>
      </c>
      <c r="H168" s="6"/>
    </row>
    <row r="169" spans="1:13" x14ac:dyDescent="0.2">
      <c r="A169"/>
      <c r="B169"/>
      <c r="C169"/>
      <c r="D169" s="1">
        <f t="shared" si="19"/>
        <v>150</v>
      </c>
      <c r="E169" t="s">
        <v>1124</v>
      </c>
      <c r="F169" t="s">
        <v>1125</v>
      </c>
      <c r="H169" s="6"/>
    </row>
    <row r="170" spans="1:13" x14ac:dyDescent="0.2">
      <c r="D170" s="1">
        <f t="shared" si="19"/>
        <v>151</v>
      </c>
      <c r="E170" t="s">
        <v>1126</v>
      </c>
      <c r="F170" t="s">
        <v>1127</v>
      </c>
    </row>
    <row r="171" spans="1:13" x14ac:dyDescent="0.2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">
      <c r="A174"/>
      <c r="B174"/>
      <c r="C174"/>
      <c r="D174" s="1">
        <f t="shared" si="19"/>
        <v>156</v>
      </c>
      <c r="E174" s="5" t="s">
        <v>1072</v>
      </c>
      <c r="F174" t="s">
        <v>1073</v>
      </c>
      <c r="G174" s="7">
        <v>17</v>
      </c>
      <c r="H174" s="6"/>
    </row>
    <row r="175" spans="1:13" x14ac:dyDescent="0.2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x14ac:dyDescent="0.2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1280</v>
      </c>
      <c r="L206" s="6">
        <f>+[120]Main!$L$3</f>
        <v>40.507409000000003</v>
      </c>
      <c r="M206" s="9">
        <v>45684</v>
      </c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1280</v>
      </c>
      <c r="L210" s="6">
        <f>+[121]Main!$L$3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1280</v>
      </c>
      <c r="L211" s="6">
        <f>+[122]Main!$L$3</f>
        <v>146.38391999999999</v>
      </c>
      <c r="M211" s="9">
        <v>45684</v>
      </c>
    </row>
    <row r="212" spans="1:31" s="95" customFormat="1" x14ac:dyDescent="0.2">
      <c r="D212" s="95">
        <f t="shared" si="21"/>
        <v>190</v>
      </c>
      <c r="E212" s="96" t="s">
        <v>952</v>
      </c>
      <c r="F212" s="95" t="s">
        <v>953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1074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1074</v>
      </c>
      <c r="L214" s="6">
        <f>+[125]Main!$K$3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1" t="s">
        <v>1196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1074</v>
      </c>
      <c r="L215" s="6">
        <f>+[126]Main!$L$3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1074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1074</v>
      </c>
      <c r="L219" s="6">
        <f>+[130]Main!$K$3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1280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1074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1074</v>
      </c>
      <c r="L228" s="6">
        <f>+[133]Main!$L$3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1280</v>
      </c>
      <c r="L240" s="6">
        <f>+[134]Main!$N$3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1280</v>
      </c>
      <c r="L243" s="6">
        <f>[137]Main!$J$3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1280</v>
      </c>
      <c r="L244" s="6">
        <f>+[138]Main!$J$3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1074</v>
      </c>
      <c r="L248" s="6">
        <f>+[142]Main!$K$3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1074</v>
      </c>
      <c r="L254" s="6">
        <f>+[148]Main!$J$3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1074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6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6"/>
        <v>250</v>
      </c>
      <c r="E272" t="s">
        <v>733</v>
      </c>
      <c r="F272" t="s">
        <v>734</v>
      </c>
    </row>
    <row r="273" spans="1:7" x14ac:dyDescent="0.2">
      <c r="D273" s="1">
        <f t="shared" si="26"/>
        <v>251</v>
      </c>
      <c r="E273" t="s">
        <v>729</v>
      </c>
      <c r="F273" t="s">
        <v>730</v>
      </c>
    </row>
    <row r="274" spans="1:7" x14ac:dyDescent="0.2">
      <c r="D274" s="1">
        <f t="shared" si="26"/>
        <v>252</v>
      </c>
      <c r="E274" s="1" t="s">
        <v>515</v>
      </c>
      <c r="F274" s="1" t="s">
        <v>516</v>
      </c>
    </row>
    <row r="275" spans="1:7" x14ac:dyDescent="0.2">
      <c r="D275" s="1">
        <f t="shared" si="26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6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6"/>
        <v>263</v>
      </c>
      <c r="E285" s="34" t="s">
        <v>539</v>
      </c>
      <c r="F285" s="34" t="s">
        <v>540</v>
      </c>
    </row>
    <row r="286" spans="1:7" x14ac:dyDescent="0.2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6"/>
        <v>266</v>
      </c>
      <c r="E288" t="s">
        <v>547</v>
      </c>
      <c r="F288" t="s">
        <v>548</v>
      </c>
    </row>
    <row r="289" spans="1:13" x14ac:dyDescent="0.2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">
      <c r="D293" s="1">
        <f t="shared" si="26"/>
        <v>271</v>
      </c>
      <c r="E293" t="s">
        <v>992</v>
      </c>
      <c r="F293" t="s">
        <v>993</v>
      </c>
    </row>
    <row r="294" spans="1:13" x14ac:dyDescent="0.2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x14ac:dyDescent="0.2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1280</v>
      </c>
      <c r="L299" s="6">
        <f>+[150]Main!$M$3</f>
        <v>22.172450999999999</v>
      </c>
      <c r="M299" s="9">
        <v>45684</v>
      </c>
    </row>
    <row r="300" spans="1:13" x14ac:dyDescent="0.2">
      <c r="D300" s="1">
        <f t="shared" si="26"/>
        <v>278</v>
      </c>
      <c r="E300" t="s">
        <v>802</v>
      </c>
      <c r="F300" t="s">
        <v>803</v>
      </c>
    </row>
    <row r="301" spans="1:13" x14ac:dyDescent="0.2">
      <c r="D301" s="1">
        <f t="shared" si="26"/>
        <v>279</v>
      </c>
      <c r="E301" t="s">
        <v>800</v>
      </c>
      <c r="F301" t="s">
        <v>801</v>
      </c>
      <c r="G301" s="3">
        <v>8.77</v>
      </c>
    </row>
    <row r="302" spans="1:13" x14ac:dyDescent="0.2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">
      <c r="A304" s="1" t="s">
        <v>334</v>
      </c>
      <c r="D304" s="1">
        <f t="shared" si="26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6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6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6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6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6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6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6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6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1074</v>
      </c>
      <c r="L317" s="6">
        <f>+[151]Main!$M$3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6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1074</v>
      </c>
      <c r="L318" s="6">
        <f>+[152]Main!$K$3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6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1074</v>
      </c>
      <c r="L320" s="6">
        <f>+[154]Main!$K$3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1074</v>
      </c>
      <c r="L321" s="6">
        <f>+[155]Main!$J$3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6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1074</v>
      </c>
      <c r="L322" s="6">
        <f>+[156]Main!$K$3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6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1074</v>
      </c>
      <c r="L323" s="6">
        <f>+[157]Main!$L$3</f>
        <v>35.424388</v>
      </c>
      <c r="M323" s="9">
        <v>45558</v>
      </c>
    </row>
    <row r="324" spans="1:31" x14ac:dyDescent="0.2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6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1074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">
      <c r="D327" s="1">
        <f t="shared" si="26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7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">
      <c r="D335" s="1">
        <f t="shared" si="27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7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7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7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7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7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7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7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7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7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7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7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7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1619</v>
      </c>
      <c r="L356" s="6">
        <f>[160]Main!$I$3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7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7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7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7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7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7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7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7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7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7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7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7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1280</v>
      </c>
      <c r="L368" s="6">
        <f>+[161]Main!$K$3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7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1280</v>
      </c>
      <c r="L369" s="6">
        <f>+[162]Main!$J$3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7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7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7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7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7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7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7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7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7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7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7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7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7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7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7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7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7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7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7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7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7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7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67" si="28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8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8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8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8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8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8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8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8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8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8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8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8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8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8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8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8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8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8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8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8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8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8"/>
        <v>392</v>
      </c>
      <c r="E414" t="s">
        <v>956</v>
      </c>
      <c r="F414" t="s">
        <v>957</v>
      </c>
      <c r="G414" s="7">
        <v>2.19</v>
      </c>
    </row>
    <row r="415" spans="1:7" x14ac:dyDescent="0.2">
      <c r="A415"/>
      <c r="B415"/>
      <c r="C415"/>
      <c r="D415" s="1">
        <f t="shared" si="28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8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8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8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8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8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8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8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8"/>
        <v>401</v>
      </c>
      <c r="E423" t="s">
        <v>974</v>
      </c>
      <c r="F423" t="s">
        <v>975</v>
      </c>
    </row>
    <row r="424" spans="1:13" x14ac:dyDescent="0.2">
      <c r="D424" s="1">
        <f t="shared" si="28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>+D467+1</f>
        <v>442</v>
      </c>
      <c r="E425" s="5" t="s">
        <v>1793</v>
      </c>
      <c r="F425" s="1" t="s">
        <v>1794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1280</v>
      </c>
      <c r="L425" s="6">
        <f>+[163]Main!$M$3</f>
        <v>14.752689</v>
      </c>
      <c r="M425" s="9">
        <v>45687</v>
      </c>
    </row>
    <row r="426" spans="1:13" x14ac:dyDescent="0.2">
      <c r="D426" s="1">
        <f>+D424+1</f>
        <v>403</v>
      </c>
      <c r="E426" s="5" t="s">
        <v>1611</v>
      </c>
      <c r="F426" t="s">
        <v>1612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1280</v>
      </c>
      <c r="L426" s="6">
        <f>+[164]Main!$K$3</f>
        <v>12.076411999999999</v>
      </c>
      <c r="M426" s="9">
        <v>45608</v>
      </c>
    </row>
    <row r="427" spans="1:13" x14ac:dyDescent="0.2">
      <c r="D427" s="1">
        <f t="shared" si="28"/>
        <v>404</v>
      </c>
      <c r="E427" s="40" t="s">
        <v>1130</v>
      </c>
      <c r="F427" s="1" t="s">
        <v>1131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1074</v>
      </c>
      <c r="L427" s="6">
        <f>+[165]Main!$K$3</f>
        <v>27.999521999999999</v>
      </c>
      <c r="M427" s="9">
        <v>45474</v>
      </c>
    </row>
    <row r="428" spans="1:13" x14ac:dyDescent="0.2">
      <c r="D428" s="1">
        <f t="shared" si="28"/>
        <v>405</v>
      </c>
      <c r="E428" s="5" t="s">
        <v>1621</v>
      </c>
      <c r="F428" s="1" t="s">
        <v>1620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1280</v>
      </c>
      <c r="L428" s="6">
        <f>+[166]Main!$K$3</f>
        <v>62.761825000000002</v>
      </c>
      <c r="M428" s="9">
        <v>45628</v>
      </c>
    </row>
    <row r="429" spans="1:13" x14ac:dyDescent="0.2">
      <c r="B429" s="1">
        <v>6</v>
      </c>
      <c r="C429" s="1">
        <v>2</v>
      </c>
      <c r="D429" s="1">
        <f t="shared" si="28"/>
        <v>406</v>
      </c>
      <c r="E429" s="5" t="s">
        <v>1639</v>
      </c>
      <c r="F429" t="s">
        <v>1638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1074</v>
      </c>
      <c r="L429" s="6">
        <f>+[167]Main!$L$3</f>
        <v>6.1240869999999994</v>
      </c>
      <c r="M429" s="9">
        <v>45630</v>
      </c>
    </row>
    <row r="430" spans="1:13" x14ac:dyDescent="0.2">
      <c r="D430" s="1">
        <f t="shared" si="28"/>
        <v>407</v>
      </c>
      <c r="E430" s="5" t="s">
        <v>1627</v>
      </c>
      <c r="F430" t="s">
        <v>1626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1280</v>
      </c>
      <c r="L430" s="6">
        <f>+[168]Main!$M$3</f>
        <v>57.943066000000002</v>
      </c>
      <c r="M430" s="9">
        <v>45629</v>
      </c>
    </row>
    <row r="431" spans="1:13" x14ac:dyDescent="0.2">
      <c r="D431" s="1">
        <f t="shared" si="28"/>
        <v>408</v>
      </c>
      <c r="E431" s="5" t="s">
        <v>1644</v>
      </c>
      <c r="F431" t="s">
        <v>1645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1280</v>
      </c>
      <c r="L431" s="6">
        <f>+[169]Main!$M$3</f>
        <v>32.475537000000003</v>
      </c>
      <c r="M431" s="9">
        <v>45630</v>
      </c>
    </row>
    <row r="432" spans="1:13" x14ac:dyDescent="0.2">
      <c r="D432" s="1">
        <f>+D463+1</f>
        <v>438</v>
      </c>
      <c r="E432" s="5" t="s">
        <v>1672</v>
      </c>
      <c r="F432" t="s">
        <v>1673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1280</v>
      </c>
      <c r="L432" s="6">
        <f>+[170]Main!$K$3</f>
        <v>35.291576999999997</v>
      </c>
      <c r="M432" s="9">
        <v>45660</v>
      </c>
    </row>
    <row r="433" spans="4:13" x14ac:dyDescent="0.2">
      <c r="D433" s="1">
        <f>+D431+1</f>
        <v>409</v>
      </c>
      <c r="E433" s="5" t="s">
        <v>1615</v>
      </c>
      <c r="F433" t="s">
        <v>1616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1280</v>
      </c>
      <c r="L433" s="6">
        <f>+[171]Main!$L$3</f>
        <v>125.801254</v>
      </c>
      <c r="M433" s="9">
        <v>45608</v>
      </c>
    </row>
    <row r="434" spans="4:13" x14ac:dyDescent="0.2">
      <c r="D434" s="1">
        <f t="shared" si="28"/>
        <v>410</v>
      </c>
      <c r="E434" s="5" t="s">
        <v>1099</v>
      </c>
      <c r="F434" t="s">
        <v>1100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1074</v>
      </c>
      <c r="L434" s="6">
        <f>+[172]Main!$J$3</f>
        <v>43.314397</v>
      </c>
      <c r="M434" s="9">
        <v>45525</v>
      </c>
    </row>
    <row r="435" spans="4:13" x14ac:dyDescent="0.2">
      <c r="D435" s="1">
        <f t="shared" si="28"/>
        <v>411</v>
      </c>
      <c r="E435" s="5" t="s">
        <v>1163</v>
      </c>
      <c r="F435" t="s">
        <v>1164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1074</v>
      </c>
      <c r="L435" s="6">
        <f>+[173]Main!$L$3</f>
        <v>36.819809999999997</v>
      </c>
      <c r="M435" s="9">
        <v>45567</v>
      </c>
    </row>
    <row r="436" spans="4:13" x14ac:dyDescent="0.2">
      <c r="D436" s="1">
        <f t="shared" si="28"/>
        <v>412</v>
      </c>
      <c r="E436" s="5" t="s">
        <v>1613</v>
      </c>
      <c r="F436" t="s">
        <v>1614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1280</v>
      </c>
      <c r="L436" s="6">
        <f>+[174]Main!$K$3</f>
        <v>24.289328000000001</v>
      </c>
      <c r="M436" s="9">
        <v>45608</v>
      </c>
    </row>
    <row r="437" spans="4:13" x14ac:dyDescent="0.2">
      <c r="D437" s="1">
        <f t="shared" si="28"/>
        <v>413</v>
      </c>
      <c r="E437" s="5" t="s">
        <v>1629</v>
      </c>
      <c r="F437" t="s">
        <v>1628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1280</v>
      </c>
      <c r="L437" s="6">
        <f>+[175]Main!$K$3</f>
        <v>38.317897000000002</v>
      </c>
      <c r="M437" s="9">
        <v>45629</v>
      </c>
    </row>
    <row r="438" spans="4:13" x14ac:dyDescent="0.2">
      <c r="D438" s="1">
        <f>+D455+1</f>
        <v>430</v>
      </c>
      <c r="E438" s="5" t="s">
        <v>1646</v>
      </c>
      <c r="F438" t="s">
        <v>1647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1280</v>
      </c>
      <c r="L438" s="6">
        <f>+[176]Main!$K$3</f>
        <v>33.441198999999997</v>
      </c>
      <c r="M438" s="9">
        <v>45630</v>
      </c>
    </row>
    <row r="439" spans="4:13" x14ac:dyDescent="0.2">
      <c r="D439" s="1">
        <f>+D461+1</f>
        <v>436</v>
      </c>
      <c r="E439" s="5" t="s">
        <v>1667</v>
      </c>
      <c r="F439" t="s">
        <v>1666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1280</v>
      </c>
      <c r="L439" s="6">
        <f>+[177]Main!$L$3</f>
        <v>101.27258</v>
      </c>
      <c r="M439" s="9">
        <v>45656</v>
      </c>
    </row>
    <row r="440" spans="4:13" x14ac:dyDescent="0.2">
      <c r="D440" s="1">
        <f>+D437+1</f>
        <v>414</v>
      </c>
      <c r="E440" s="5" t="s">
        <v>1437</v>
      </c>
      <c r="F440" s="1" t="s">
        <v>1438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1074</v>
      </c>
      <c r="L440" s="6">
        <f>+[178]Main!$P$3</f>
        <v>22.004159000000001</v>
      </c>
      <c r="M440" s="9">
        <v>45587</v>
      </c>
    </row>
    <row r="441" spans="4:13" x14ac:dyDescent="0.2">
      <c r="D441" s="1">
        <f t="shared" si="28"/>
        <v>415</v>
      </c>
      <c r="E441" s="40" t="s">
        <v>1631</v>
      </c>
      <c r="F441" t="s">
        <v>1630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1280</v>
      </c>
      <c r="L441" s="6">
        <f>+[179]Main!$K$3</f>
        <v>48.877164</v>
      </c>
      <c r="M441" s="9">
        <v>45629</v>
      </c>
    </row>
    <row r="442" spans="4:13" x14ac:dyDescent="0.2">
      <c r="D442" s="1">
        <f t="shared" si="28"/>
        <v>416</v>
      </c>
      <c r="E442" s="5" t="s">
        <v>1634</v>
      </c>
      <c r="F442" s="1" t="s">
        <v>1635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1074</v>
      </c>
      <c r="L442" s="6">
        <f>+[180]Main!$L$3</f>
        <v>54.533253999999999</v>
      </c>
      <c r="M442" s="9">
        <v>45629</v>
      </c>
    </row>
    <row r="443" spans="4:13" x14ac:dyDescent="0.2">
      <c r="D443" s="1">
        <f t="shared" si="28"/>
        <v>417</v>
      </c>
      <c r="E443" s="1" t="s">
        <v>1193</v>
      </c>
      <c r="F443" s="1" t="s">
        <v>1194</v>
      </c>
      <c r="G443" s="3">
        <v>0.28999999999999998</v>
      </c>
    </row>
    <row r="444" spans="4:13" x14ac:dyDescent="0.2">
      <c r="D444" s="1">
        <f t="shared" si="28"/>
        <v>418</v>
      </c>
      <c r="E444" s="1" t="s">
        <v>1275</v>
      </c>
      <c r="F444" t="s">
        <v>1276</v>
      </c>
    </row>
    <row r="445" spans="4:13" x14ac:dyDescent="0.2">
      <c r="D445" s="1">
        <f t="shared" si="28"/>
        <v>419</v>
      </c>
      <c r="E445" s="1" t="s">
        <v>1304</v>
      </c>
      <c r="F445" s="1" t="s">
        <v>1305</v>
      </c>
    </row>
    <row r="446" spans="4:13" x14ac:dyDescent="0.2">
      <c r="D446" s="1">
        <f t="shared" si="28"/>
        <v>420</v>
      </c>
      <c r="E446" t="s">
        <v>1306</v>
      </c>
      <c r="F446" t="s">
        <v>1307</v>
      </c>
    </row>
    <row r="447" spans="4:13" x14ac:dyDescent="0.2">
      <c r="D447" s="1">
        <f t="shared" si="28"/>
        <v>421</v>
      </c>
      <c r="E447" s="1" t="s">
        <v>1357</v>
      </c>
    </row>
    <row r="448" spans="4:13" x14ac:dyDescent="0.2">
      <c r="D448" s="1">
        <f t="shared" si="28"/>
        <v>422</v>
      </c>
      <c r="E448" s="5" t="s">
        <v>1442</v>
      </c>
      <c r="F448" s="1" t="s">
        <v>1443</v>
      </c>
      <c r="G448" s="7">
        <v>30</v>
      </c>
    </row>
    <row r="449" spans="4:7" x14ac:dyDescent="0.2">
      <c r="D449" s="1">
        <f t="shared" si="28"/>
        <v>423</v>
      </c>
      <c r="E449" t="s">
        <v>1505</v>
      </c>
    </row>
    <row r="450" spans="4:7" x14ac:dyDescent="0.2">
      <c r="D450" s="1">
        <f t="shared" si="28"/>
        <v>424</v>
      </c>
      <c r="E450" s="1" t="s">
        <v>1617</v>
      </c>
      <c r="F450" t="s">
        <v>1618</v>
      </c>
    </row>
    <row r="451" spans="4:7" x14ac:dyDescent="0.2">
      <c r="D451" s="1">
        <f t="shared" si="28"/>
        <v>425</v>
      </c>
      <c r="E451" t="s">
        <v>1622</v>
      </c>
      <c r="F451" s="1" t="s">
        <v>1623</v>
      </c>
    </row>
    <row r="452" spans="4:7" x14ac:dyDescent="0.2">
      <c r="D452" s="1">
        <f t="shared" si="28"/>
        <v>426</v>
      </c>
      <c r="E452" t="s">
        <v>1624</v>
      </c>
      <c r="F452" t="s">
        <v>1625</v>
      </c>
    </row>
    <row r="453" spans="4:7" x14ac:dyDescent="0.2">
      <c r="D453" s="1">
        <f t="shared" si="28"/>
        <v>427</v>
      </c>
      <c r="E453" t="s">
        <v>1632</v>
      </c>
      <c r="F453" t="s">
        <v>1633</v>
      </c>
    </row>
    <row r="454" spans="4:7" x14ac:dyDescent="0.2">
      <c r="D454" s="1">
        <f t="shared" si="28"/>
        <v>428</v>
      </c>
      <c r="E454" s="5" t="s">
        <v>1637</v>
      </c>
      <c r="F454" s="1" t="s">
        <v>1636</v>
      </c>
      <c r="G454" s="3">
        <v>26.71</v>
      </c>
    </row>
    <row r="455" spans="4:7" x14ac:dyDescent="0.2">
      <c r="D455" s="1">
        <f t="shared" si="28"/>
        <v>429</v>
      </c>
      <c r="E455" s="1" t="s">
        <v>1642</v>
      </c>
      <c r="F455" t="s">
        <v>1643</v>
      </c>
    </row>
    <row r="456" spans="4:7" x14ac:dyDescent="0.2">
      <c r="D456" s="1">
        <f t="shared" si="28"/>
        <v>430</v>
      </c>
      <c r="E456" t="s">
        <v>1648</v>
      </c>
      <c r="F456" s="1" t="s">
        <v>1649</v>
      </c>
    </row>
    <row r="457" spans="4:7" x14ac:dyDescent="0.2">
      <c r="D457" s="1">
        <f t="shared" si="28"/>
        <v>431</v>
      </c>
      <c r="E457" s="1" t="s">
        <v>1650</v>
      </c>
      <c r="F457" t="s">
        <v>1651</v>
      </c>
      <c r="G457" s="3">
        <v>4.1100000000000003</v>
      </c>
    </row>
    <row r="458" spans="4:7" x14ac:dyDescent="0.2">
      <c r="D458" s="1">
        <f t="shared" si="28"/>
        <v>432</v>
      </c>
      <c r="E458" t="s">
        <v>1656</v>
      </c>
      <c r="F458" t="s">
        <v>1657</v>
      </c>
    </row>
    <row r="459" spans="4:7" x14ac:dyDescent="0.2">
      <c r="D459" s="1">
        <f t="shared" si="28"/>
        <v>433</v>
      </c>
      <c r="E459" s="1" t="s">
        <v>1658</v>
      </c>
      <c r="F459" s="1" t="s">
        <v>1659</v>
      </c>
    </row>
    <row r="460" spans="4:7" x14ac:dyDescent="0.2">
      <c r="D460" s="1">
        <f t="shared" si="28"/>
        <v>434</v>
      </c>
      <c r="E460" t="s">
        <v>1660</v>
      </c>
      <c r="F460" t="s">
        <v>1661</v>
      </c>
    </row>
    <row r="461" spans="4:7" x14ac:dyDescent="0.2">
      <c r="D461" s="1">
        <f t="shared" si="28"/>
        <v>435</v>
      </c>
      <c r="E461" s="1" t="s">
        <v>1662</v>
      </c>
      <c r="F461" s="1" t="s">
        <v>1663</v>
      </c>
      <c r="G461" s="3">
        <v>0.61</v>
      </c>
    </row>
    <row r="462" spans="4:7" x14ac:dyDescent="0.2">
      <c r="D462" s="1">
        <f t="shared" si="28"/>
        <v>436</v>
      </c>
      <c r="E462" t="s">
        <v>1668</v>
      </c>
      <c r="F462" t="s">
        <v>1669</v>
      </c>
    </row>
    <row r="463" spans="4:7" x14ac:dyDescent="0.2">
      <c r="D463" s="1">
        <f t="shared" si="28"/>
        <v>437</v>
      </c>
      <c r="E463" s="1" t="s">
        <v>1671</v>
      </c>
      <c r="F463" s="1" t="s">
        <v>1670</v>
      </c>
      <c r="G463" s="3">
        <v>1.46</v>
      </c>
    </row>
    <row r="464" spans="4:7" x14ac:dyDescent="0.2">
      <c r="D464" s="1">
        <f t="shared" si="28"/>
        <v>438</v>
      </c>
      <c r="E464" t="s">
        <v>1676</v>
      </c>
      <c r="F464" t="s">
        <v>1677</v>
      </c>
    </row>
    <row r="465" spans="4:6" x14ac:dyDescent="0.2">
      <c r="D465" s="1">
        <f t="shared" si="28"/>
        <v>439</v>
      </c>
      <c r="E465" t="s">
        <v>1678</v>
      </c>
      <c r="F465" t="s">
        <v>1679</v>
      </c>
    </row>
    <row r="466" spans="4:6" x14ac:dyDescent="0.2">
      <c r="D466" s="1">
        <f t="shared" si="28"/>
        <v>440</v>
      </c>
      <c r="E466" s="1" t="s">
        <v>1115</v>
      </c>
      <c r="F466" s="1" t="s">
        <v>1696</v>
      </c>
    </row>
    <row r="467" spans="4:6" x14ac:dyDescent="0.2">
      <c r="D467" s="1">
        <f t="shared" si="28"/>
        <v>441</v>
      </c>
      <c r="E467" t="s">
        <v>1781</v>
      </c>
      <c r="F467" t="s">
        <v>1782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</hyperlinks>
  <pageMargins left="0.7" right="0.7" top="0.75" bottom="0.75" header="0.3" footer="0.3"/>
  <pageSetup paperSize="9" orientation="portrait" r:id="rId200"/>
  <legacyDrawing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5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5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5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5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5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5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5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5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5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5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5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5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5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5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5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5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5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5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5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5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5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5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5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5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5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5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5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5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5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5" t="s">
        <v>1600</v>
      </c>
      <c r="D51" s="28">
        <v>49</v>
      </c>
      <c r="G51" s="30">
        <v>34109.5</v>
      </c>
      <c r="J51" s="28"/>
    </row>
    <row r="52" spans="2:10" x14ac:dyDescent="0.2">
      <c r="C52" s="55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5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5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5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5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5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3" t="e">
        <f>+C15/C8</f>
        <v>#DIV/0!</v>
      </c>
      <c r="D26" s="53" t="e">
        <f>+D15/D8</f>
        <v>#DIV/0!</v>
      </c>
      <c r="G26" s="53">
        <f>+G15/G8</f>
        <v>0.80128162929367119</v>
      </c>
      <c r="H26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</row>
    <row r="2" spans="1:147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1384</v>
      </c>
      <c r="E14">
        <v>2</v>
      </c>
      <c r="F14" t="s">
        <v>1783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1053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1003</v>
      </c>
      <c r="C19">
        <v>2020</v>
      </c>
      <c r="E19" t="s">
        <v>602</v>
      </c>
      <c r="F19">
        <v>150</v>
      </c>
      <c r="H19" s="37">
        <v>44657</v>
      </c>
      <c r="I19" t="s">
        <v>1004</v>
      </c>
    </row>
    <row r="20" spans="2:9" x14ac:dyDescent="0.2">
      <c r="B20" t="s">
        <v>486</v>
      </c>
    </row>
    <row r="21" spans="2:9" x14ac:dyDescent="0.2">
      <c r="B21" t="s">
        <v>1114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1038</v>
      </c>
      <c r="F27">
        <v>145</v>
      </c>
      <c r="G27" t="s">
        <v>1039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1040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1684</v>
      </c>
      <c r="H31" s="37">
        <v>44601</v>
      </c>
    </row>
    <row r="33" spans="2:8" x14ac:dyDescent="0.2">
      <c r="B33" t="s">
        <v>1031</v>
      </c>
      <c r="E33" t="s">
        <v>602</v>
      </c>
      <c r="F33">
        <v>75</v>
      </c>
      <c r="G33" t="s">
        <v>1032</v>
      </c>
      <c r="H33" s="37">
        <v>45308</v>
      </c>
    </row>
    <row r="34" spans="2:8" x14ac:dyDescent="0.2">
      <c r="B34" t="s">
        <v>1033</v>
      </c>
      <c r="E34" t="s">
        <v>393</v>
      </c>
      <c r="F34">
        <v>75</v>
      </c>
      <c r="G34" t="s">
        <v>1034</v>
      </c>
      <c r="H34" s="37">
        <v>45314</v>
      </c>
    </row>
    <row r="35" spans="2:8" x14ac:dyDescent="0.2">
      <c r="B35" t="s">
        <v>1115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1010</v>
      </c>
      <c r="C41">
        <v>2021</v>
      </c>
      <c r="F41">
        <v>20</v>
      </c>
      <c r="H41" s="37">
        <v>45030</v>
      </c>
    </row>
    <row r="42" spans="2:8" x14ac:dyDescent="0.2">
      <c r="B42" t="s">
        <v>1011</v>
      </c>
      <c r="C42">
        <v>2020</v>
      </c>
      <c r="F42">
        <v>20</v>
      </c>
      <c r="H42" s="37">
        <v>44987</v>
      </c>
    </row>
    <row r="43" spans="2:8" x14ac:dyDescent="0.2">
      <c r="B43" t="s">
        <v>1009</v>
      </c>
    </row>
    <row r="44" spans="2:8" x14ac:dyDescent="0.2">
      <c r="B44" t="s">
        <v>1012</v>
      </c>
      <c r="C44" s="13">
        <v>44188</v>
      </c>
      <c r="F44">
        <v>19</v>
      </c>
      <c r="H44" s="37">
        <v>44545</v>
      </c>
    </row>
    <row r="45" spans="2:8" x14ac:dyDescent="0.2">
      <c r="B45" t="s">
        <v>1036</v>
      </c>
      <c r="C45" s="13"/>
      <c r="E45" t="s">
        <v>325</v>
      </c>
      <c r="F45">
        <v>16.8</v>
      </c>
      <c r="G45" t="s">
        <v>1037</v>
      </c>
      <c r="H45" s="37">
        <v>45349</v>
      </c>
    </row>
    <row r="46" spans="2:8" x14ac:dyDescent="0.2">
      <c r="B46" t="s">
        <v>1181</v>
      </c>
      <c r="C46" s="13"/>
      <c r="H46" s="37"/>
    </row>
    <row r="47" spans="2:8" x14ac:dyDescent="0.2">
      <c r="B47" t="s">
        <v>1029</v>
      </c>
      <c r="C47" s="13"/>
      <c r="E47" t="s">
        <v>325</v>
      </c>
      <c r="F47">
        <v>14</v>
      </c>
      <c r="G47" t="s">
        <v>1030</v>
      </c>
      <c r="H47" s="37">
        <v>45307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7" spans="2:9" x14ac:dyDescent="0.2">
      <c r="B127" t="s">
        <v>1674</v>
      </c>
      <c r="I127" t="s">
        <v>1675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7">
        <v>44915</v>
      </c>
      <c r="I128" t="s">
        <v>1027</v>
      </c>
    </row>
    <row r="129" spans="2:9" x14ac:dyDescent="0.2">
      <c r="B129" t="s">
        <v>1680</v>
      </c>
    </row>
    <row r="130" spans="2:9" x14ac:dyDescent="0.2">
      <c r="B130" t="s">
        <v>1686</v>
      </c>
    </row>
    <row r="131" spans="2:9" x14ac:dyDescent="0.2">
      <c r="B131" t="s">
        <v>1681</v>
      </c>
    </row>
    <row r="132" spans="2:9" x14ac:dyDescent="0.2">
      <c r="B132" t="s">
        <v>1784</v>
      </c>
      <c r="I132" t="s">
        <v>1785</v>
      </c>
    </row>
    <row r="133" spans="2:9" x14ac:dyDescent="0.2">
      <c r="B133" t="s">
        <v>1786</v>
      </c>
      <c r="I133" t="s">
        <v>1787</v>
      </c>
    </row>
    <row r="134" spans="2:9" x14ac:dyDescent="0.2">
      <c r="B134" t="s">
        <v>1788</v>
      </c>
    </row>
    <row r="135" spans="2:9" x14ac:dyDescent="0.2">
      <c r="B135" t="s">
        <v>1789</v>
      </c>
    </row>
    <row r="136" spans="2:9" x14ac:dyDescent="0.2">
      <c r="B136" t="s">
        <v>1791</v>
      </c>
      <c r="I136" t="s">
        <v>1792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49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1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49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0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([181]Main!$J$5-[181]Main!$J$6)/HKD</f>
        <v>991.71512820512828</v>
      </c>
      <c r="G76" s="6">
        <f>+E76-F76</f>
        <v>23523.572694544873</v>
      </c>
      <c r="H76" s="3" t="s">
        <v>301</v>
      </c>
      <c r="I76" s="6">
        <f>+[181]Main!$J$3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  <row r="115" spans="2:3" x14ac:dyDescent="0.2">
      <c r="B115" t="s">
        <v>1682</v>
      </c>
      <c r="C115" t="s">
        <v>18</v>
      </c>
    </row>
    <row r="116" spans="2:3" x14ac:dyDescent="0.2">
      <c r="B116" t="s">
        <v>1683</v>
      </c>
      <c r="C116" t="s">
        <v>18</v>
      </c>
    </row>
    <row r="117" spans="2:3" x14ac:dyDescent="0.2">
      <c r="B117" t="s">
        <v>1687</v>
      </c>
      <c r="C117" t="s">
        <v>14</v>
      </c>
    </row>
    <row r="118" spans="2:3" x14ac:dyDescent="0.2">
      <c r="B118" t="s">
        <v>1790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1259</v>
      </c>
    </row>
    <row r="5" spans="2:183" x14ac:dyDescent="0.2">
      <c r="B5" t="s">
        <v>826</v>
      </c>
    </row>
    <row r="6" spans="2:183" x14ac:dyDescent="0.2">
      <c r="B6" t="s">
        <v>346</v>
      </c>
    </row>
    <row r="7" spans="2:183" ht="12.75" customHeight="1" x14ac:dyDescent="0.2">
      <c r="B7" t="s">
        <v>1209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1743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1209</v>
      </c>
      <c r="DZ7" s="75"/>
      <c r="EA7" s="75"/>
      <c r="EB7" s="75"/>
      <c r="EC7" s="75"/>
      <c r="ED7" s="85" t="s">
        <v>1209</v>
      </c>
      <c r="EE7" s="75"/>
      <c r="EF7" s="75"/>
      <c r="EG7" s="75"/>
      <c r="EH7" s="75"/>
      <c r="EI7" s="85" t="s">
        <v>1209</v>
      </c>
      <c r="EJ7" s="85" t="s">
        <v>1209</v>
      </c>
      <c r="EK7" s="85" t="s">
        <v>1209</v>
      </c>
      <c r="EL7" s="85" t="s">
        <v>1209</v>
      </c>
      <c r="EM7" s="85" t="s">
        <v>1209</v>
      </c>
      <c r="EN7" s="85" t="s">
        <v>1209</v>
      </c>
      <c r="EO7" s="85" t="s">
        <v>1209</v>
      </c>
      <c r="EP7" s="85" t="s">
        <v>1209</v>
      </c>
      <c r="EQ7" s="85" t="s">
        <v>1209</v>
      </c>
      <c r="ER7" s="85" t="s">
        <v>1209</v>
      </c>
      <c r="ES7" s="75" t="s">
        <v>1739</v>
      </c>
      <c r="ET7" s="116" t="s">
        <v>1741</v>
      </c>
      <c r="EU7" s="116" t="s">
        <v>1741</v>
      </c>
      <c r="EV7" s="116" t="s">
        <v>1741</v>
      </c>
      <c r="EW7" s="116" t="s">
        <v>1741</v>
      </c>
      <c r="EX7" s="127" t="s">
        <v>1209</v>
      </c>
      <c r="EY7" s="127" t="s">
        <v>1209</v>
      </c>
      <c r="EZ7" s="127" t="s">
        <v>1209</v>
      </c>
      <c r="FA7" s="128" t="s">
        <v>1735</v>
      </c>
      <c r="FB7" s="124" t="s">
        <v>23</v>
      </c>
      <c r="FC7" s="124" t="s">
        <v>23</v>
      </c>
      <c r="FD7" s="124" t="s">
        <v>23</v>
      </c>
      <c r="FE7" s="124" t="s">
        <v>23</v>
      </c>
      <c r="FF7" s="124" t="s">
        <v>23</v>
      </c>
      <c r="FG7" s="132" t="s">
        <v>1765</v>
      </c>
      <c r="FH7" s="123" t="s">
        <v>23</v>
      </c>
      <c r="FI7" s="123" t="s">
        <v>23</v>
      </c>
      <c r="FJ7" s="123" t="s">
        <v>23</v>
      </c>
      <c r="FK7" s="123" t="s">
        <v>23</v>
      </c>
      <c r="FL7" s="123" t="s">
        <v>23</v>
      </c>
      <c r="FM7" s="123" t="s">
        <v>23</v>
      </c>
      <c r="FN7" s="123" t="s">
        <v>23</v>
      </c>
      <c r="FO7" s="123" t="s">
        <v>23</v>
      </c>
      <c r="FP7" s="123" t="s">
        <v>23</v>
      </c>
      <c r="FQ7" s="123" t="s">
        <v>23</v>
      </c>
      <c r="FR7" s="123" t="s">
        <v>23</v>
      </c>
      <c r="FS7" s="123" t="s">
        <v>23</v>
      </c>
      <c r="FT7" s="123" t="s">
        <v>23</v>
      </c>
      <c r="FU7" s="123" t="s">
        <v>23</v>
      </c>
      <c r="FV7" s="123" t="s">
        <v>23</v>
      </c>
      <c r="FW7" s="123" t="s">
        <v>23</v>
      </c>
    </row>
    <row r="8" spans="2:183" ht="12.75" customHeight="1" x14ac:dyDescent="0.2">
      <c r="B8" t="s">
        <v>1737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1738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1737</v>
      </c>
      <c r="DZ8" s="76"/>
      <c r="EA8" s="76"/>
      <c r="EB8" s="76"/>
      <c r="EC8" s="76"/>
      <c r="ED8" s="86" t="s">
        <v>1737</v>
      </c>
      <c r="EE8" s="76"/>
      <c r="EF8" s="76"/>
      <c r="EG8" s="76"/>
      <c r="EH8" s="76"/>
      <c r="EI8" s="86" t="s">
        <v>1737</v>
      </c>
      <c r="EJ8" s="86" t="s">
        <v>1737</v>
      </c>
      <c r="EK8" s="86" t="s">
        <v>1737</v>
      </c>
      <c r="EL8" s="86" t="s">
        <v>1737</v>
      </c>
      <c r="EM8" s="86" t="s">
        <v>1737</v>
      </c>
      <c r="EN8" s="86" t="s">
        <v>1737</v>
      </c>
      <c r="EO8" s="86" t="s">
        <v>1737</v>
      </c>
      <c r="EP8" s="86" t="s">
        <v>1737</v>
      </c>
      <c r="EQ8" s="86" t="s">
        <v>1737</v>
      </c>
      <c r="ER8" s="86" t="s">
        <v>1737</v>
      </c>
      <c r="ES8" s="76" t="s">
        <v>1740</v>
      </c>
      <c r="ET8" s="116"/>
      <c r="EU8" s="116"/>
      <c r="EV8" s="116"/>
      <c r="EW8" s="116"/>
      <c r="EX8" s="127"/>
      <c r="EY8" s="127"/>
      <c r="EZ8" s="127"/>
      <c r="FA8" s="128"/>
      <c r="FB8" s="124"/>
      <c r="FC8" s="124"/>
      <c r="FD8" s="124"/>
      <c r="FE8" s="124"/>
      <c r="FF8" s="124"/>
      <c r="FG8" s="132"/>
      <c r="FH8" s="123"/>
      <c r="FI8" s="123"/>
      <c r="FJ8" s="123"/>
      <c r="FK8" s="123"/>
      <c r="FL8" s="123"/>
      <c r="FM8" s="123"/>
      <c r="FN8" s="123"/>
      <c r="FO8" s="123"/>
      <c r="FP8" s="123"/>
      <c r="FQ8" s="123"/>
      <c r="FR8" s="123"/>
      <c r="FS8" s="123"/>
      <c r="FT8" s="123"/>
      <c r="FU8" s="123"/>
      <c r="FV8" s="123"/>
      <c r="FW8" s="123"/>
    </row>
    <row r="9" spans="2:183" ht="12.75" customHeight="1" x14ac:dyDescent="0.2">
      <c r="B9" t="s">
        <v>1260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1260</v>
      </c>
      <c r="DZ9" s="77"/>
      <c r="EA9" s="77"/>
      <c r="EB9" s="77"/>
      <c r="EC9" s="77"/>
      <c r="ED9" s="84" t="s">
        <v>1260</v>
      </c>
      <c r="EE9" s="77"/>
      <c r="EF9" s="77"/>
      <c r="EG9" s="77"/>
      <c r="EH9" s="77"/>
      <c r="EI9" s="78" t="s">
        <v>1745</v>
      </c>
      <c r="EJ9" s="113" t="s">
        <v>1260</v>
      </c>
      <c r="EK9" s="113" t="s">
        <v>1260</v>
      </c>
      <c r="EL9" s="113" t="s">
        <v>1260</v>
      </c>
      <c r="EM9" s="113" t="s">
        <v>1260</v>
      </c>
      <c r="EN9" s="113" t="s">
        <v>1260</v>
      </c>
      <c r="EO9" s="113" t="s">
        <v>1260</v>
      </c>
      <c r="EP9" s="113" t="s">
        <v>1260</v>
      </c>
      <c r="EQ9" s="113" t="s">
        <v>1260</v>
      </c>
      <c r="ER9" s="113" t="s">
        <v>1260</v>
      </c>
      <c r="ES9" s="113" t="s">
        <v>1260</v>
      </c>
      <c r="ET9" s="113" t="s">
        <v>1260</v>
      </c>
      <c r="EU9" s="113" t="s">
        <v>1260</v>
      </c>
      <c r="EV9" s="113" t="s">
        <v>1260</v>
      </c>
      <c r="EW9" s="130" t="s">
        <v>1744</v>
      </c>
      <c r="EX9" s="127"/>
      <c r="EY9" s="127"/>
      <c r="EZ9" s="127"/>
      <c r="FA9" s="128"/>
      <c r="FB9" s="124"/>
      <c r="FC9" s="124"/>
      <c r="FD9" s="124"/>
      <c r="FE9" s="124"/>
      <c r="FF9" s="124"/>
      <c r="FG9" s="132"/>
      <c r="FH9" s="123"/>
      <c r="FI9" s="123"/>
      <c r="FJ9" s="123"/>
      <c r="FK9" s="123"/>
      <c r="FL9" s="123"/>
      <c r="FM9" s="123"/>
      <c r="FN9" s="123"/>
      <c r="FO9" s="123"/>
      <c r="FP9" s="123"/>
      <c r="FQ9" s="123"/>
      <c r="FR9" s="123"/>
      <c r="FS9" s="123"/>
      <c r="FT9" s="123"/>
      <c r="FU9" s="123"/>
      <c r="FV9" s="123"/>
      <c r="FW9" s="123"/>
    </row>
    <row r="10" spans="2:183" ht="12.75" customHeight="1" x14ac:dyDescent="0.2">
      <c r="B10" t="s">
        <v>1742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1742</v>
      </c>
      <c r="DZ10" s="75"/>
      <c r="EA10" s="75"/>
      <c r="EB10" s="75"/>
      <c r="EC10" s="75"/>
      <c r="ED10" s="85" t="s">
        <v>1742</v>
      </c>
      <c r="EE10" s="75"/>
      <c r="EF10" s="75"/>
      <c r="EG10" s="75"/>
      <c r="EH10" s="75"/>
      <c r="EI10" s="75" t="s">
        <v>1746</v>
      </c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30"/>
      <c r="EX10" s="127"/>
      <c r="EY10" s="127"/>
      <c r="EZ10" s="127"/>
      <c r="FA10" s="128"/>
      <c r="FB10" s="124"/>
      <c r="FC10" s="124"/>
      <c r="FD10" s="124"/>
      <c r="FE10" s="124"/>
      <c r="FF10" s="124"/>
      <c r="FG10" s="132"/>
      <c r="FH10" s="123"/>
      <c r="FI10" s="123"/>
      <c r="FJ10" s="123"/>
      <c r="FK10" s="123"/>
      <c r="FL10" s="123"/>
      <c r="FM10" s="123"/>
      <c r="FN10" s="123"/>
      <c r="FO10" s="123"/>
      <c r="FP10" s="123"/>
      <c r="FQ10" s="123"/>
      <c r="FR10" s="123"/>
      <c r="FS10" s="123"/>
      <c r="FT10" s="123"/>
      <c r="FU10" s="123"/>
      <c r="FV10" s="123"/>
      <c r="FW10" s="123"/>
    </row>
    <row r="11" spans="2:183" ht="12.75" customHeight="1" x14ac:dyDescent="0.2">
      <c r="B11" t="s">
        <v>1210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1210</v>
      </c>
      <c r="EQ11" s="88" t="s">
        <v>1210</v>
      </c>
      <c r="ER11" s="88" t="s">
        <v>1210</v>
      </c>
      <c r="ES11" s="88" t="s">
        <v>1210</v>
      </c>
      <c r="ET11" s="88" t="s">
        <v>1210</v>
      </c>
      <c r="EU11" s="88" t="s">
        <v>1210</v>
      </c>
      <c r="EV11" s="88" t="s">
        <v>1210</v>
      </c>
      <c r="EW11" s="88" t="s">
        <v>1776</v>
      </c>
      <c r="EX11" s="127"/>
      <c r="EY11" s="127"/>
      <c r="EZ11" s="127"/>
      <c r="FA11" s="128"/>
      <c r="FB11" s="124"/>
      <c r="FC11" s="124"/>
      <c r="FD11" s="124"/>
      <c r="FE11" s="124"/>
      <c r="FF11" s="124"/>
      <c r="FG11" s="132"/>
      <c r="FH11" s="123"/>
      <c r="FI11" s="123"/>
      <c r="FJ11" s="123"/>
      <c r="FK11" s="123"/>
      <c r="FL11" s="123"/>
      <c r="FM11" s="123"/>
      <c r="FN11" s="123"/>
      <c r="FO11" s="123"/>
      <c r="FP11" s="123"/>
      <c r="FQ11" s="123"/>
      <c r="FR11" s="123"/>
      <c r="FS11" s="123"/>
      <c r="FT11" s="123"/>
      <c r="FU11" s="123"/>
      <c r="FV11" s="123"/>
      <c r="FW11" s="123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1736</v>
      </c>
      <c r="EX12" s="115" t="s">
        <v>23</v>
      </c>
      <c r="EY12" s="115" t="s">
        <v>23</v>
      </c>
      <c r="EZ12" s="115" t="s">
        <v>23</v>
      </c>
      <c r="FA12" s="131" t="s">
        <v>1747</v>
      </c>
      <c r="FB12" s="124"/>
      <c r="FC12" s="124"/>
      <c r="FD12" s="124"/>
      <c r="FE12" s="124"/>
      <c r="FF12" s="124"/>
      <c r="FG12" s="132"/>
      <c r="FH12" s="123"/>
      <c r="FI12" s="123"/>
      <c r="FJ12" s="123"/>
      <c r="FK12" s="123"/>
      <c r="FL12" s="123"/>
      <c r="FM12" s="123"/>
      <c r="FN12" s="123"/>
      <c r="FO12" s="123"/>
      <c r="FP12" s="123"/>
      <c r="FQ12" s="123"/>
      <c r="FR12" s="123"/>
      <c r="FS12" s="123"/>
      <c r="FT12" s="123"/>
      <c r="FU12" s="123"/>
      <c r="FV12" s="123"/>
      <c r="FW12" s="123"/>
    </row>
    <row r="13" spans="2:183" ht="12.75" customHeight="1" x14ac:dyDescent="0.2">
      <c r="B13" s="23" t="s">
        <v>1732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1733</v>
      </c>
      <c r="DA13" s="72"/>
      <c r="DB13" s="72"/>
      <c r="DC13" s="72"/>
      <c r="DD13" s="72"/>
      <c r="DE13" s="72" t="s">
        <v>1768</v>
      </c>
      <c r="DF13" s="111" t="s">
        <v>1715</v>
      </c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2" t="s">
        <v>1770</v>
      </c>
      <c r="DU13" s="103" t="s">
        <v>1715</v>
      </c>
      <c r="DV13" s="103"/>
      <c r="DW13" s="103"/>
      <c r="DX13" s="103"/>
      <c r="DY13" s="103" t="s">
        <v>1715</v>
      </c>
      <c r="DZ13" s="103"/>
      <c r="EA13" s="103"/>
      <c r="EB13" s="103"/>
      <c r="EC13" s="103"/>
      <c r="ED13" s="103" t="s">
        <v>1715</v>
      </c>
      <c r="EE13" s="103"/>
      <c r="EF13" s="103"/>
      <c r="EG13" s="103"/>
      <c r="EH13" s="103"/>
      <c r="EI13" s="103" t="s">
        <v>1715</v>
      </c>
      <c r="EJ13" s="103" t="s">
        <v>1715</v>
      </c>
      <c r="EK13" s="103" t="s">
        <v>1715</v>
      </c>
      <c r="EL13" s="103" t="s">
        <v>1715</v>
      </c>
      <c r="EM13" s="103" t="s">
        <v>1715</v>
      </c>
      <c r="EN13" s="103" t="s">
        <v>1715</v>
      </c>
      <c r="EO13" s="103" t="s">
        <v>1715</v>
      </c>
      <c r="EP13" s="103" t="s">
        <v>1715</v>
      </c>
      <c r="EQ13" s="103" t="s">
        <v>1715</v>
      </c>
      <c r="ER13" s="103" t="s">
        <v>1715</v>
      </c>
      <c r="ES13" s="103" t="s">
        <v>1715</v>
      </c>
      <c r="ET13" s="103" t="s">
        <v>1715</v>
      </c>
      <c r="EU13" s="103" t="s">
        <v>1715</v>
      </c>
      <c r="EV13" s="103" t="s">
        <v>1715</v>
      </c>
      <c r="EW13" s="114" t="s">
        <v>1735</v>
      </c>
      <c r="EX13" s="115"/>
      <c r="EY13" s="115"/>
      <c r="EZ13" s="115"/>
      <c r="FA13" s="131"/>
      <c r="FB13" s="124"/>
      <c r="FC13" s="124"/>
      <c r="FD13" s="124"/>
      <c r="FE13" s="124"/>
      <c r="FF13" s="124"/>
      <c r="FG13" s="132"/>
      <c r="FH13" s="123"/>
      <c r="FI13" s="123"/>
      <c r="FJ13" s="123"/>
      <c r="FK13" s="123"/>
      <c r="FL13" s="123"/>
      <c r="FM13" s="123"/>
      <c r="FN13" s="123"/>
      <c r="FO13" s="123"/>
      <c r="FP13" s="123"/>
      <c r="FQ13" s="123"/>
      <c r="FR13" s="123"/>
      <c r="FS13" s="123"/>
      <c r="FT13" s="123"/>
      <c r="FU13" s="123"/>
      <c r="FV13" s="123"/>
      <c r="FW13" s="123"/>
    </row>
    <row r="14" spans="2:183" ht="12.75" customHeight="1" x14ac:dyDescent="0.2">
      <c r="B14" s="23" t="s">
        <v>1734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1767</v>
      </c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2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14"/>
      <c r="EX14" s="115"/>
      <c r="EY14" s="115"/>
      <c r="EZ14" s="115"/>
      <c r="FA14" s="131"/>
      <c r="FB14" s="124"/>
      <c r="FC14" s="124"/>
      <c r="FD14" s="124"/>
      <c r="FE14" s="124"/>
      <c r="FF14" s="124"/>
      <c r="FG14" s="132"/>
      <c r="FH14" s="123"/>
      <c r="FI14" s="123"/>
      <c r="FJ14" s="123"/>
      <c r="FK14" s="123"/>
      <c r="FL14" s="123"/>
      <c r="FM14" s="123"/>
      <c r="FN14" s="123"/>
      <c r="FO14" s="123"/>
      <c r="FP14" s="123"/>
      <c r="FQ14" s="123"/>
      <c r="FR14" s="123"/>
      <c r="FS14" s="123"/>
      <c r="FT14" s="123"/>
      <c r="FU14" s="123"/>
      <c r="FV14" s="123"/>
      <c r="FW14" s="123"/>
    </row>
    <row r="15" spans="2:183" ht="12.75" customHeight="1" x14ac:dyDescent="0.2">
      <c r="B15" s="23" t="s">
        <v>1755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1766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1769</v>
      </c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14"/>
      <c r="EX15" s="115"/>
      <c r="EY15" s="115"/>
      <c r="EZ15" s="115"/>
      <c r="FA15" s="131"/>
      <c r="FB15" s="124"/>
      <c r="FC15" s="124"/>
      <c r="FD15" s="124"/>
      <c r="FE15" s="124"/>
      <c r="FF15" s="124"/>
      <c r="FG15" s="132"/>
      <c r="FH15" s="123"/>
      <c r="FI15" s="123"/>
      <c r="FJ15" s="123"/>
      <c r="FK15" s="123"/>
      <c r="FL15" s="123"/>
      <c r="FM15" s="123"/>
      <c r="FN15" s="123"/>
      <c r="FO15" s="123"/>
      <c r="FP15" s="123"/>
      <c r="FQ15" s="123"/>
      <c r="FR15" s="123"/>
      <c r="FS15" s="123"/>
      <c r="FT15" s="123"/>
      <c r="FU15" s="123"/>
      <c r="FV15" s="123"/>
      <c r="FW15" s="123"/>
    </row>
    <row r="16" spans="2:183" ht="12.75" customHeight="1" x14ac:dyDescent="0.2">
      <c r="B16" t="s">
        <v>1748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1754</v>
      </c>
      <c r="CG16" s="117" t="s">
        <v>1748</v>
      </c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22" t="s">
        <v>1763</v>
      </c>
      <c r="CT16" s="121" t="s">
        <v>1748</v>
      </c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02" t="s">
        <v>1748</v>
      </c>
      <c r="DZ16" s="102" t="s">
        <v>1748</v>
      </c>
      <c r="EA16" s="102" t="s">
        <v>1748</v>
      </c>
      <c r="EB16" s="102" t="s">
        <v>1748</v>
      </c>
      <c r="EC16" s="102" t="s">
        <v>1748</v>
      </c>
      <c r="ED16" s="102" t="s">
        <v>1748</v>
      </c>
      <c r="EE16" s="102" t="s">
        <v>1748</v>
      </c>
      <c r="EF16" s="102" t="s">
        <v>1748</v>
      </c>
      <c r="EG16" s="102" t="s">
        <v>1748</v>
      </c>
      <c r="EH16" s="102" t="s">
        <v>1748</v>
      </c>
      <c r="EI16" s="102" t="s">
        <v>1748</v>
      </c>
      <c r="EJ16" s="102" t="s">
        <v>1748</v>
      </c>
      <c r="EK16" s="102" t="s">
        <v>1748</v>
      </c>
      <c r="EL16" s="102" t="s">
        <v>1748</v>
      </c>
      <c r="EM16" s="102" t="s">
        <v>1748</v>
      </c>
      <c r="EN16" s="102" t="s">
        <v>1748</v>
      </c>
      <c r="EO16" s="102" t="s">
        <v>1748</v>
      </c>
      <c r="EP16" s="102" t="s">
        <v>1748</v>
      </c>
      <c r="EQ16" s="125" t="s">
        <v>1748</v>
      </c>
      <c r="ER16" s="126" t="s">
        <v>1764</v>
      </c>
      <c r="ES16" s="116" t="s">
        <v>1748</v>
      </c>
      <c r="ET16" s="117" t="s">
        <v>1748</v>
      </c>
      <c r="EU16" s="117" t="s">
        <v>1748</v>
      </c>
      <c r="EV16" s="117" t="s">
        <v>1748</v>
      </c>
      <c r="EW16" s="117" t="s">
        <v>1748</v>
      </c>
      <c r="EX16" s="117" t="s">
        <v>1748</v>
      </c>
      <c r="EY16" s="117" t="s">
        <v>1748</v>
      </c>
      <c r="EZ16" s="117" t="s">
        <v>1748</v>
      </c>
      <c r="FA16" s="117" t="s">
        <v>1748</v>
      </c>
      <c r="FB16" s="117" t="s">
        <v>1748</v>
      </c>
      <c r="FC16" s="117" t="s">
        <v>1748</v>
      </c>
      <c r="FD16" s="117" t="s">
        <v>1748</v>
      </c>
      <c r="FE16" s="117" t="s">
        <v>1748</v>
      </c>
      <c r="FF16" s="117" t="s">
        <v>1748</v>
      </c>
      <c r="FG16" s="122" t="s">
        <v>1735</v>
      </c>
      <c r="FH16" s="123"/>
      <c r="FI16" s="123"/>
      <c r="FJ16" s="123"/>
      <c r="FK16" s="123"/>
      <c r="FL16" s="123"/>
      <c r="FM16" s="123"/>
      <c r="FN16" s="123"/>
      <c r="FO16" s="123"/>
      <c r="FP16" s="123"/>
      <c r="FQ16" s="123"/>
      <c r="FR16" s="123"/>
      <c r="FS16" s="123"/>
      <c r="FT16" s="123"/>
      <c r="FU16" s="123"/>
      <c r="FV16" s="123"/>
      <c r="FW16" s="123"/>
    </row>
    <row r="17" spans="2:179" ht="12.75" customHeight="1" x14ac:dyDescent="0.2">
      <c r="B17" s="23" t="s">
        <v>1749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1751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1752</v>
      </c>
      <c r="CF17" s="80" t="s">
        <v>1753</v>
      </c>
      <c r="CG17" s="117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22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  <c r="DQ17" s="121"/>
      <c r="DR17" s="121"/>
      <c r="DS17" s="121"/>
      <c r="DT17" s="121"/>
      <c r="DU17" s="121"/>
      <c r="DV17" s="121"/>
      <c r="DW17" s="121"/>
      <c r="DX17" s="121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25"/>
      <c r="ER17" s="126"/>
      <c r="ES17" s="116"/>
      <c r="ET17" s="117"/>
      <c r="EU17" s="117"/>
      <c r="EV17" s="117"/>
      <c r="EW17" s="117"/>
      <c r="EX17" s="117"/>
      <c r="EY17" s="117"/>
      <c r="EZ17" s="117"/>
      <c r="FA17" s="117"/>
      <c r="FB17" s="117"/>
      <c r="FC17" s="117"/>
      <c r="FD17" s="117"/>
      <c r="FE17" s="117"/>
      <c r="FF17" s="117"/>
      <c r="FG17" s="122"/>
      <c r="FH17" s="123"/>
      <c r="FI17" s="123"/>
      <c r="FJ17" s="123"/>
      <c r="FK17" s="123"/>
      <c r="FL17" s="123"/>
      <c r="FM17" s="123"/>
      <c r="FN17" s="123"/>
      <c r="FO17" s="123"/>
      <c r="FP17" s="123"/>
      <c r="FQ17" s="123"/>
      <c r="FR17" s="123"/>
      <c r="FS17" s="123"/>
      <c r="FT17" s="123"/>
      <c r="FU17" s="123"/>
      <c r="FV17" s="123"/>
      <c r="FW17" s="123"/>
    </row>
    <row r="18" spans="2:179" ht="12.75" customHeight="1" x14ac:dyDescent="0.2">
      <c r="B18" s="23" t="s">
        <v>1762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1761</v>
      </c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25"/>
      <c r="ER18" s="126"/>
      <c r="ES18" s="116"/>
      <c r="ET18" s="117"/>
      <c r="EU18" s="117"/>
      <c r="EV18" s="117"/>
      <c r="EW18" s="117"/>
      <c r="EX18" s="117"/>
      <c r="EY18" s="117"/>
      <c r="EZ18" s="117"/>
      <c r="FA18" s="117"/>
      <c r="FB18" s="117"/>
      <c r="FC18" s="117"/>
      <c r="FD18" s="117"/>
      <c r="FE18" s="117"/>
      <c r="FF18" s="117"/>
      <c r="FG18" s="122"/>
      <c r="FH18" s="123"/>
      <c r="FI18" s="123"/>
      <c r="FJ18" s="123"/>
      <c r="FK18" s="123"/>
      <c r="FL18" s="123"/>
      <c r="FM18" s="123"/>
      <c r="FN18" s="123"/>
      <c r="FO18" s="123"/>
      <c r="FP18" s="123"/>
      <c r="FQ18" s="123"/>
      <c r="FR18" s="123"/>
      <c r="FS18" s="123"/>
      <c r="FT18" s="123"/>
      <c r="FU18" s="123"/>
      <c r="FV18" s="123"/>
      <c r="FW18" s="123"/>
    </row>
    <row r="19" spans="2:179" ht="12.75" customHeight="1" x14ac:dyDescent="0.2">
      <c r="B19" s="23" t="s">
        <v>1756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1761</v>
      </c>
      <c r="EQ19" s="125"/>
      <c r="ER19" s="126"/>
      <c r="ES19" s="116"/>
      <c r="ET19" s="117"/>
      <c r="EU19" s="117"/>
      <c r="EV19" s="117"/>
      <c r="EW19" s="117"/>
      <c r="EX19" s="117"/>
      <c r="EY19" s="117"/>
      <c r="EZ19" s="117"/>
      <c r="FA19" s="117"/>
      <c r="FB19" s="117"/>
      <c r="FC19" s="117"/>
      <c r="FD19" s="117"/>
      <c r="FE19" s="117"/>
      <c r="FF19" s="117"/>
      <c r="FG19" s="122"/>
      <c r="FH19" s="123"/>
      <c r="FI19" s="123"/>
      <c r="FJ19" s="123"/>
      <c r="FK19" s="123"/>
      <c r="FL19" s="123"/>
      <c r="FM19" s="123"/>
      <c r="FN19" s="123"/>
      <c r="FO19" s="123"/>
      <c r="FP19" s="123"/>
      <c r="FQ19" s="123"/>
      <c r="FR19" s="123"/>
      <c r="FS19" s="123"/>
      <c r="FT19" s="123"/>
      <c r="FU19" s="123"/>
      <c r="FV19" s="123"/>
      <c r="FW19" s="123"/>
    </row>
    <row r="20" spans="2:179" ht="12.75" customHeight="1" x14ac:dyDescent="0.2">
      <c r="B20" s="23" t="s">
        <v>1750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1758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1760</v>
      </c>
      <c r="CF20" s="120" t="s">
        <v>1750</v>
      </c>
      <c r="CG20" s="119" t="s">
        <v>1750</v>
      </c>
      <c r="CH20" s="119" t="s">
        <v>1750</v>
      </c>
      <c r="CI20" s="119" t="s">
        <v>1750</v>
      </c>
      <c r="CJ20" s="119" t="s">
        <v>1750</v>
      </c>
      <c r="CK20" s="119" t="s">
        <v>1750</v>
      </c>
      <c r="CL20" s="119" t="s">
        <v>1750</v>
      </c>
      <c r="CM20" s="119" t="s">
        <v>1750</v>
      </c>
      <c r="CN20" s="119" t="s">
        <v>1750</v>
      </c>
      <c r="CO20" s="119" t="s">
        <v>1750</v>
      </c>
      <c r="CP20" s="119" t="s">
        <v>1750</v>
      </c>
      <c r="CQ20" s="119" t="s">
        <v>1750</v>
      </c>
      <c r="CR20" s="119" t="s">
        <v>1750</v>
      </c>
      <c r="CS20" s="119" t="s">
        <v>1750</v>
      </c>
      <c r="CT20" s="119" t="s">
        <v>1750</v>
      </c>
      <c r="CU20" s="119" t="s">
        <v>1750</v>
      </c>
      <c r="CV20" s="119" t="s">
        <v>1750</v>
      </c>
      <c r="CW20" s="119" t="s">
        <v>1750</v>
      </c>
      <c r="CX20" s="119" t="s">
        <v>1750</v>
      </c>
      <c r="CY20" s="119" t="s">
        <v>1750</v>
      </c>
      <c r="CZ20" s="119" t="s">
        <v>1750</v>
      </c>
      <c r="DA20" s="119" t="s">
        <v>1750</v>
      </c>
      <c r="DB20" s="119" t="s">
        <v>1750</v>
      </c>
      <c r="DC20" s="119" t="s">
        <v>1750</v>
      </c>
      <c r="DD20" s="119" t="s">
        <v>1750</v>
      </c>
      <c r="DE20" s="119" t="s">
        <v>1750</v>
      </c>
      <c r="DF20" s="119" t="s">
        <v>1750</v>
      </c>
      <c r="DG20" s="119" t="s">
        <v>1750</v>
      </c>
      <c r="DH20" s="119" t="s">
        <v>1750</v>
      </c>
      <c r="DI20" s="119" t="s">
        <v>1750</v>
      </c>
      <c r="DJ20" s="119" t="s">
        <v>1750</v>
      </c>
      <c r="DK20" s="119" t="s">
        <v>1750</v>
      </c>
      <c r="DL20" s="119" t="s">
        <v>1750</v>
      </c>
      <c r="DM20" s="119" t="s">
        <v>1750</v>
      </c>
      <c r="DN20" s="119" t="s">
        <v>1750</v>
      </c>
      <c r="DO20" s="119" t="s">
        <v>1750</v>
      </c>
      <c r="DP20" s="119" t="s">
        <v>1750</v>
      </c>
      <c r="DQ20" s="119" t="s">
        <v>1750</v>
      </c>
      <c r="DR20" s="119" t="s">
        <v>1750</v>
      </c>
      <c r="DS20" s="119" t="s">
        <v>1750</v>
      </c>
      <c r="DT20" s="119" t="s">
        <v>1750</v>
      </c>
      <c r="DU20" s="119" t="s">
        <v>1750</v>
      </c>
      <c r="DV20" s="119" t="s">
        <v>1750</v>
      </c>
      <c r="DW20" s="119" t="s">
        <v>1750</v>
      </c>
      <c r="DX20" s="119" t="s">
        <v>1750</v>
      </c>
      <c r="DY20" s="119" t="s">
        <v>1750</v>
      </c>
      <c r="DZ20" s="119" t="s">
        <v>1750</v>
      </c>
      <c r="EA20" s="119" t="s">
        <v>1750</v>
      </c>
      <c r="EB20" s="119" t="s">
        <v>1750</v>
      </c>
      <c r="EC20" s="119" t="s">
        <v>1750</v>
      </c>
      <c r="ED20" s="119" t="s">
        <v>1750</v>
      </c>
      <c r="EE20" s="119" t="s">
        <v>1750</v>
      </c>
      <c r="EF20" s="119" t="s">
        <v>1750</v>
      </c>
      <c r="EG20" s="119" t="s">
        <v>1750</v>
      </c>
      <c r="EH20" s="119" t="s">
        <v>1750</v>
      </c>
      <c r="EI20" s="119" t="s">
        <v>1750</v>
      </c>
      <c r="EJ20" s="119" t="s">
        <v>1750</v>
      </c>
      <c r="EK20" s="119" t="s">
        <v>1750</v>
      </c>
      <c r="EL20" s="119" t="s">
        <v>1750</v>
      </c>
      <c r="EM20" s="119" t="s">
        <v>1750</v>
      </c>
      <c r="EN20" s="119" t="s">
        <v>1750</v>
      </c>
      <c r="EO20" s="119" t="s">
        <v>1750</v>
      </c>
      <c r="EP20" s="119" t="s">
        <v>1750</v>
      </c>
      <c r="EQ20" s="119" t="s">
        <v>1750</v>
      </c>
      <c r="ER20" s="129" t="s">
        <v>1761</v>
      </c>
      <c r="ES20" s="116"/>
      <c r="ET20" s="117"/>
      <c r="EU20" s="117"/>
      <c r="EV20" s="117"/>
      <c r="EW20" s="117"/>
      <c r="EX20" s="117"/>
      <c r="EY20" s="117"/>
      <c r="EZ20" s="117"/>
      <c r="FA20" s="117"/>
      <c r="FB20" s="117"/>
      <c r="FC20" s="117"/>
      <c r="FD20" s="117"/>
      <c r="FE20" s="117"/>
      <c r="FF20" s="117"/>
      <c r="FG20" s="122"/>
      <c r="FH20" s="123"/>
      <c r="FI20" s="123"/>
      <c r="FJ20" s="123"/>
      <c r="FK20" s="123"/>
      <c r="FL20" s="123"/>
      <c r="FM20" s="123"/>
      <c r="FN20" s="123"/>
      <c r="FO20" s="123"/>
      <c r="FP20" s="123"/>
      <c r="FQ20" s="123"/>
      <c r="FR20" s="123"/>
      <c r="FS20" s="123"/>
      <c r="FT20" s="123"/>
      <c r="FU20" s="123"/>
      <c r="FV20" s="123"/>
      <c r="FW20" s="123"/>
    </row>
    <row r="21" spans="2:179" ht="12.75" customHeight="1" x14ac:dyDescent="0.2">
      <c r="B21" s="23" t="s">
        <v>1757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1759</v>
      </c>
      <c r="CF21" s="120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29"/>
      <c r="ES21" s="116"/>
      <c r="ET21" s="117"/>
      <c r="EU21" s="117"/>
      <c r="EV21" s="117"/>
      <c r="EW21" s="117"/>
      <c r="EX21" s="117"/>
      <c r="EY21" s="117"/>
      <c r="EZ21" s="117"/>
      <c r="FA21" s="117"/>
      <c r="FB21" s="117"/>
      <c r="FC21" s="117"/>
      <c r="FD21" s="117"/>
      <c r="FE21" s="117"/>
      <c r="FF21" s="117"/>
      <c r="FG21" s="122"/>
      <c r="FH21" s="123"/>
      <c r="FI21" s="123"/>
      <c r="FJ21" s="123"/>
      <c r="FK21" s="123"/>
      <c r="FL21" s="123"/>
      <c r="FM21" s="123"/>
      <c r="FN21" s="123"/>
      <c r="FO21" s="123"/>
      <c r="FP21" s="123"/>
      <c r="FQ21" s="123"/>
      <c r="FR21" s="123"/>
      <c r="FS21" s="123"/>
      <c r="FT21" s="123"/>
      <c r="FU21" s="123"/>
      <c r="FV21" s="123"/>
      <c r="FW21" s="123"/>
    </row>
    <row r="22" spans="2:179" ht="12.75" customHeight="1" x14ac:dyDescent="0.2">
      <c r="B22" t="s">
        <v>1773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1777</v>
      </c>
      <c r="FC22" s="91" t="s">
        <v>1202</v>
      </c>
      <c r="FD22" s="91" t="s">
        <v>1202</v>
      </c>
      <c r="FE22" s="91" t="s">
        <v>1202</v>
      </c>
      <c r="FF22" s="91" t="s">
        <v>1202</v>
      </c>
      <c r="FG22" s="91" t="s">
        <v>1202</v>
      </c>
      <c r="FH22" s="123"/>
      <c r="FI22" s="123"/>
      <c r="FJ22" s="123"/>
      <c r="FK22" s="123"/>
      <c r="FL22" s="123"/>
      <c r="FM22" s="123"/>
      <c r="FN22" s="123"/>
      <c r="FO22" s="123"/>
      <c r="FP22" s="123"/>
      <c r="FQ22" s="123"/>
      <c r="FR22" s="123"/>
      <c r="FS22" s="123"/>
      <c r="FT22" s="123"/>
      <c r="FU22" s="123"/>
      <c r="FV22" s="123"/>
      <c r="FW22" s="123"/>
    </row>
    <row r="23" spans="2:179" ht="12.75" customHeight="1" x14ac:dyDescent="0.2">
      <c r="B23" t="s">
        <v>1775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1735</v>
      </c>
      <c r="FO23" s="123"/>
      <c r="FP23" s="123"/>
      <c r="FQ23" s="123"/>
      <c r="FR23" s="123"/>
      <c r="FS23" s="123"/>
      <c r="FT23" s="123"/>
      <c r="FU23" s="123"/>
      <c r="FV23" s="123"/>
      <c r="FW23" s="123"/>
    </row>
    <row r="24" spans="2:179" ht="12.75" customHeight="1" x14ac:dyDescent="0.2">
      <c r="B24" t="s">
        <v>1772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1735</v>
      </c>
      <c r="FU24" s="123"/>
      <c r="FV24" s="123"/>
      <c r="FW24" s="123"/>
    </row>
    <row r="25" spans="2:179" ht="12.75" customHeight="1" x14ac:dyDescent="0.2">
      <c r="B25" t="s">
        <v>1779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1735</v>
      </c>
      <c r="FU25" s="123"/>
      <c r="FV25" s="123"/>
      <c r="FW25" s="123"/>
    </row>
    <row r="26" spans="2:179" ht="12.75" customHeight="1" x14ac:dyDescent="0.2">
      <c r="B26" t="s">
        <v>1774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1771</v>
      </c>
      <c r="EW26" s="84" t="s">
        <v>1771</v>
      </c>
      <c r="EX26" s="84" t="s">
        <v>1771</v>
      </c>
      <c r="EY26" s="84" t="s">
        <v>1771</v>
      </c>
      <c r="EZ26" s="84" t="s">
        <v>1771</v>
      </c>
      <c r="FA26" s="84" t="s">
        <v>1771</v>
      </c>
      <c r="FB26" s="84" t="s">
        <v>1771</v>
      </c>
      <c r="FC26" s="84" t="s">
        <v>1771</v>
      </c>
      <c r="FD26" s="84" t="s">
        <v>1771</v>
      </c>
      <c r="FE26" s="84" t="s">
        <v>1771</v>
      </c>
      <c r="FF26" s="84" t="s">
        <v>1771</v>
      </c>
      <c r="FG26" s="84" t="s">
        <v>1771</v>
      </c>
      <c r="FH26" s="84" t="s">
        <v>1771</v>
      </c>
      <c r="FI26" s="84" t="s">
        <v>1771</v>
      </c>
      <c r="FJ26" s="84" t="s">
        <v>1771</v>
      </c>
      <c r="FK26" s="84" t="s">
        <v>1771</v>
      </c>
      <c r="FL26" s="84" t="s">
        <v>1771</v>
      </c>
      <c r="FM26" s="84" t="s">
        <v>1771</v>
      </c>
      <c r="FN26" s="84" t="s">
        <v>1771</v>
      </c>
      <c r="FO26" s="84" t="s">
        <v>1771</v>
      </c>
      <c r="FP26" s="84" t="s">
        <v>1771</v>
      </c>
      <c r="FQ26" s="84" t="s">
        <v>1771</v>
      </c>
      <c r="FR26" s="84" t="s">
        <v>1771</v>
      </c>
      <c r="FS26" s="84" t="s">
        <v>1771</v>
      </c>
      <c r="FT26" s="84" t="s">
        <v>1771</v>
      </c>
      <c r="FU26" s="84" t="s">
        <v>1735</v>
      </c>
      <c r="FV26" s="123"/>
      <c r="FW26" s="123"/>
    </row>
    <row r="27" spans="2:179" ht="12.75" customHeight="1" x14ac:dyDescent="0.2">
      <c r="B27" t="s">
        <v>1226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1780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1248</v>
      </c>
    </row>
    <row r="30" spans="2:179" ht="12.75" customHeight="1" x14ac:dyDescent="0.2">
      <c r="B30" t="s">
        <v>1249</v>
      </c>
    </row>
    <row r="31" spans="2:179" ht="12.75" customHeight="1" x14ac:dyDescent="0.2">
      <c r="B31" t="s">
        <v>1698</v>
      </c>
    </row>
    <row r="32" spans="2:179" ht="12.75" customHeight="1" x14ac:dyDescent="0.2">
      <c r="B32" t="s">
        <v>1701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1212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1214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1699</v>
      </c>
      <c r="C36" s="64"/>
      <c r="D36" s="65" t="s">
        <v>1705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1703</v>
      </c>
      <c r="DU36" s="103" t="s">
        <v>1264</v>
      </c>
      <c r="DV36" s="104"/>
      <c r="DW36" s="104"/>
      <c r="DX36" s="104"/>
      <c r="DY36" s="104"/>
      <c r="DZ36" s="104"/>
      <c r="EA36" s="104"/>
      <c r="EB36" s="104"/>
      <c r="EC36" s="10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1700</v>
      </c>
      <c r="C37" s="66" t="s">
        <v>1704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1706</v>
      </c>
      <c r="DU37" s="103"/>
      <c r="DV37" s="104"/>
      <c r="DW37" s="104"/>
      <c r="DX37" s="104"/>
      <c r="DY37" s="104"/>
      <c r="DZ37" s="104"/>
      <c r="EA37" s="104"/>
      <c r="EB37" s="104"/>
      <c r="EC37" s="10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1702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1778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1707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1712</v>
      </c>
      <c r="EN44" s="108" t="s">
        <v>1714</v>
      </c>
      <c r="EO44" s="105"/>
      <c r="EP44" s="105"/>
      <c r="EQ44" s="108" t="s">
        <v>1714</v>
      </c>
      <c r="ER44" s="105"/>
      <c r="ES44" s="105"/>
      <c r="ET44" s="105"/>
      <c r="EU44" s="108" t="s">
        <v>1714</v>
      </c>
      <c r="EV44" s="105"/>
      <c r="EW44" s="105"/>
      <c r="EX44" s="105"/>
      <c r="EY44" s="105"/>
      <c r="EZ44" s="105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1708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1710</v>
      </c>
      <c r="BA45" s="68" t="s">
        <v>1709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1711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1713</v>
      </c>
      <c r="EN45" s="108"/>
      <c r="EO45" s="105"/>
      <c r="EP45" s="105"/>
      <c r="EQ45" s="108"/>
      <c r="ER45" s="105"/>
      <c r="ES45" s="105"/>
      <c r="ET45" s="105"/>
      <c r="EU45" s="108"/>
      <c r="EV45" s="105"/>
      <c r="EW45" s="105"/>
      <c r="EX45" s="105"/>
      <c r="EY45" s="105"/>
      <c r="EZ45" s="105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1730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09" t="s">
        <v>1731</v>
      </c>
      <c r="EY46" s="109"/>
      <c r="EZ46" s="109" t="s">
        <v>1731</v>
      </c>
      <c r="FA46" s="109"/>
      <c r="FB46" s="109" t="s">
        <v>1731</v>
      </c>
      <c r="FC46" s="109"/>
    </row>
    <row r="47" spans="2:179" x14ac:dyDescent="0.2">
      <c r="B47" t="s">
        <v>1722</v>
      </c>
      <c r="C47" s="66" t="s">
        <v>1723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1725</v>
      </c>
      <c r="DU47" s="106" t="s">
        <v>1720</v>
      </c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10" t="s">
        <v>1727</v>
      </c>
      <c r="EX47" s="109"/>
      <c r="EY47" s="109"/>
      <c r="EZ47" s="109"/>
      <c r="FA47" s="109"/>
      <c r="FB47" s="109"/>
      <c r="FC47" s="109"/>
    </row>
    <row r="48" spans="2:179" x14ac:dyDescent="0.2">
      <c r="B48" t="s">
        <v>1724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1726</v>
      </c>
      <c r="DU48" s="106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10"/>
      <c r="EX48" s="109"/>
      <c r="EY48" s="109"/>
      <c r="EZ48" s="109"/>
      <c r="FA48" s="109"/>
      <c r="FB48" s="109"/>
      <c r="FC48" s="109"/>
    </row>
    <row r="49" spans="2:77" x14ac:dyDescent="0.2">
      <c r="B49" t="s">
        <v>1716</v>
      </c>
    </row>
    <row r="50" spans="2:77" x14ac:dyDescent="0.2">
      <c r="B50" t="s">
        <v>1717</v>
      </c>
    </row>
    <row r="51" spans="2:77" x14ac:dyDescent="0.2">
      <c r="B51" t="s">
        <v>1718</v>
      </c>
    </row>
    <row r="52" spans="2:77" x14ac:dyDescent="0.2">
      <c r="B52" t="s">
        <v>1719</v>
      </c>
    </row>
    <row r="53" spans="2:77" x14ac:dyDescent="0.2">
      <c r="B53" t="s">
        <v>1721</v>
      </c>
    </row>
    <row r="54" spans="2:77" x14ac:dyDescent="0.2">
      <c r="B54" t="s">
        <v>1728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1254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1261</v>
      </c>
    </row>
    <row r="62" spans="2:77" x14ac:dyDescent="0.2">
      <c r="B62" t="s">
        <v>1240</v>
      </c>
    </row>
    <row r="63" spans="2:77" x14ac:dyDescent="0.2">
      <c r="B63" t="s">
        <v>1239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2025-02-03T12:39:34Z</dcterms:modified>
</cp:coreProperties>
</file>