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EAA0BF3-59F0-4C0F-BF4B-988A1D11A4BB}" xr6:coauthVersionLast="47" xr6:coauthVersionMax="47" xr10:uidLastSave="{00000000-0000-0000-0000-000000000000}"/>
  <bookViews>
    <workbookView xWindow="-26820" yWindow="780" windowWidth="26220" windowHeight="14910" activeTab="3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Leisure" sheetId="6" r:id="rId5"/>
    <sheet name="NonDurable" sheetId="3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I3" i="5"/>
  <c r="E3" i="5" s="1"/>
  <c r="G3" i="5" l="1"/>
  <c r="F13" i="2"/>
  <c r="H13" i="2"/>
  <c r="E13" i="2" s="1"/>
  <c r="F15" i="2"/>
  <c r="H15" i="2"/>
  <c r="E15" i="2" s="1"/>
  <c r="G13" i="2" l="1"/>
  <c r="G15" i="2"/>
  <c r="F4" i="3"/>
  <c r="I4" i="3"/>
  <c r="E4" i="3" s="1"/>
  <c r="F8" i="5"/>
  <c r="I8" i="5"/>
  <c r="E8" i="5" s="1"/>
  <c r="G8" i="5" l="1"/>
  <c r="G4" i="3"/>
  <c r="F17" i="3"/>
  <c r="I17" i="3"/>
  <c r="E17" i="3" s="1"/>
  <c r="G17" i="3" s="1"/>
  <c r="F41" i="1" l="1"/>
  <c r="H41" i="1"/>
  <c r="E41" i="1" s="1"/>
  <c r="F7" i="2"/>
  <c r="H7" i="2"/>
  <c r="E7" i="2" s="1"/>
  <c r="G41" i="1" l="1"/>
  <c r="G7" i="2"/>
  <c r="F3" i="2"/>
  <c r="H3" i="2"/>
  <c r="E3" i="2" s="1"/>
  <c r="G3" i="2" l="1"/>
  <c r="F6" i="2"/>
  <c r="H6" i="2"/>
  <c r="E6" i="2" s="1"/>
  <c r="G6" i="2" l="1"/>
  <c r="F16" i="2"/>
  <c r="F14" i="2" l="1"/>
  <c r="H14" i="2"/>
  <c r="E14" i="2" s="1"/>
  <c r="G14" i="2" l="1"/>
  <c r="H16" i="2"/>
  <c r="E16" i="2" s="1"/>
  <c r="G16" i="2" s="1"/>
</calcChain>
</file>

<file path=xl/sharedStrings.xml><?xml version="1.0" encoding="utf-8"?>
<sst xmlns="http://schemas.openxmlformats.org/spreadsheetml/2006/main" count="393" uniqueCount="234">
  <si>
    <t>Name</t>
  </si>
  <si>
    <t>Kweichou Moutai</t>
  </si>
  <si>
    <t>Ticker</t>
  </si>
  <si>
    <t>600519 CH</t>
  </si>
  <si>
    <t>Price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</si>
  <si>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</si>
  <si>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</si>
  <si>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</si>
  <si>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</si>
  <si>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</si>
  <si>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</si>
  <si>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</si>
  <si>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</si>
  <si>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</si>
  <si>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</si>
  <si>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</si>
  <si>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</si>
  <si>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</si>
  <si>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</si>
  <si>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</si>
  <si>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</si>
  <si>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</si>
  <si>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</si>
  <si>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</si>
  <si>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</si>
  <si>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</si>
  <si>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</si>
  <si>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</si>
  <si>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</si>
  <si>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</si>
  <si>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</si>
  <si>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</si>
  <si>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</si>
  <si>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</si>
  <si>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</si>
  <si>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</si>
  <si>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</si>
  <si>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EssilorLuxottica</t>
  </si>
  <si>
    <t>EL FP</t>
  </si>
  <si>
    <t>Target</t>
  </si>
  <si>
    <t>TGT</t>
  </si>
  <si>
    <t>Colgate-Palmolive</t>
  </si>
  <si>
    <t>CL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</si>
  <si>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</si>
  <si>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</si>
  <si>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</si>
  <si>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</si>
  <si>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</si>
  <si>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</si>
  <si>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</si>
  <si>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</si>
  <si>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</si>
  <si>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</si>
  <si>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</si>
  <si>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</si>
  <si>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</si>
  <si>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</si>
  <si>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</si>
  <si>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</si>
  <si>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</si>
  <si>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</si>
  <si>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</si>
  <si>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</si>
  <si>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</si>
  <si>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</si>
  <si>
    <t>x</t>
  </si>
  <si>
    <t>Alibaba</t>
  </si>
  <si>
    <t>BABA</t>
  </si>
  <si>
    <t>Walmart de Mexico</t>
  </si>
  <si>
    <t>Hermes</t>
  </si>
  <si>
    <t>RMS FP</t>
  </si>
  <si>
    <t>Wuliangye Yibi</t>
  </si>
  <si>
    <t>000858 CH</t>
  </si>
  <si>
    <t>Diageo</t>
  </si>
  <si>
    <t>JD.COM</t>
  </si>
  <si>
    <t>JD</t>
  </si>
  <si>
    <t>British American Tobacco</t>
  </si>
  <si>
    <t>BATS LN</t>
  </si>
  <si>
    <t>Inditex</t>
  </si>
  <si>
    <t>ITX SM</t>
  </si>
  <si>
    <t>TJX</t>
  </si>
  <si>
    <t>Nongfu Spring</t>
  </si>
  <si>
    <t>9633 HK</t>
  </si>
  <si>
    <t>Kering</t>
  </si>
  <si>
    <t>KER FP</t>
  </si>
  <si>
    <t>China Tourism</t>
  </si>
  <si>
    <t>601888 CH</t>
  </si>
  <si>
    <t>Fast Retailing</t>
  </si>
  <si>
    <t>9983 JP</t>
  </si>
  <si>
    <t>CIE Financiere Richemont</t>
  </si>
  <si>
    <t>CFR SW</t>
  </si>
  <si>
    <t>Foshan Haitian</t>
  </si>
  <si>
    <t>603288 CH</t>
  </si>
  <si>
    <t>Dollar General</t>
  </si>
  <si>
    <t>DG</t>
  </si>
  <si>
    <t>Heineken</t>
  </si>
  <si>
    <t>HEIA NA</t>
  </si>
  <si>
    <t>Shanxi Xinghuacun Fen Wire</t>
  </si>
  <si>
    <t>600809 CH</t>
  </si>
  <si>
    <t>Luzhou Laojiao</t>
  </si>
  <si>
    <t>000568 CH</t>
  </si>
  <si>
    <t>Muyuan Foods</t>
  </si>
  <si>
    <t>002714 CH</t>
  </si>
  <si>
    <t>Pernod Ricard</t>
  </si>
  <si>
    <t>RI FP</t>
  </si>
  <si>
    <t>Constellation Brands</t>
  </si>
  <si>
    <t>STZ</t>
  </si>
  <si>
    <t>Kraft Heinz</t>
  </si>
  <si>
    <t>KHC</t>
  </si>
  <si>
    <t>Hershey</t>
  </si>
  <si>
    <t>HSY</t>
  </si>
  <si>
    <t>O'Reilly Automotive</t>
  </si>
  <si>
    <t>ORLY</t>
  </si>
  <si>
    <t>General Mills</t>
  </si>
  <si>
    <t>GIS</t>
  </si>
  <si>
    <t>Autozone</t>
  </si>
  <si>
    <t>AZO</t>
  </si>
  <si>
    <t>Ambev</t>
  </si>
  <si>
    <t>ABEV3 BZ</t>
  </si>
  <si>
    <t>ATD CN</t>
  </si>
  <si>
    <t>Alimentation Couche-Tard</t>
  </si>
  <si>
    <t>Archer-Daniels</t>
  </si>
  <si>
    <t>ADM</t>
  </si>
  <si>
    <t>Yihai Kerry</t>
  </si>
  <si>
    <t>300999 CH</t>
  </si>
  <si>
    <t>Jiangsu Yanghe Brewery</t>
  </si>
  <si>
    <t>002304 CH</t>
  </si>
  <si>
    <t>Budweiser Brewing APAC</t>
  </si>
  <si>
    <t>1876 HK</t>
  </si>
  <si>
    <t>Dollar Tree</t>
  </si>
  <si>
    <t>DLTR</t>
  </si>
  <si>
    <t>Danone</t>
  </si>
  <si>
    <t>BN FP</t>
  </si>
  <si>
    <t>Seven &amp; I</t>
  </si>
  <si>
    <t>3382 JP</t>
  </si>
  <si>
    <t>Kroger</t>
  </si>
  <si>
    <t>KR</t>
  </si>
  <si>
    <t>Japan Tobacco</t>
  </si>
  <si>
    <t>2914 JP</t>
  </si>
  <si>
    <t>Brown-Forman</t>
  </si>
  <si>
    <t>BF/B</t>
  </si>
  <si>
    <t>Yum Brands</t>
  </si>
  <si>
    <t>YUM</t>
  </si>
  <si>
    <t>Hilton</t>
  </si>
  <si>
    <t>HLT</t>
  </si>
  <si>
    <t>Main</t>
  </si>
  <si>
    <t>Avenue Supermarts</t>
  </si>
  <si>
    <t>DMART IN</t>
  </si>
  <si>
    <t>Anta Sports Products</t>
  </si>
  <si>
    <t>2020 HK</t>
  </si>
  <si>
    <t>Woolworths</t>
  </si>
  <si>
    <t>WOW AU</t>
  </si>
  <si>
    <t>Adidas</t>
  </si>
  <si>
    <t>ADS GR</t>
  </si>
  <si>
    <t>Givaudan</t>
  </si>
  <si>
    <t>GIVN SW</t>
  </si>
  <si>
    <t>Loblaws</t>
  </si>
  <si>
    <t>L CN</t>
  </si>
  <si>
    <t>Tyson Foods</t>
  </si>
  <si>
    <t>TSN</t>
  </si>
  <si>
    <t>International Flavor</t>
  </si>
  <si>
    <t>IFF</t>
  </si>
  <si>
    <t>Ahold</t>
  </si>
  <si>
    <t>AD NA</t>
  </si>
  <si>
    <t>Ross Stores</t>
  </si>
  <si>
    <t>ROST</t>
  </si>
  <si>
    <t>Las Vegas Sands</t>
  </si>
  <si>
    <t>LVS</t>
  </si>
  <si>
    <t>Hormel Foods</t>
  </si>
  <si>
    <t>HRL</t>
  </si>
  <si>
    <t>Galaxy Entertainment</t>
  </si>
  <si>
    <t>27 HK</t>
  </si>
  <si>
    <t>Beiersdorf</t>
  </si>
  <si>
    <t>BEI GR</t>
  </si>
  <si>
    <t>Kellogg</t>
  </si>
  <si>
    <t>K</t>
  </si>
  <si>
    <t>TTAN IN</t>
  </si>
  <si>
    <t>Titan Co</t>
  </si>
  <si>
    <t>Lindt &amp; Sprungli</t>
  </si>
  <si>
    <t>LISN SW</t>
  </si>
  <si>
    <t>Rockwell Automation</t>
  </si>
  <si>
    <t>ROK</t>
  </si>
  <si>
    <t>Restaurant Brands</t>
  </si>
  <si>
    <t>QSR CN</t>
  </si>
  <si>
    <t>Gamestop</t>
  </si>
  <si>
    <t>GME</t>
  </si>
  <si>
    <t>NC</t>
  </si>
  <si>
    <t>EV</t>
  </si>
  <si>
    <t>SO</t>
  </si>
  <si>
    <t>Update</t>
  </si>
  <si>
    <t>Last</t>
  </si>
  <si>
    <t>AMC</t>
  </si>
  <si>
    <t>Q322</t>
  </si>
  <si>
    <t>Church &amp; Dwight</t>
  </si>
  <si>
    <t>CHD</t>
  </si>
  <si>
    <t>Wens Foodstuff Group</t>
  </si>
  <si>
    <t>300498 CH</t>
  </si>
  <si>
    <t>Tesco</t>
  </si>
  <si>
    <t>TSCO LN</t>
  </si>
  <si>
    <t>Tractor Supply</t>
  </si>
  <si>
    <t>TSCO US</t>
  </si>
  <si>
    <t>Nestle India</t>
  </si>
  <si>
    <t>NEST IN</t>
  </si>
  <si>
    <t>Coca-Cola European Partners</t>
  </si>
  <si>
    <t>CCEP</t>
  </si>
  <si>
    <t>Li Ning</t>
  </si>
  <si>
    <t>2331 HK</t>
  </si>
  <si>
    <t>McCormick</t>
  </si>
  <si>
    <t>MKC</t>
  </si>
  <si>
    <t>DGE LN</t>
  </si>
  <si>
    <t>Capri</t>
  </si>
  <si>
    <t>CPRI</t>
  </si>
  <si>
    <t>NPV</t>
  </si>
  <si>
    <t>Q224</t>
  </si>
  <si>
    <t>Q124</t>
  </si>
  <si>
    <t>Oatly</t>
  </si>
  <si>
    <t>OTLY</t>
  </si>
  <si>
    <t>S/O</t>
  </si>
  <si>
    <t>Celsius</t>
  </si>
  <si>
    <t>CELH</t>
  </si>
  <si>
    <t>ELF</t>
  </si>
  <si>
    <t>e.l.f. Beauty</t>
  </si>
  <si>
    <t>Upside</t>
  </si>
  <si>
    <t>ROIC</t>
  </si>
  <si>
    <t>Terminal</t>
  </si>
  <si>
    <t>Discount</t>
  </si>
  <si>
    <t>Founded</t>
  </si>
  <si>
    <t>Location</t>
  </si>
  <si>
    <t>Cava Group</t>
  </si>
  <si>
    <t>CAVA</t>
  </si>
  <si>
    <t>Ulta Beauty</t>
  </si>
  <si>
    <t>ULTA</t>
  </si>
  <si>
    <t>Dutch Bros.</t>
  </si>
  <si>
    <t>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</si>
</sst>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76DECC6-249D-409C-B851-732AEB516A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ELH.xlsx" TargetMode="External"/><Relationship Id="rId1" Type="http://schemas.openxmlformats.org/officeDocument/2006/relationships/externalLinkPath" Target="CELH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D.xlsx" TargetMode="External"/><Relationship Id="rId1" Type="http://schemas.openxmlformats.org/officeDocument/2006/relationships/externalLinkPath" Target="H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ULTA.xlsx" TargetMode="External"/><Relationship Id="rId1" Type="http://schemas.openxmlformats.org/officeDocument/2006/relationships/externalLinkPath" Target="ULT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C.xlsx" TargetMode="External"/><Relationship Id="rId1" Type="http://schemas.openxmlformats.org/officeDocument/2006/relationships/externalLinkPath" Target="AMC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ROS.xlsx" TargetMode="External"/><Relationship Id="rId1" Type="http://schemas.openxmlformats.org/officeDocument/2006/relationships/externalLinkPath" Target="BRO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E.xlsx" TargetMode="External"/><Relationship Id="rId1" Type="http://schemas.openxmlformats.org/officeDocument/2006/relationships/externalLinkPath" Target="GME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CD.xlsx" TargetMode="External"/><Relationship Id="rId1" Type="http://schemas.openxmlformats.org/officeDocument/2006/relationships/externalLinkPath" Target="MCD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VA.xlsx" TargetMode="External"/><Relationship Id="rId1" Type="http://schemas.openxmlformats.org/officeDocument/2006/relationships/externalLinkPath" Target="CAVA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%20FP.xlsx" TargetMode="External"/><Relationship Id="rId1" Type="http://schemas.openxmlformats.org/officeDocument/2006/relationships/externalLinkPath" Target="OR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F.xlsx" TargetMode="External"/><Relationship Id="rId1" Type="http://schemas.openxmlformats.org/officeDocument/2006/relationships/externalLinkPath" Target="EL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233.34437700000001</v>
          </cell>
        </row>
        <row r="5">
          <cell r="K5">
            <v>903.21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991.61418600000002</v>
          </cell>
        </row>
        <row r="5">
          <cell r="L5">
            <v>4264</v>
          </cell>
        </row>
        <row r="6">
          <cell r="L6">
            <v>42831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47.114727000000002</v>
          </cell>
        </row>
        <row r="5">
          <cell r="L5">
            <v>414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153</v>
          </cell>
        </row>
        <row r="5">
          <cell r="N5">
            <v>705.8</v>
          </cell>
        </row>
        <row r="6">
          <cell r="N6">
            <v>5325.3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118.961421</v>
          </cell>
        </row>
        <row r="5">
          <cell r="J5">
            <v>260.92200000000003</v>
          </cell>
        </row>
        <row r="6">
          <cell r="J6">
            <v>228.96600000000001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econd Acts"/>
    </sheetNames>
    <sheetDataSet>
      <sheetData sheetId="0">
        <row r="3">
          <cell r="M3">
            <v>426.509592</v>
          </cell>
        </row>
        <row r="5">
          <cell r="M5">
            <v>4193.1000000000004</v>
          </cell>
        </row>
        <row r="6">
          <cell r="M6">
            <v>23.4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717.34324700000002</v>
          </cell>
        </row>
        <row r="5">
          <cell r="M5">
            <v>3668</v>
          </cell>
        </row>
        <row r="6">
          <cell r="M6">
            <v>38524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114.320581</v>
          </cell>
        </row>
        <row r="5">
          <cell r="K5">
            <v>343.74799999999999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537.02103899999997</v>
          </cell>
        </row>
        <row r="5">
          <cell r="K5">
            <v>15946.7</v>
          </cell>
        </row>
        <row r="6">
          <cell r="K6">
            <v>7298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58.551000000000002</v>
          </cell>
        </row>
        <row r="5">
          <cell r="K5">
            <v>109.03400000000001</v>
          </cell>
        </row>
        <row r="6">
          <cell r="K6">
            <v>262.17200000000003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ELH.xlsx" TargetMode="External"/><Relationship Id="rId1" Type="http://schemas.openxmlformats.org/officeDocument/2006/relationships/hyperlink" Target="OTLY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NKE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AMZN.xlsx" TargetMode="External"/><Relationship Id="rId7" Type="http://schemas.openxmlformats.org/officeDocument/2006/relationships/hyperlink" Target="ULTA.xlsx" TargetMode="External"/><Relationship Id="rId2" Type="http://schemas.openxmlformats.org/officeDocument/2006/relationships/hyperlink" Target="AMC.xlsx" TargetMode="External"/><Relationship Id="rId1" Type="http://schemas.openxmlformats.org/officeDocument/2006/relationships/hyperlink" Target="GME.xlsx" TargetMode="External"/><Relationship Id="rId6" Type="http://schemas.openxmlformats.org/officeDocument/2006/relationships/hyperlink" Target="BROS.xlsx" TargetMode="External"/><Relationship Id="rId5" Type="http://schemas.openxmlformats.org/officeDocument/2006/relationships/hyperlink" Target="HD.xlsx" TargetMode="External"/><Relationship Id="rId4" Type="http://schemas.openxmlformats.org/officeDocument/2006/relationships/hyperlink" Target="BABA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CD.xlsx" TargetMode="External"/><Relationship Id="rId1" Type="http://schemas.openxmlformats.org/officeDocument/2006/relationships/hyperlink" Target="CAVA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OR%20FP.xlsx" TargetMode="External"/><Relationship Id="rId1" Type="http://schemas.openxmlformats.org/officeDocument/2006/relationships/hyperlink" Target="ELF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A2:J42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2" bestFit="1" customWidth="1"/>
    <col min="2" max="2" width="22.42578125" customWidth="1"/>
    <col min="3" max="3" width="12.42578125" customWidth="1"/>
    <col min="4" max="8" width="8.85546875" style="4"/>
    <col min="9" max="9" width="10.140625" style="4" bestFit="1" customWidth="1"/>
    <col min="10" max="10" width="10.42578125" style="4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217</v>
      </c>
      <c r="I2" s="4" t="s">
        <v>189</v>
      </c>
      <c r="J2" s="4" t="s">
        <v>190</v>
      </c>
    </row>
    <row r="3" spans="1:10" x14ac:dyDescent="0.2">
      <c r="A3" t="s">
        <v>65</v>
      </c>
      <c r="B3" t="s">
        <v>1</v>
      </c>
      <c r="C3" t="s">
        <v>3</v>
      </c>
    </row>
    <row r="4" spans="1:10" x14ac:dyDescent="0.2">
      <c r="A4" t="s">
        <v>65</v>
      </c>
      <c r="B4" t="s">
        <v>12</v>
      </c>
      <c r="C4" t="s">
        <v>13</v>
      </c>
    </row>
    <row r="5" spans="1:10" x14ac:dyDescent="0.2">
      <c r="A5" t="s">
        <v>65</v>
      </c>
      <c r="B5" t="s">
        <v>20</v>
      </c>
      <c r="C5" t="s">
        <v>21</v>
      </c>
    </row>
    <row r="6" spans="1:10" x14ac:dyDescent="0.2">
      <c r="A6" t="s">
        <v>65</v>
      </c>
      <c r="B6" t="s">
        <v>22</v>
      </c>
      <c r="C6" t="s">
        <v>23</v>
      </c>
    </row>
    <row r="7" spans="1:10" x14ac:dyDescent="0.2">
      <c r="A7" t="s">
        <v>65</v>
      </c>
      <c r="B7" t="s">
        <v>57</v>
      </c>
      <c r="C7" t="s">
        <v>58</v>
      </c>
    </row>
    <row r="8" spans="1:10" x14ac:dyDescent="0.2">
      <c r="A8" t="s">
        <v>65</v>
      </c>
      <c r="B8" t="s">
        <v>71</v>
      </c>
      <c r="C8" t="s">
        <v>72</v>
      </c>
    </row>
    <row r="9" spans="1:10" x14ac:dyDescent="0.2">
      <c r="A9" t="s">
        <v>65</v>
      </c>
      <c r="B9" t="s">
        <v>73</v>
      </c>
      <c r="C9" t="s">
        <v>209</v>
      </c>
    </row>
    <row r="10" spans="1:10" x14ac:dyDescent="0.2">
      <c r="A10" t="s">
        <v>65</v>
      </c>
      <c r="B10" t="s">
        <v>32</v>
      </c>
      <c r="C10" t="s">
        <v>33</v>
      </c>
    </row>
    <row r="11" spans="1:10" x14ac:dyDescent="0.2">
      <c r="A11" t="s">
        <v>65</v>
      </c>
      <c r="B11" t="s">
        <v>91</v>
      </c>
      <c r="C11" t="s">
        <v>92</v>
      </c>
    </row>
    <row r="12" spans="1:10" x14ac:dyDescent="0.2">
      <c r="A12" t="s">
        <v>65</v>
      </c>
      <c r="B12" t="s">
        <v>95</v>
      </c>
      <c r="C12" t="s">
        <v>96</v>
      </c>
    </row>
    <row r="13" spans="1:10" x14ac:dyDescent="0.2">
      <c r="A13" t="s">
        <v>65</v>
      </c>
      <c r="B13" t="s">
        <v>97</v>
      </c>
      <c r="C13" t="s">
        <v>98</v>
      </c>
    </row>
    <row r="14" spans="1:10" x14ac:dyDescent="0.2">
      <c r="A14" t="s">
        <v>65</v>
      </c>
      <c r="B14" t="s">
        <v>46</v>
      </c>
      <c r="C14" t="s">
        <v>47</v>
      </c>
    </row>
    <row r="15" spans="1:10" x14ac:dyDescent="0.2">
      <c r="A15" t="s">
        <v>65</v>
      </c>
      <c r="B15" t="s">
        <v>99</v>
      </c>
      <c r="C15" t="s">
        <v>100</v>
      </c>
    </row>
    <row r="16" spans="1:10" x14ac:dyDescent="0.2">
      <c r="A16" t="s">
        <v>65</v>
      </c>
      <c r="B16" t="s">
        <v>48</v>
      </c>
      <c r="C16" t="s">
        <v>49</v>
      </c>
    </row>
    <row r="17" spans="1:3" x14ac:dyDescent="0.2">
      <c r="A17" t="s">
        <v>65</v>
      </c>
      <c r="B17" t="s">
        <v>101</v>
      </c>
      <c r="C17" t="s">
        <v>102</v>
      </c>
    </row>
    <row r="18" spans="1:3" x14ac:dyDescent="0.2">
      <c r="A18" t="s">
        <v>65</v>
      </c>
      <c r="B18" t="s">
        <v>103</v>
      </c>
      <c r="C18" t="s">
        <v>104</v>
      </c>
    </row>
    <row r="19" spans="1:3" x14ac:dyDescent="0.2">
      <c r="A19" t="s">
        <v>65</v>
      </c>
      <c r="B19" t="s">
        <v>105</v>
      </c>
      <c r="C19" t="s">
        <v>106</v>
      </c>
    </row>
    <row r="20" spans="1:3" x14ac:dyDescent="0.2">
      <c r="A20" t="s">
        <v>65</v>
      </c>
      <c r="B20" t="s">
        <v>107</v>
      </c>
      <c r="C20" t="s">
        <v>108</v>
      </c>
    </row>
    <row r="21" spans="1:3" x14ac:dyDescent="0.2">
      <c r="A21" t="s">
        <v>65</v>
      </c>
      <c r="B21" t="s">
        <v>109</v>
      </c>
      <c r="C21" t="s">
        <v>110</v>
      </c>
    </row>
    <row r="22" spans="1:3" x14ac:dyDescent="0.2">
      <c r="A22" t="s">
        <v>65</v>
      </c>
      <c r="B22" t="s">
        <v>113</v>
      </c>
      <c r="C22" t="s">
        <v>114</v>
      </c>
    </row>
    <row r="23" spans="1:3" x14ac:dyDescent="0.2">
      <c r="A23" t="s">
        <v>65</v>
      </c>
      <c r="B23" t="s">
        <v>117</v>
      </c>
      <c r="C23" t="s">
        <v>118</v>
      </c>
    </row>
    <row r="24" spans="1:3" x14ac:dyDescent="0.2">
      <c r="A24" t="s">
        <v>65</v>
      </c>
      <c r="B24" t="s">
        <v>121</v>
      </c>
      <c r="C24" t="s">
        <v>122</v>
      </c>
    </row>
    <row r="25" spans="1:3" x14ac:dyDescent="0.2">
      <c r="A25" t="s">
        <v>65</v>
      </c>
      <c r="B25" t="s">
        <v>123</v>
      </c>
      <c r="C25" t="s">
        <v>124</v>
      </c>
    </row>
    <row r="26" spans="1:3" x14ac:dyDescent="0.2">
      <c r="A26" t="s">
        <v>65</v>
      </c>
      <c r="B26" t="s">
        <v>125</v>
      </c>
      <c r="C26" t="s">
        <v>126</v>
      </c>
    </row>
    <row r="27" spans="1:3" x14ac:dyDescent="0.2">
      <c r="A27" t="s">
        <v>65</v>
      </c>
      <c r="B27" t="s">
        <v>127</v>
      </c>
      <c r="C27" t="s">
        <v>128</v>
      </c>
    </row>
    <row r="28" spans="1:3" x14ac:dyDescent="0.2">
      <c r="A28" t="s">
        <v>65</v>
      </c>
      <c r="B28" t="s">
        <v>131</v>
      </c>
      <c r="C28" t="s">
        <v>132</v>
      </c>
    </row>
    <row r="29" spans="1:3" x14ac:dyDescent="0.2">
      <c r="A29" t="s">
        <v>65</v>
      </c>
      <c r="B29" t="s">
        <v>139</v>
      </c>
      <c r="C29" t="s">
        <v>140</v>
      </c>
    </row>
    <row r="30" spans="1:3" x14ac:dyDescent="0.2">
      <c r="A30" t="s">
        <v>65</v>
      </c>
      <c r="B30" t="s">
        <v>154</v>
      </c>
      <c r="C30" t="s">
        <v>155</v>
      </c>
    </row>
    <row r="31" spans="1:3" x14ac:dyDescent="0.2">
      <c r="A31" t="s">
        <v>65</v>
      </c>
      <c r="B31" t="s">
        <v>158</v>
      </c>
      <c r="C31" t="s">
        <v>159</v>
      </c>
    </row>
    <row r="32" spans="1:3" x14ac:dyDescent="0.2">
      <c r="A32" t="s">
        <v>65</v>
      </c>
      <c r="B32" t="s">
        <v>160</v>
      </c>
      <c r="C32" t="s">
        <v>161</v>
      </c>
    </row>
    <row r="33" spans="1:10" x14ac:dyDescent="0.2">
      <c r="A33" t="s">
        <v>65</v>
      </c>
      <c r="B33" t="s">
        <v>168</v>
      </c>
      <c r="C33" t="s">
        <v>169</v>
      </c>
    </row>
    <row r="34" spans="1:10" x14ac:dyDescent="0.2">
      <c r="A34" t="s">
        <v>65</v>
      </c>
      <c r="B34" t="s">
        <v>174</v>
      </c>
      <c r="C34" t="s">
        <v>175</v>
      </c>
    </row>
    <row r="35" spans="1:10" x14ac:dyDescent="0.2">
      <c r="A35" t="s">
        <v>65</v>
      </c>
      <c r="B35" t="s">
        <v>178</v>
      </c>
      <c r="C35" t="s">
        <v>179</v>
      </c>
    </row>
    <row r="36" spans="1:10" x14ac:dyDescent="0.2">
      <c r="A36" t="s">
        <v>65</v>
      </c>
      <c r="B36" t="s">
        <v>180</v>
      </c>
      <c r="C36" t="s">
        <v>181</v>
      </c>
    </row>
    <row r="37" spans="1:10" x14ac:dyDescent="0.2">
      <c r="A37" t="s">
        <v>65</v>
      </c>
      <c r="B37" t="s">
        <v>195</v>
      </c>
      <c r="C37" t="s">
        <v>196</v>
      </c>
    </row>
    <row r="38" spans="1:10" x14ac:dyDescent="0.2">
      <c r="A38" t="s">
        <v>65</v>
      </c>
      <c r="B38" t="s">
        <v>201</v>
      </c>
      <c r="C38" t="s">
        <v>202</v>
      </c>
    </row>
    <row r="39" spans="1:10" x14ac:dyDescent="0.2">
      <c r="A39" t="s">
        <v>65</v>
      </c>
      <c r="B39" t="s">
        <v>203</v>
      </c>
      <c r="C39" t="s">
        <v>204</v>
      </c>
    </row>
    <row r="40" spans="1:10" x14ac:dyDescent="0.2">
      <c r="A40" t="s">
        <v>65</v>
      </c>
      <c r="B40" t="s">
        <v>207</v>
      </c>
      <c r="C40" t="s">
        <v>208</v>
      </c>
    </row>
    <row r="41" spans="1:10" x14ac:dyDescent="0.2">
      <c r="B41" s="1" t="s">
        <v>218</v>
      </c>
      <c r="C41" t="s">
        <v>219</v>
      </c>
      <c r="D41" s="5">
        <v>33</v>
      </c>
      <c r="E41" s="6">
        <f>+D41*H41</f>
        <v>7700.3644410000006</v>
      </c>
      <c r="F41" s="6">
        <f>+[1]Main!$K$5-[1]Main!$K$6</f>
        <v>903.21</v>
      </c>
      <c r="G41" s="6">
        <f>+E41-F41</f>
        <v>6797.1544410000006</v>
      </c>
      <c r="H41" s="6">
        <f>+[1]Main!$K$3</f>
        <v>233.34437700000001</v>
      </c>
      <c r="I41" s="7" t="s">
        <v>213</v>
      </c>
      <c r="J41" s="7">
        <v>45575</v>
      </c>
    </row>
    <row r="42" spans="1:10" x14ac:dyDescent="0.2">
      <c r="B42" s="1" t="s">
        <v>215</v>
      </c>
      <c r="C42" t="s">
        <v>216</v>
      </c>
      <c r="D42" s="5">
        <v>0.85</v>
      </c>
      <c r="E42" s="6"/>
      <c r="F42" s="6"/>
      <c r="G42" s="6"/>
    </row>
  </sheetData>
  <hyperlinks>
    <hyperlink ref="B42" r:id="rId1" xr:uid="{9FC43ADA-8F9A-4466-B4D9-4A3810ADE6EF}"/>
    <hyperlink ref="B41" r:id="rId2" xr:uid="{290D9583-44B1-409A-BB10-37786A14D5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A2:K16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8.85546875" defaultRowHeight="12.75" x14ac:dyDescent="0.2"/>
  <cols>
    <col min="1" max="1" width="2" bestFit="1" customWidth="1"/>
    <col min="2" max="2" width="14.42578125" bestFit="1" customWidth="1"/>
  </cols>
  <sheetData>
    <row r="2" spans="1:11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188</v>
      </c>
      <c r="I2" s="4" t="s">
        <v>189</v>
      </c>
      <c r="J2" s="4" t="s">
        <v>190</v>
      </c>
      <c r="K2" s="4" t="s">
        <v>212</v>
      </c>
    </row>
    <row r="3" spans="1:11" x14ac:dyDescent="0.2">
      <c r="A3" t="s">
        <v>65</v>
      </c>
      <c r="B3" t="s">
        <v>14</v>
      </c>
      <c r="C3" t="s">
        <v>17</v>
      </c>
    </row>
    <row r="4" spans="1:11" x14ac:dyDescent="0.2">
      <c r="A4" t="s">
        <v>65</v>
      </c>
      <c r="B4" s="1" t="s">
        <v>15</v>
      </c>
      <c r="C4" t="s">
        <v>16</v>
      </c>
      <c r="D4" s="3">
        <v>81.31</v>
      </c>
    </row>
    <row r="5" spans="1:11" x14ac:dyDescent="0.2">
      <c r="A5" t="s">
        <v>65</v>
      </c>
      <c r="B5" t="s">
        <v>69</v>
      </c>
      <c r="C5" t="s">
        <v>70</v>
      </c>
    </row>
    <row r="6" spans="1:11" x14ac:dyDescent="0.2">
      <c r="A6" t="s">
        <v>65</v>
      </c>
      <c r="B6" t="s">
        <v>59</v>
      </c>
      <c r="C6" t="s">
        <v>60</v>
      </c>
    </row>
    <row r="7" spans="1:11" x14ac:dyDescent="0.2">
      <c r="A7" t="s">
        <v>65</v>
      </c>
      <c r="B7" t="s">
        <v>78</v>
      </c>
      <c r="C7" t="s">
        <v>79</v>
      </c>
    </row>
    <row r="8" spans="1:11" x14ac:dyDescent="0.2">
      <c r="A8" t="s">
        <v>65</v>
      </c>
      <c r="B8" t="s">
        <v>37</v>
      </c>
      <c r="C8" t="s">
        <v>38</v>
      </c>
    </row>
    <row r="9" spans="1:11" x14ac:dyDescent="0.2">
      <c r="A9" t="s">
        <v>65</v>
      </c>
      <c r="B9" t="s">
        <v>83</v>
      </c>
      <c r="C9" t="s">
        <v>84</v>
      </c>
    </row>
    <row r="10" spans="1:11" x14ac:dyDescent="0.2">
      <c r="A10" t="s">
        <v>65</v>
      </c>
      <c r="B10" t="s">
        <v>87</v>
      </c>
      <c r="C10" t="s">
        <v>88</v>
      </c>
    </row>
    <row r="11" spans="1:11" x14ac:dyDescent="0.2">
      <c r="A11" t="s">
        <v>65</v>
      </c>
      <c r="B11" t="s">
        <v>89</v>
      </c>
      <c r="C11" t="s">
        <v>90</v>
      </c>
    </row>
    <row r="12" spans="1:11" x14ac:dyDescent="0.2">
      <c r="A12" t="s">
        <v>65</v>
      </c>
      <c r="B12" t="s">
        <v>61</v>
      </c>
      <c r="C12" t="s">
        <v>62</v>
      </c>
    </row>
    <row r="13" spans="1:11" x14ac:dyDescent="0.2">
      <c r="A13" t="s">
        <v>65</v>
      </c>
      <c r="B13" t="s">
        <v>152</v>
      </c>
      <c r="C13" t="s">
        <v>153</v>
      </c>
    </row>
    <row r="14" spans="1:11" x14ac:dyDescent="0.2">
      <c r="A14" t="s">
        <v>65</v>
      </c>
      <c r="B14" t="s">
        <v>177</v>
      </c>
      <c r="C14" t="s">
        <v>176</v>
      </c>
    </row>
    <row r="15" spans="1:11" x14ac:dyDescent="0.2">
      <c r="A15" t="s">
        <v>65</v>
      </c>
      <c r="B15" t="s">
        <v>205</v>
      </c>
      <c r="C15" t="s">
        <v>206</v>
      </c>
    </row>
    <row r="16" spans="1:11" x14ac:dyDescent="0.2">
      <c r="B16" t="s">
        <v>210</v>
      </c>
      <c r="C16" t="s">
        <v>211</v>
      </c>
      <c r="D16" s="3">
        <v>22</v>
      </c>
    </row>
  </sheetData>
  <hyperlinks>
    <hyperlink ref="B4" r:id="rId1" xr:uid="{33F17381-BAA7-4FF0-80BE-F4E8EBB9EC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A2:J32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5" sqref="H5"/>
    </sheetView>
  </sheetViews>
  <sheetFormatPr defaultColWidth="8.85546875" defaultRowHeight="12.75" x14ac:dyDescent="0.2"/>
  <cols>
    <col min="1" max="1" width="2" bestFit="1" customWidth="1"/>
    <col min="2" max="2" width="23.140625" customWidth="1"/>
    <col min="4" max="4" width="8.85546875" style="4"/>
    <col min="5" max="5" width="9.42578125" style="4" bestFit="1" customWidth="1"/>
    <col min="6" max="6" width="8.85546875" style="4"/>
    <col min="7" max="7" width="9.42578125" style="4" bestFit="1" customWidth="1"/>
    <col min="8" max="8" width="8.85546875" style="4"/>
    <col min="9" max="9" width="9.140625" style="2"/>
    <col min="10" max="10" width="10.140625" style="4" bestFit="1" customWidth="1"/>
  </cols>
  <sheetData>
    <row r="2" spans="1:10" x14ac:dyDescent="0.2">
      <c r="B2" t="s">
        <v>0</v>
      </c>
      <c r="C2" t="s">
        <v>2</v>
      </c>
      <c r="D2" s="4" t="s">
        <v>4</v>
      </c>
      <c r="E2" s="4" t="s">
        <v>9</v>
      </c>
      <c r="F2" s="4" t="s">
        <v>186</v>
      </c>
      <c r="G2" s="4" t="s">
        <v>187</v>
      </c>
      <c r="H2" s="4" t="s">
        <v>188</v>
      </c>
      <c r="I2" s="2" t="s">
        <v>189</v>
      </c>
      <c r="J2" s="4" t="s">
        <v>190</v>
      </c>
    </row>
    <row r="3" spans="1:10" x14ac:dyDescent="0.2">
      <c r="A3" t="s">
        <v>65</v>
      </c>
      <c r="B3" s="1" t="s">
        <v>5</v>
      </c>
      <c r="C3" t="s">
        <v>8</v>
      </c>
      <c r="D3" s="5">
        <v>167.9</v>
      </c>
      <c r="E3" s="6">
        <f>+D3*H3</f>
        <v>1797873.2</v>
      </c>
      <c r="F3" s="6">
        <f>+[2]Main!$K$5-[2]Main!$K$6</f>
        <v>34203</v>
      </c>
      <c r="G3" s="6">
        <f>+E3-F3</f>
        <v>1763670.2</v>
      </c>
      <c r="H3" s="6">
        <f>+[2]Main!$K$3</f>
        <v>10708</v>
      </c>
      <c r="I3" s="2" t="s">
        <v>214</v>
      </c>
    </row>
    <row r="4" spans="1:10" x14ac:dyDescent="0.2">
      <c r="A4" t="s">
        <v>65</v>
      </c>
      <c r="B4" t="s">
        <v>6</v>
      </c>
      <c r="C4" t="s">
        <v>7</v>
      </c>
      <c r="D4" s="5">
        <v>81.56</v>
      </c>
      <c r="E4" s="6">
        <v>656100</v>
      </c>
    </row>
    <row r="5" spans="1:10" x14ac:dyDescent="0.2">
      <c r="A5" t="s">
        <v>65</v>
      </c>
      <c r="B5" t="s">
        <v>24</v>
      </c>
      <c r="C5" t="s">
        <v>25</v>
      </c>
      <c r="D5" s="5">
        <v>895</v>
      </c>
      <c r="E5" s="6">
        <v>397000</v>
      </c>
    </row>
    <row r="6" spans="1:10" x14ac:dyDescent="0.2">
      <c r="A6" t="s">
        <v>65</v>
      </c>
      <c r="B6" s="1" t="s">
        <v>18</v>
      </c>
      <c r="C6" t="s">
        <v>19</v>
      </c>
      <c r="D6" s="5">
        <v>397.5</v>
      </c>
      <c r="E6" s="6">
        <f>+D6*H6</f>
        <v>394166.638935</v>
      </c>
      <c r="F6" s="6">
        <f>+[3]Main!$L$5-[3]Main!$L$6</f>
        <v>-38567</v>
      </c>
      <c r="G6" s="6">
        <f>+E6-F6</f>
        <v>432733.638935</v>
      </c>
      <c r="H6" s="6">
        <f>+[3]Main!$L$3</f>
        <v>991.61418600000002</v>
      </c>
      <c r="I6" s="2" t="s">
        <v>213</v>
      </c>
      <c r="J6" s="7">
        <v>45560</v>
      </c>
    </row>
    <row r="7" spans="1:10" x14ac:dyDescent="0.2">
      <c r="A7" t="s">
        <v>65</v>
      </c>
      <c r="B7" s="1" t="s">
        <v>66</v>
      </c>
      <c r="C7" t="s">
        <v>67</v>
      </c>
      <c r="D7" s="5">
        <v>95.63</v>
      </c>
      <c r="E7" s="6">
        <f>+D7*H7</f>
        <v>234233.73124999998</v>
      </c>
      <c r="F7" s="6">
        <f>([4]Main!$O$5-[4]Main!$O$6)/7</f>
        <v>117419.42857142857</v>
      </c>
      <c r="G7" s="6">
        <f>+E7-F7</f>
        <v>116814.30267857142</v>
      </c>
      <c r="H7" s="6">
        <f>+[4]Main!$L$3</f>
        <v>2449.375</v>
      </c>
      <c r="I7" s="2" t="s">
        <v>213</v>
      </c>
      <c r="J7" s="7">
        <v>45559</v>
      </c>
    </row>
    <row r="8" spans="1:10" x14ac:dyDescent="0.2">
      <c r="A8" t="s">
        <v>65</v>
      </c>
      <c r="B8" t="s">
        <v>54</v>
      </c>
      <c r="C8" t="s">
        <v>55</v>
      </c>
      <c r="D8" s="4">
        <v>286.43</v>
      </c>
      <c r="E8" s="6">
        <v>163900</v>
      </c>
    </row>
    <row r="9" spans="1:10" x14ac:dyDescent="0.2">
      <c r="A9" t="s">
        <v>65</v>
      </c>
      <c r="B9" t="s">
        <v>80</v>
      </c>
      <c r="C9" t="s">
        <v>80</v>
      </c>
      <c r="D9" s="4">
        <v>117.15</v>
      </c>
      <c r="E9" s="6">
        <v>132400</v>
      </c>
    </row>
    <row r="10" spans="1:10" x14ac:dyDescent="0.2">
      <c r="A10" t="s">
        <v>65</v>
      </c>
      <c r="B10" t="s">
        <v>39</v>
      </c>
      <c r="C10" t="s">
        <v>40</v>
      </c>
      <c r="D10" s="4">
        <v>160.62</v>
      </c>
      <c r="E10" s="6">
        <v>74300</v>
      </c>
    </row>
    <row r="11" spans="1:10" x14ac:dyDescent="0.2">
      <c r="A11" t="s">
        <v>65</v>
      </c>
      <c r="B11" t="s">
        <v>74</v>
      </c>
      <c r="C11" t="s">
        <v>75</v>
      </c>
      <c r="D11" s="4">
        <v>40.78</v>
      </c>
      <c r="E11" s="6">
        <v>64300</v>
      </c>
    </row>
    <row r="12" spans="1:10" x14ac:dyDescent="0.2">
      <c r="A12" t="s">
        <v>65</v>
      </c>
      <c r="B12" t="s">
        <v>93</v>
      </c>
      <c r="C12" t="s">
        <v>94</v>
      </c>
      <c r="D12" s="4">
        <v>81.36</v>
      </c>
      <c r="E12" s="6">
        <v>17900</v>
      </c>
    </row>
    <row r="13" spans="1:10" x14ac:dyDescent="0.2">
      <c r="B13" s="1" t="s">
        <v>230</v>
      </c>
      <c r="C13" t="s">
        <v>231</v>
      </c>
      <c r="D13" s="5">
        <v>378.9</v>
      </c>
      <c r="E13" s="6">
        <f>+D13*H13</f>
        <v>17851.770060300001</v>
      </c>
      <c r="F13" s="11">
        <f>+[5]Main!$L$5-[5]Main!$L$6</f>
        <v>414</v>
      </c>
      <c r="G13" s="11">
        <f>+E13-F13</f>
        <v>17437.770060300001</v>
      </c>
      <c r="H13" s="11">
        <f>+[5]Main!$L$3</f>
        <v>47.114727000000002</v>
      </c>
      <c r="I13" s="2" t="s">
        <v>213</v>
      </c>
      <c r="J13" s="7">
        <v>45579</v>
      </c>
    </row>
    <row r="14" spans="1:10" x14ac:dyDescent="0.2">
      <c r="B14" s="1" t="s">
        <v>191</v>
      </c>
      <c r="C14" t="s">
        <v>191</v>
      </c>
      <c r="D14" s="5">
        <v>4.18</v>
      </c>
      <c r="E14" s="6">
        <f>+D14*H14</f>
        <v>639.54</v>
      </c>
      <c r="F14" s="6">
        <f>+[6]Main!$N$5-[6]Main!$N$6</f>
        <v>-4619.5</v>
      </c>
      <c r="G14" s="6">
        <f>+E14-F14</f>
        <v>5259.04</v>
      </c>
      <c r="H14" s="6">
        <f>+[6]Main!$N$3</f>
        <v>153</v>
      </c>
      <c r="I14" s="2" t="s">
        <v>213</v>
      </c>
      <c r="J14" s="7">
        <v>45576</v>
      </c>
    </row>
    <row r="15" spans="1:10" x14ac:dyDescent="0.2">
      <c r="B15" s="1" t="s">
        <v>232</v>
      </c>
      <c r="C15" t="s">
        <v>233</v>
      </c>
      <c r="D15" s="5">
        <v>34</v>
      </c>
      <c r="E15" s="6">
        <f>+D15*H15</f>
        <v>4044.688314</v>
      </c>
      <c r="F15" s="6">
        <f>+[7]Main!$J$5-[7]Main!$J$6</f>
        <v>31.956000000000017</v>
      </c>
      <c r="G15" s="6">
        <f>+E15-F15</f>
        <v>4012.7323139999999</v>
      </c>
      <c r="H15" s="6">
        <f>+[7]Main!$J$3</f>
        <v>118.961421</v>
      </c>
      <c r="I15" s="2" t="s">
        <v>213</v>
      </c>
      <c r="J15" s="7">
        <v>45579</v>
      </c>
    </row>
    <row r="16" spans="1:10" x14ac:dyDescent="0.2">
      <c r="B16" s="1" t="s">
        <v>184</v>
      </c>
      <c r="C16" t="s">
        <v>185</v>
      </c>
      <c r="D16" s="5">
        <v>16.600000000000001</v>
      </c>
      <c r="E16" s="6">
        <f>+D16*H16</f>
        <v>7080.0592272000004</v>
      </c>
      <c r="F16" s="6">
        <f>+[8]Main!$M$5-[8]Main!$M$6</f>
        <v>4169.7000000000007</v>
      </c>
      <c r="G16" s="6">
        <f>+E16-F16</f>
        <v>2910.3592271999996</v>
      </c>
      <c r="H16" s="6">
        <f>+[8]Main!$M$3</f>
        <v>426.509592</v>
      </c>
      <c r="I16" s="2" t="s">
        <v>192</v>
      </c>
      <c r="J16" s="7">
        <v>45004</v>
      </c>
    </row>
    <row r="17" spans="1:3" x14ac:dyDescent="0.2">
      <c r="A17" t="s">
        <v>65</v>
      </c>
      <c r="B17" t="s">
        <v>68</v>
      </c>
      <c r="C17" t="s">
        <v>43</v>
      </c>
    </row>
    <row r="18" spans="1:3" x14ac:dyDescent="0.2">
      <c r="A18" t="s">
        <v>65</v>
      </c>
      <c r="B18" t="s">
        <v>85</v>
      </c>
      <c r="C18" t="s">
        <v>86</v>
      </c>
    </row>
    <row r="19" spans="1:3" x14ac:dyDescent="0.2">
      <c r="A19" t="s">
        <v>65</v>
      </c>
      <c r="B19" t="s">
        <v>87</v>
      </c>
      <c r="C19" t="s">
        <v>88</v>
      </c>
    </row>
    <row r="20" spans="1:3" x14ac:dyDescent="0.2">
      <c r="A20" t="s">
        <v>65</v>
      </c>
      <c r="B20" t="s">
        <v>111</v>
      </c>
      <c r="C20" t="s">
        <v>112</v>
      </c>
    </row>
    <row r="21" spans="1:3" x14ac:dyDescent="0.2">
      <c r="A21" t="s">
        <v>65</v>
      </c>
      <c r="B21" t="s">
        <v>115</v>
      </c>
      <c r="C21" t="s">
        <v>116</v>
      </c>
    </row>
    <row r="22" spans="1:3" x14ac:dyDescent="0.2">
      <c r="A22" t="s">
        <v>65</v>
      </c>
      <c r="B22" t="s">
        <v>120</v>
      </c>
      <c r="C22" t="s">
        <v>119</v>
      </c>
    </row>
    <row r="23" spans="1:3" x14ac:dyDescent="0.2">
      <c r="A23" t="s">
        <v>65</v>
      </c>
      <c r="B23" t="s">
        <v>129</v>
      </c>
      <c r="C23" t="s">
        <v>130</v>
      </c>
    </row>
    <row r="24" spans="1:3" x14ac:dyDescent="0.2">
      <c r="A24" t="s">
        <v>65</v>
      </c>
      <c r="B24" t="s">
        <v>133</v>
      </c>
      <c r="C24" t="s">
        <v>134</v>
      </c>
    </row>
    <row r="25" spans="1:3" x14ac:dyDescent="0.2">
      <c r="A25" t="s">
        <v>65</v>
      </c>
      <c r="B25" t="s">
        <v>135</v>
      </c>
      <c r="C25" t="s">
        <v>136</v>
      </c>
    </row>
    <row r="26" spans="1:3" x14ac:dyDescent="0.2">
      <c r="A26" t="s">
        <v>65</v>
      </c>
      <c r="B26" t="s">
        <v>146</v>
      </c>
      <c r="C26" t="s">
        <v>147</v>
      </c>
    </row>
    <row r="27" spans="1:3" x14ac:dyDescent="0.2">
      <c r="A27" t="s">
        <v>65</v>
      </c>
      <c r="B27" t="s">
        <v>150</v>
      </c>
      <c r="C27" t="s">
        <v>151</v>
      </c>
    </row>
    <row r="28" spans="1:3" x14ac:dyDescent="0.2">
      <c r="A28" t="s">
        <v>65</v>
      </c>
      <c r="B28" t="s">
        <v>156</v>
      </c>
      <c r="C28" t="s">
        <v>157</v>
      </c>
    </row>
    <row r="29" spans="1:3" x14ac:dyDescent="0.2">
      <c r="A29" t="s">
        <v>65</v>
      </c>
      <c r="B29" t="s">
        <v>162</v>
      </c>
      <c r="C29" t="s">
        <v>163</v>
      </c>
    </row>
    <row r="30" spans="1:3" x14ac:dyDescent="0.2">
      <c r="A30" t="s">
        <v>65</v>
      </c>
      <c r="B30" t="s">
        <v>164</v>
      </c>
      <c r="C30" t="s">
        <v>165</v>
      </c>
    </row>
    <row r="31" spans="1:3" x14ac:dyDescent="0.2">
      <c r="A31" t="s">
        <v>65</v>
      </c>
      <c r="B31" t="s">
        <v>197</v>
      </c>
      <c r="C31" t="s">
        <v>198</v>
      </c>
    </row>
    <row r="32" spans="1:3" x14ac:dyDescent="0.2">
      <c r="A32" t="s">
        <v>65</v>
      </c>
      <c r="B32" t="s">
        <v>199</v>
      </c>
      <c r="C32" t="s">
        <v>200</v>
      </c>
    </row>
  </sheetData>
  <hyperlinks>
    <hyperlink ref="B16" r:id="rId1" xr:uid="{8E29E408-92B7-4E37-9198-53481B7F83BA}"/>
    <hyperlink ref="B14" r:id="rId2" xr:uid="{C3C36A7D-B1E9-4732-A549-BF366000E9C6}"/>
    <hyperlink ref="B3" r:id="rId3" xr:uid="{70796680-7A60-48C5-8294-D4A38C34154F}"/>
    <hyperlink ref="B7" r:id="rId4" xr:uid="{4FBC40F9-AC62-4AE5-B25A-9685F7345B9F}"/>
    <hyperlink ref="B6" r:id="rId5" xr:uid="{C30A6629-83A9-4919-885A-7B35F39EA1FA}"/>
    <hyperlink ref="B15" r:id="rId6" xr:uid="{185AEA83-7459-4D4B-A10C-48FF5DB3D4DD}"/>
    <hyperlink ref="B13" r:id="rId7" xr:uid="{1C284ED8-057E-42EA-A5BB-FD8D43F13B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A2:AC8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defaultColWidth="8.85546875" defaultRowHeight="12.75" x14ac:dyDescent="0.2"/>
  <cols>
    <col min="1" max="1" width="2" bestFit="1" customWidth="1"/>
    <col min="2" max="2" width="16.5703125" bestFit="1" customWidth="1"/>
    <col min="4" max="9" width="8.85546875" style="4"/>
    <col min="10" max="10" width="10.42578125" style="4" bestFit="1" customWidth="1"/>
    <col min="11" max="13" width="8.85546875" style="4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186</v>
      </c>
      <c r="G2" s="9" t="s">
        <v>187</v>
      </c>
      <c r="H2" s="9" t="s">
        <v>189</v>
      </c>
      <c r="I2" s="9" t="s">
        <v>188</v>
      </c>
      <c r="J2" s="9" t="s">
        <v>190</v>
      </c>
      <c r="K2" s="9" t="s">
        <v>212</v>
      </c>
      <c r="L2" s="9" t="s">
        <v>222</v>
      </c>
      <c r="M2" s="9" t="s">
        <v>223</v>
      </c>
      <c r="N2" s="9" t="s">
        <v>224</v>
      </c>
      <c r="O2" s="9" t="s">
        <v>225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226</v>
      </c>
      <c r="AC2" s="8" t="s">
        <v>227</v>
      </c>
    </row>
    <row r="3" spans="1:29" x14ac:dyDescent="0.2">
      <c r="A3" t="s">
        <v>65</v>
      </c>
      <c r="B3" s="1" t="s">
        <v>26</v>
      </c>
      <c r="C3" t="s">
        <v>27</v>
      </c>
      <c r="D3" s="5">
        <v>294</v>
      </c>
      <c r="E3" s="6">
        <f>+D3*I3</f>
        <v>210898.91461800001</v>
      </c>
      <c r="F3" s="6">
        <f>+[9]Main!$M$5-[9]Main!$M$6</f>
        <v>-34856</v>
      </c>
      <c r="G3" s="6">
        <f>+E3-F3</f>
        <v>245754.91461800001</v>
      </c>
      <c r="H3" s="4" t="s">
        <v>213</v>
      </c>
      <c r="I3" s="6">
        <f>+[9]Main!$M$3</f>
        <v>717.34324700000002</v>
      </c>
      <c r="J3" s="7">
        <v>45588</v>
      </c>
    </row>
    <row r="4" spans="1:29" x14ac:dyDescent="0.2">
      <c r="A4" t="s">
        <v>65</v>
      </c>
      <c r="B4" t="s">
        <v>29</v>
      </c>
      <c r="C4" t="s">
        <v>28</v>
      </c>
    </row>
    <row r="5" spans="1:29" x14ac:dyDescent="0.2">
      <c r="A5" t="s">
        <v>65</v>
      </c>
      <c r="B5" t="s">
        <v>63</v>
      </c>
      <c r="C5" t="s">
        <v>64</v>
      </c>
    </row>
    <row r="6" spans="1:29" x14ac:dyDescent="0.2">
      <c r="A6" t="s">
        <v>65</v>
      </c>
      <c r="B6" t="s">
        <v>141</v>
      </c>
      <c r="C6" t="s">
        <v>142</v>
      </c>
    </row>
    <row r="7" spans="1:29" x14ac:dyDescent="0.2">
      <c r="A7" t="s">
        <v>65</v>
      </c>
      <c r="B7" t="s">
        <v>182</v>
      </c>
      <c r="C7" t="s">
        <v>183</v>
      </c>
    </row>
    <row r="8" spans="1:29" x14ac:dyDescent="0.2">
      <c r="B8" s="1" t="s">
        <v>228</v>
      </c>
      <c r="C8" t="s">
        <v>229</v>
      </c>
      <c r="D8" s="4">
        <v>145.24</v>
      </c>
      <c r="E8" s="6">
        <f>+D8*I8</f>
        <v>16603.921184440002</v>
      </c>
      <c r="F8" s="6">
        <f>+[10]Main!$K$5-[10]Main!$K$6</f>
        <v>343.74799999999999</v>
      </c>
      <c r="G8" s="6">
        <f>+E8-F8</f>
        <v>16260.173184440002</v>
      </c>
      <c r="H8" s="4" t="s">
        <v>213</v>
      </c>
      <c r="I8" s="6">
        <f>+[10]Main!$K$3</f>
        <v>114.320581</v>
      </c>
      <c r="J8" s="7">
        <v>45608</v>
      </c>
    </row>
  </sheetData>
  <hyperlinks>
    <hyperlink ref="B8" r:id="rId1" xr:uid="{709F67B1-5ADF-4777-9C20-22D9DE4FA40A}"/>
    <hyperlink ref="B3" r:id="rId2" xr:uid="{9F85A96E-0777-4A43-AD47-4380F63681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3AE1-93C7-4A6B-A7E2-F7A2ABF7DB44}">
  <dimension ref="A1:E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9.140625" bestFit="1" customWidth="1"/>
  </cols>
  <sheetData>
    <row r="1" spans="1:5" x14ac:dyDescent="0.2">
      <c r="A1" t="s">
        <v>145</v>
      </c>
    </row>
    <row r="2" spans="1:5" x14ac:dyDescent="0.2">
      <c r="B2" t="s">
        <v>0</v>
      </c>
      <c r="C2" t="s">
        <v>2</v>
      </c>
      <c r="D2" t="s">
        <v>4</v>
      </c>
      <c r="E2" t="s">
        <v>9</v>
      </c>
    </row>
    <row r="3" spans="1:5" x14ac:dyDescent="0.2">
      <c r="A3" t="s">
        <v>65</v>
      </c>
      <c r="B3" t="s">
        <v>143</v>
      </c>
      <c r="C3" t="s">
        <v>144</v>
      </c>
    </row>
    <row r="4" spans="1:5" x14ac:dyDescent="0.2">
      <c r="A4" t="s">
        <v>65</v>
      </c>
      <c r="B4" t="s">
        <v>148</v>
      </c>
      <c r="C4" t="s">
        <v>149</v>
      </c>
    </row>
    <row r="5" spans="1:5" x14ac:dyDescent="0.2">
      <c r="A5" t="s">
        <v>65</v>
      </c>
      <c r="B5" t="s">
        <v>166</v>
      </c>
      <c r="C5" t="s">
        <v>167</v>
      </c>
    </row>
    <row r="6" spans="1:5" x14ac:dyDescent="0.2">
      <c r="A6" t="s">
        <v>65</v>
      </c>
      <c r="B6" t="s">
        <v>170</v>
      </c>
      <c r="C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A2:AC1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:J6"/>
    </sheetView>
  </sheetViews>
  <sheetFormatPr defaultColWidth="8.85546875" defaultRowHeight="12.75" x14ac:dyDescent="0.2"/>
  <cols>
    <col min="1" max="1" width="2" bestFit="1" customWidth="1"/>
    <col min="2" max="2" width="22.5703125" bestFit="1" customWidth="1"/>
    <col min="3" max="3" width="8.5703125" bestFit="1" customWidth="1"/>
    <col min="4" max="5" width="8.85546875" style="4"/>
    <col min="10" max="10" width="10.42578125" bestFit="1" customWidth="1"/>
  </cols>
  <sheetData>
    <row r="2" spans="1:29" x14ac:dyDescent="0.2">
      <c r="B2" s="8" t="s">
        <v>0</v>
      </c>
      <c r="C2" s="8" t="s">
        <v>2</v>
      </c>
      <c r="D2" s="9" t="s">
        <v>4</v>
      </c>
      <c r="E2" s="9" t="s">
        <v>9</v>
      </c>
      <c r="F2" s="9" t="s">
        <v>186</v>
      </c>
      <c r="G2" s="9" t="s">
        <v>187</v>
      </c>
      <c r="H2" s="9" t="s">
        <v>189</v>
      </c>
      <c r="I2" s="9" t="s">
        <v>188</v>
      </c>
      <c r="J2" s="9" t="s">
        <v>190</v>
      </c>
      <c r="K2" s="9" t="s">
        <v>212</v>
      </c>
      <c r="L2" s="9" t="s">
        <v>222</v>
      </c>
      <c r="M2" s="9" t="s">
        <v>223</v>
      </c>
      <c r="N2" s="9" t="s">
        <v>224</v>
      </c>
      <c r="O2" s="9" t="s">
        <v>225</v>
      </c>
      <c r="P2" s="10">
        <v>2022</v>
      </c>
      <c r="Q2" s="10">
        <v>2023</v>
      </c>
      <c r="R2" s="10">
        <v>2024</v>
      </c>
      <c r="S2" s="10">
        <v>2025</v>
      </c>
      <c r="T2" s="10">
        <v>2026</v>
      </c>
      <c r="U2" s="10">
        <v>2027</v>
      </c>
      <c r="V2" s="10">
        <v>2022</v>
      </c>
      <c r="W2" s="10">
        <v>2023</v>
      </c>
      <c r="X2" s="10">
        <v>2024</v>
      </c>
      <c r="Y2" s="10">
        <v>2025</v>
      </c>
      <c r="Z2" s="10">
        <v>2026</v>
      </c>
      <c r="AA2" s="10">
        <v>2027</v>
      </c>
      <c r="AB2" s="8" t="s">
        <v>226</v>
      </c>
      <c r="AC2" s="8" t="s">
        <v>227</v>
      </c>
    </row>
    <row r="3" spans="1:29" x14ac:dyDescent="0.2">
      <c r="A3" t="s">
        <v>65</v>
      </c>
      <c r="B3" t="s">
        <v>10</v>
      </c>
      <c r="C3" t="s">
        <v>11</v>
      </c>
      <c r="D3" s="4">
        <v>172.31</v>
      </c>
    </row>
    <row r="4" spans="1:29" x14ac:dyDescent="0.2">
      <c r="A4" t="s">
        <v>65</v>
      </c>
      <c r="B4" s="1" t="s">
        <v>50</v>
      </c>
      <c r="C4" t="s">
        <v>51</v>
      </c>
      <c r="D4" s="12">
        <v>393.9</v>
      </c>
      <c r="E4" s="6">
        <f>+D4*I4*1.1</f>
        <v>232685.84598831</v>
      </c>
      <c r="F4" s="11">
        <f>[11]Main!$K$5-[11]Main!$K$6</f>
        <v>8648.7000000000007</v>
      </c>
      <c r="G4" s="11">
        <f>+E4-F4</f>
        <v>224037.14598830999</v>
      </c>
      <c r="H4" s="4" t="s">
        <v>213</v>
      </c>
      <c r="I4" s="11">
        <f>+[11]Main!$K$3</f>
        <v>537.02103899999997</v>
      </c>
      <c r="J4" s="13">
        <v>45578</v>
      </c>
    </row>
    <row r="5" spans="1:29" x14ac:dyDescent="0.2">
      <c r="A5" t="s">
        <v>65</v>
      </c>
      <c r="B5" t="s">
        <v>52</v>
      </c>
      <c r="C5" t="s">
        <v>53</v>
      </c>
      <c r="D5" s="4">
        <v>119.72</v>
      </c>
    </row>
    <row r="7" spans="1:29" x14ac:dyDescent="0.2">
      <c r="A7" t="s">
        <v>65</v>
      </c>
      <c r="B7" t="s">
        <v>36</v>
      </c>
      <c r="C7" t="s">
        <v>56</v>
      </c>
    </row>
    <row r="8" spans="1:29" x14ac:dyDescent="0.2">
      <c r="A8" t="s">
        <v>65</v>
      </c>
      <c r="B8" t="s">
        <v>76</v>
      </c>
      <c r="C8" t="s">
        <v>77</v>
      </c>
    </row>
    <row r="9" spans="1:29" x14ac:dyDescent="0.2">
      <c r="A9" t="s">
        <v>65</v>
      </c>
      <c r="B9" t="s">
        <v>30</v>
      </c>
      <c r="C9" t="s">
        <v>31</v>
      </c>
      <c r="D9" s="5">
        <v>85.5</v>
      </c>
    </row>
    <row r="10" spans="1:29" x14ac:dyDescent="0.2">
      <c r="A10" t="s">
        <v>65</v>
      </c>
      <c r="B10" t="s">
        <v>34</v>
      </c>
      <c r="C10" t="s">
        <v>35</v>
      </c>
      <c r="D10" s="4">
        <v>50.14</v>
      </c>
    </row>
    <row r="11" spans="1:29" x14ac:dyDescent="0.2">
      <c r="A11" t="s">
        <v>65</v>
      </c>
      <c r="B11" t="s">
        <v>41</v>
      </c>
      <c r="C11" t="s">
        <v>42</v>
      </c>
      <c r="D11" s="4">
        <v>102.37</v>
      </c>
    </row>
    <row r="12" spans="1:29" x14ac:dyDescent="0.2">
      <c r="A12" t="s">
        <v>65</v>
      </c>
      <c r="B12" t="s">
        <v>81</v>
      </c>
      <c r="C12" t="s">
        <v>82</v>
      </c>
    </row>
    <row r="13" spans="1:29" x14ac:dyDescent="0.2">
      <c r="A13" t="s">
        <v>65</v>
      </c>
      <c r="B13" t="s">
        <v>44</v>
      </c>
      <c r="C13" t="s">
        <v>45</v>
      </c>
    </row>
    <row r="14" spans="1:29" x14ac:dyDescent="0.2">
      <c r="A14" t="s">
        <v>65</v>
      </c>
      <c r="B14" t="s">
        <v>137</v>
      </c>
      <c r="C14" t="s">
        <v>138</v>
      </c>
    </row>
    <row r="15" spans="1:29" x14ac:dyDescent="0.2">
      <c r="A15" t="s">
        <v>65</v>
      </c>
      <c r="B15" t="s">
        <v>172</v>
      </c>
      <c r="C15" t="s">
        <v>173</v>
      </c>
    </row>
    <row r="16" spans="1:29" x14ac:dyDescent="0.2">
      <c r="A16" t="s">
        <v>65</v>
      </c>
      <c r="B16" t="s">
        <v>193</v>
      </c>
      <c r="C16" t="s">
        <v>194</v>
      </c>
      <c r="D16" s="4">
        <v>102.04</v>
      </c>
    </row>
    <row r="17" spans="1:10" x14ac:dyDescent="0.2">
      <c r="A17" t="s">
        <v>65</v>
      </c>
      <c r="B17" s="1" t="s">
        <v>221</v>
      </c>
      <c r="C17" t="s">
        <v>220</v>
      </c>
      <c r="D17" s="4">
        <v>109.43</v>
      </c>
      <c r="E17" s="6">
        <f>+D17*I17</f>
        <v>6407.2359300000007</v>
      </c>
      <c r="F17" s="11">
        <f>+[12]Main!$K$5-[12]Main!$K$6</f>
        <v>-153.13800000000003</v>
      </c>
      <c r="G17" s="11">
        <f>+E17-F17</f>
        <v>6560.3739300000007</v>
      </c>
      <c r="H17" s="4" t="s">
        <v>213</v>
      </c>
      <c r="I17" s="6">
        <f>+[12]Main!$K$3</f>
        <v>58.551000000000002</v>
      </c>
      <c r="J17" s="7">
        <v>45576</v>
      </c>
    </row>
  </sheetData>
  <hyperlinks>
    <hyperlink ref="B17" r:id="rId1" xr:uid="{EC517544-300E-4D35-9D0D-A68691FB54FF}"/>
    <hyperlink ref="B4" r:id="rId2" xr:uid="{489ED1A3-D908-4C0E-AB16-E996DF3BF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Food-Beverages</vt:lpstr>
      <vt:lpstr>Apparel</vt:lpstr>
      <vt:lpstr>Retail</vt:lpstr>
      <vt:lpstr>Restaurants</vt:lpstr>
      <vt:lpstr>Leisure</vt:lpstr>
      <vt:lpstr>NonDurable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2024-11-12T20:02:05Z</dcterms:modified>
</cp:coreProperties>
</file>