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7F43AF9D-489E-42F6-8BFA-383BB435E449}" xr6:coauthVersionLast="47" xr6:coauthVersionMax="47" xr10:uidLastSave="{00000000-0000-0000-0000-000000000000}"/>
  <bookViews>
    <workbookView xWindow="-25920" yWindow="435" windowWidth="24975" windowHeight="14910" xr2:uid="{E72B2B4C-5C13-AF4D-850F-73D2746B3A7A}"/>
  </bookViews>
  <sheets>
    <sheet name="Main" sheetId="1" r:id="rId1"/>
    <sheet name="Phase 2" sheetId="9" r:id="rId2"/>
    <sheet name="Alzheimer's" sheetId="7" r:id="rId3"/>
    <sheet name="Options" sheetId="3" r:id="rId4"/>
    <sheet name="simufilam" sheetId="2" r:id="rId5"/>
    <sheet name="Insiders" sheetId="10" r:id="rId6"/>
    <sheet name="Prior Successes" sheetId="8" r:id="rId7"/>
    <sheet name="Prior Failures" sheetId="6" r:id="rId8"/>
    <sheet name="AB" sheetId="4" r:id="rId9"/>
    <sheet name="FLNA"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H13" i="1"/>
  <c r="H17" i="1"/>
  <c r="J8" i="1"/>
  <c r="M25" i="2"/>
  <c r="M20" i="2"/>
  <c r="M21" i="2" s="1"/>
  <c r="M9" i="2"/>
  <c r="M10" i="2" s="1"/>
  <c r="M12" i="2" s="1"/>
  <c r="M14" i="2" s="1"/>
  <c r="M15" i="2" s="1"/>
  <c r="M22" i="2" s="1"/>
  <c r="M23" i="2" s="1"/>
  <c r="M24" i="2" s="1"/>
  <c r="E33" i="10"/>
  <c r="H32" i="10"/>
  <c r="H31" i="10"/>
  <c r="E31" i="10"/>
  <c r="H30" i="10"/>
  <c r="H22" i="10"/>
  <c r="H21" i="10"/>
  <c r="H20" i="10"/>
  <c r="H19" i="10"/>
  <c r="F13" i="3"/>
  <c r="G13" i="3" s="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<sst xmlns="http://schemas.openxmlformats.org/spreadsheetml/2006/main" count="394" uniqueCount="307">
  <si>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</si>
  <si>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</si>
  <si>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</si>
  <si>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</si>
  <si>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</si>
  <si>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</si>
  <si>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</si>
  <si>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</si>
  <si>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</si>
  <si>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</si>
  <si>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</si>
  <si>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</si>
  <si>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</si>
  <si>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</si>
  <si>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</si>
  <si>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</si>
  <si>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</si>
  <si>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</si>
  <si>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</si>
  <si>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</si>
  <si>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</si>
  <si>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</si>
  <si>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</si>
  <si>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</si>
  <si>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</si>
  <si>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</si>
  <si>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</si>
  <si>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</si>
  <si>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</si>
  <si>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</si>
  <si>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</si>
  <si>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</si>
  <si>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</si>
  <si>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</si>
  <si>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</si>
  <si>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</si>
  <si>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</si>
  <si>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</si>
  <si>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</si>
  <si>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</si>
  <si>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</si>
  <si>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</si>
  <si>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</si>
  <si>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</si>
  <si>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</si>
  <si>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</si>
  <si>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</si>
  <si>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</si>
  <si>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</si>
  <si>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</si>
  <si>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</si>
  <si>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</si>
  <si>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</si>
  <si>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</si>
  <si>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</si>
  <si>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</si>
  <si>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</si>
  <si>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</si>
  <si>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</si>
  <si>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</si>
  <si>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</si>
  <si>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</si>
  <si>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</si>
  <si>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</si>
  <si>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</si>
  <si>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</si>
  <si>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</si>
  <si>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</si>
  <si>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</si>
  <si>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</si>
  <si>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</si>
  <si>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</si>
  <si>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</si>
  <si>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</si>
  <si>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</si>
  <si>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</si>
  <si>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</si>
  <si>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</si>
  <si>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</si>
  <si>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</si>
  <si>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</si>
  <si>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</si>
  <si>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</si>
  <si>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</si>
  <si>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</si>
  <si>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</si>
  <si>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</si>
  <si>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</si>
  <si>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</si>
  <si>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</si>
  <si>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</si>
  <si>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</si>
  <si>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</si>
  <si>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</si>
  <si>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</si>
  <si>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</si>
  <si>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</si>
  <si>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</si>
  <si>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</si>
  <si>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</si>
  <si>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</si>
  <si>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</si>
  <si>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</si>
  <si>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</si>
  <si>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</si>
  <si>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</si>
  <si>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</si>
  <si>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</si>
  <si>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</si>
  <si>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</si>
  <si>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</si>
  <si>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</si>
  <si>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</si>
  <si>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</si>
  <si>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</si>
  <si>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</si>
  <si>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</si>
  <si>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</si>
  <si>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</si>
  <si>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</si>
  <si>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</si>
  <si>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</si>
  <si>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</si>
  <si>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</si>
  <si>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</si>
  <si>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</si>
  <si>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</si>
  <si>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</si>
  <si>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</si>
  <si>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</si>
  <si>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</si>
  <si>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</si>
  <si>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</si>
  <si>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</si>
  <si>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</si>
  <si>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</si>
  <si>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</si>
  <si>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</si>
  <si>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</si>
  <si>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</si>
  <si>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</si>
  <si>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</si>
  <si>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</si>
  <si>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</si>
  <si>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</si>
  <si>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</si>
  <si>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</si>
  <si>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</si>
  <si>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</si>
  <si>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</si>
  <si>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</si>
  <si>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</si>
  <si>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</si>
  <si>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</si>
  <si>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</si>
  <si>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</si>
  <si>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</si>
  <si>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</si>
  <si>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</si>
  <si>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</si>
  <si>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</si>
  <si>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</si>
  <si>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</si>
  <si>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</si>
  <si>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</si>
  <si>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</si>
  <si>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</si>
  <si>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</si>
  <si>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</si>
  <si>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</si>
  <si>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</si>
  <si>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</si>
  <si>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</si>
  <si>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</si>
  <si>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</si>
  <si>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</si>
  <si>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</si>
  <si>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</si>
  <si>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</si>
  <si>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</si>
  <si>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</si>
  <si>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</si>
  <si>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</si>
  <si>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</si>
  <si>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</si>
  <si>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</si>
  <si>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</si>
  <si>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</si>
  <si>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</si>
  <si>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</si>
  <si>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</si>
  <si>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</si>
  <si>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</si>
  <si>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</si>
  <si>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</si>
  <si>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</si>
  <si>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</si>
  <si>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</si>
  <si>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</si>
  <si>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</si>
  <si>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</si>
  <si>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</si>
  <si>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</si>
  <si>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</si>
  <si>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</si>
  <si>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</si>
  <si>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</si>
  <si>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</si>
  <si>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</si>
  <si>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</si>
  <si>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</si>
  <si>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</si>
  <si>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</si>
  <si>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</si>
  <si>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</si>
  <si>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</si>
  <si>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</si>
  <si>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</si>
  <si>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</si>
  <si>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</si>
  <si>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</si>
  <si>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</si>
  <si>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</si>
  <si>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</si>
  <si>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</si>
  <si>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</si>
  <si>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</si>
  <si>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</si>
  <si>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</si>
  <si>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</si>
  <si>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</si>
  <si>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</si>
  <si>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</si>
  <si>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</si>
  <si>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</si>
  <si>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</si>
  <si>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</si>
  <si>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</si>
  <si>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</si>
  <si>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</si>
  <si>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</si>
  <si>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</si>
  <si>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</si>
  <si>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</si>
  <si>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</si>
  <si>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</si>
  <si>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</si>
  <si>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</si>
  <si>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</si>
  <si>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</si>
  <si>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</si>
  <si>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</si>
  <si>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</si>
  <si>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</si>
  <si>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</si>
  <si>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</si>
  <si>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</si>
  <si>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</si>
  <si>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</si>
  <si>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</si>
  <si>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</si>
  <si>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</si>
  <si>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</si>
  <si>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</si>
  <si>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</si>
  <si>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</si>
  <si>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</si>
  <si>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</si>
  <si>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</si>
  <si>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</si>
  <si>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</si>
  <si>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</si>
  <si>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</si>
  <si>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</si>
  <si>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</si>
  <si>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</si>
  <si>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</si>
  <si>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</si>
  <si>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</si>
  <si>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</si>
  <si>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</si>
  <si>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</si>
  <si>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</si>
  <si>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</si>
  <si>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</si>
  <si>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</si>
  <si>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</si>
  <si>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</si>
  <si>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</si>
  <si>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</si>
  <si>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</si>
  <si>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</si>
  <si>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</si>
  <si>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</si>
  <si>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</si>
  <si>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</si>
  <si>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</si>
  <si>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</si>
  <si>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</si>
  <si>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</si>
  <si>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</si>
  <si>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</si>
  <si>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</si>
  <si>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</si>
  <si>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</si>
  <si>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December</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</si>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</sst>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9"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64">
    <xf numFmtId="0" fontId="0" fillId="0" borderId="0" xfId="0"/>
    <xf numFmtId="0" fontId="20" fillId="0" borderId="0" xfId="0" applyFont="1"/>
    <xf numFmtId="4" fontId="20" fillId="0" borderId="0" xfId="0" applyNumberFormat="1" applyFont="1"/>
    <xf numFmtId="3" fontId="20" fillId="0" borderId="0" xfId="0" applyNumberFormat="1" applyFont="1"/>
    <xf numFmtId="0" fontId="22" fillId="0" borderId="0" xfId="1" applyFont="1"/>
    <xf numFmtId="0" fontId="23" fillId="0" borderId="0" xfId="0" applyFont="1"/>
    <xf numFmtId="0" fontId="24" fillId="0" borderId="0" xfId="0" applyFont="1"/>
    <xf numFmtId="14" fontId="20" fillId="0" borderId="0" xfId="0" applyNumberFormat="1" applyFont="1"/>
    <xf numFmtId="0" fontId="20" fillId="0" borderId="0" xfId="0" quotePrefix="1" applyFont="1"/>
    <xf numFmtId="0" fontId="22" fillId="0" borderId="1" xfId="1" applyFont="1" applyBorder="1"/>
    <xf numFmtId="0" fontId="20" fillId="0" borderId="2" xfId="0" applyFont="1" applyBorder="1"/>
    <xf numFmtId="0" fontId="20" fillId="0" borderId="1" xfId="0" applyFont="1" applyBorder="1"/>
    <xf numFmtId="0" fontId="20" fillId="0" borderId="3" xfId="0" applyFont="1" applyBorder="1"/>
    <xf numFmtId="0" fontId="20" fillId="0" borderId="4" xfId="0" applyFont="1" applyBorder="1"/>
    <xf numFmtId="0" fontId="20" fillId="0" borderId="5" xfId="0" applyFont="1" applyBorder="1"/>
    <xf numFmtId="0" fontId="20" fillId="0" borderId="6" xfId="0" applyFont="1" applyBorder="1"/>
    <xf numFmtId="0" fontId="20" fillId="0" borderId="7" xfId="0" applyFont="1" applyBorder="1"/>
    <xf numFmtId="10" fontId="20" fillId="0" borderId="0" xfId="0" applyNumberFormat="1" applyFont="1"/>
    <xf numFmtId="0" fontId="19" fillId="0" borderId="0" xfId="0" applyFont="1"/>
    <xf numFmtId="0" fontId="20" fillId="0" borderId="0" xfId="0" applyFont="1" applyAlignment="1">
      <alignment horizontal="left"/>
    </xf>
    <xf numFmtId="0" fontId="18" fillId="0" borderId="0" xfId="0" applyFont="1"/>
    <xf numFmtId="0" fontId="17" fillId="0" borderId="0" xfId="0" applyFont="1"/>
    <xf numFmtId="0" fontId="16" fillId="0" borderId="0" xfId="0" applyFont="1"/>
    <xf numFmtId="0" fontId="24" fillId="0" borderId="0" xfId="0" quotePrefix="1" applyFont="1"/>
    <xf numFmtId="0" fontId="15" fillId="0" borderId="0" xfId="0" applyFont="1"/>
    <xf numFmtId="9" fontId="20" fillId="0" borderId="0" xfId="0" applyNumberFormat="1" applyFont="1"/>
    <xf numFmtId="4" fontId="23" fillId="0" borderId="0" xfId="0" applyNumberFormat="1" applyFont="1"/>
    <xf numFmtId="0" fontId="15" fillId="0" borderId="0" xfId="0" applyFont="1" applyAlignment="1">
      <alignment horizontal="left"/>
    </xf>
    <xf numFmtId="4" fontId="23" fillId="0" borderId="0" xfId="0" applyNumberFormat="1" applyFont="1" applyAlignment="1">
      <alignment horizontal="left"/>
    </xf>
    <xf numFmtId="4" fontId="20" fillId="0" borderId="0" xfId="0" applyNumberFormat="1" applyFont="1" applyAlignment="1">
      <alignment horizontal="left"/>
    </xf>
    <xf numFmtId="0" fontId="21" fillId="0" borderId="0" xfId="1"/>
    <xf numFmtId="0" fontId="25" fillId="0" borderId="0" xfId="0" applyFont="1"/>
    <xf numFmtId="0" fontId="14" fillId="0" borderId="0" xfId="0" applyFont="1"/>
    <xf numFmtId="164" fontId="20" fillId="0" borderId="0" xfId="0" applyNumberFormat="1" applyFont="1"/>
    <xf numFmtId="165" fontId="20" fillId="0" borderId="0" xfId="0" applyNumberFormat="1" applyFont="1"/>
    <xf numFmtId="0" fontId="13" fillId="0" borderId="0" xfId="0" applyFont="1"/>
    <xf numFmtId="0" fontId="26" fillId="0" borderId="0" xfId="0" applyFont="1"/>
    <xf numFmtId="0" fontId="12" fillId="0" borderId="0" xfId="0" applyFont="1"/>
    <xf numFmtId="0" fontId="12" fillId="0" borderId="0" xfId="0" applyFont="1" applyAlignment="1">
      <alignment horizontal="right"/>
    </xf>
    <xf numFmtId="166" fontId="12" fillId="0" borderId="0" xfId="0" applyNumberFormat="1" applyFont="1" applyAlignment="1">
      <alignment horizontal="right"/>
    </xf>
    <xf numFmtId="166" fontId="23" fillId="0" borderId="0" xfId="0" applyNumberFormat="1" applyFont="1" applyAlignment="1">
      <alignment horizontal="right"/>
    </xf>
    <xf numFmtId="0" fontId="11" fillId="0" borderId="7" xfId="0" applyFont="1" applyBorder="1"/>
    <xf numFmtId="0" fontId="11" fillId="0" borderId="0" xfId="0" applyFont="1"/>
    <xf numFmtId="0" fontId="11" fillId="0" borderId="8" xfId="0" applyFont="1" applyBorder="1"/>
    <xf numFmtId="14" fontId="0" fillId="0" borderId="0" xfId="0" applyNumberFormat="1"/>
    <xf numFmtId="0" fontId="27" fillId="0" borderId="0" xfId="0" applyFont="1"/>
    <xf numFmtId="0" fontId="28"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4" fontId="18" fillId="0" borderId="0" xfId="0" applyNumberFormat="1" applyFont="1" applyAlignment="1">
      <alignment horizontal="left"/>
    </xf>
    <xf numFmtId="3" fontId="0" fillId="0" borderId="0" xfId="0" applyNumberFormat="1"/>
    <xf numFmtId="0" fontId="0" fillId="0" borderId="0" xfId="0" applyAlignment="1">
      <alignment horizontal="right"/>
    </xf>
    <xf numFmtId="0" fontId="4" fillId="0" borderId="0" xfId="0" applyFont="1"/>
    <xf numFmtId="9" fontId="4" fillId="0" borderId="0" xfId="0" applyNumberFormat="1" applyFont="1"/>
    <xf numFmtId="4" fontId="4" fillId="0" borderId="0" xfId="0" applyNumberFormat="1" applyFont="1"/>
    <xf numFmtId="167" fontId="4" fillId="0" borderId="0" xfId="0" applyNumberFormat="1" applyFont="1"/>
    <xf numFmtId="168" fontId="4" fillId="0" borderId="0" xfId="0" applyNumberFormat="1" applyFont="1"/>
    <xf numFmtId="0" fontId="3" fillId="0" borderId="0" xfId="0" applyFont="1"/>
    <xf numFmtId="0" fontId="2" fillId="0" borderId="0" xfId="0" applyFont="1" applyAlignment="1">
      <alignment horizontal="right"/>
    </xf>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248919</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22"/>
  <sheetViews>
    <sheetView tabSelected="1" zoomScale="175" zoomScaleNormal="175" workbookViewId="0">
      <selection activeCell="I13" sqref="I13"/>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5" t="s">
        <v>6</v>
      </c>
      <c r="C2" s="16" t="s">
        <v>8</v>
      </c>
      <c r="D2" s="41" t="s">
        <v>215</v>
      </c>
      <c r="E2" s="41" t="s">
        <v>217</v>
      </c>
      <c r="F2" s="41" t="s">
        <v>219</v>
      </c>
      <c r="G2" s="43" t="s">
        <v>44</v>
      </c>
      <c r="I2" s="1" t="s">
        <v>0</v>
      </c>
      <c r="J2" s="2">
        <v>28.75</v>
      </c>
    </row>
    <row r="3" spans="2:11" x14ac:dyDescent="0.2">
      <c r="B3" s="9" t="s">
        <v>7</v>
      </c>
      <c r="C3" s="1" t="s">
        <v>9</v>
      </c>
      <c r="D3" s="42" t="s">
        <v>216</v>
      </c>
      <c r="E3" s="42" t="s">
        <v>218</v>
      </c>
      <c r="F3" s="42" t="s">
        <v>220</v>
      </c>
      <c r="G3" s="10"/>
      <c r="I3" s="1" t="s">
        <v>1</v>
      </c>
      <c r="J3" s="3">
        <v>47.976165999999999</v>
      </c>
      <c r="K3" s="62" t="s">
        <v>304</v>
      </c>
    </row>
    <row r="4" spans="2:11" x14ac:dyDescent="0.2">
      <c r="B4" s="11"/>
      <c r="G4" s="10"/>
      <c r="I4" s="1" t="s">
        <v>2</v>
      </c>
      <c r="J4" s="3">
        <f>+J2*J3</f>
        <v>1379.3147724999999</v>
      </c>
    </row>
    <row r="5" spans="2:11" x14ac:dyDescent="0.2">
      <c r="B5" s="11"/>
      <c r="G5" s="10"/>
      <c r="I5" s="1" t="s">
        <v>3</v>
      </c>
      <c r="J5" s="3">
        <v>149</v>
      </c>
      <c r="K5" s="62" t="s">
        <v>304</v>
      </c>
    </row>
    <row r="6" spans="2:11" x14ac:dyDescent="0.2">
      <c r="B6" s="11"/>
      <c r="G6" s="10"/>
      <c r="I6" s="1" t="s">
        <v>4</v>
      </c>
      <c r="J6" s="3">
        <v>0</v>
      </c>
      <c r="K6" s="62" t="s">
        <v>304</v>
      </c>
    </row>
    <row r="7" spans="2:11" x14ac:dyDescent="0.2">
      <c r="B7" s="11"/>
      <c r="F7" s="42"/>
      <c r="G7" s="10"/>
      <c r="I7" s="1" t="s">
        <v>5</v>
      </c>
      <c r="J7" s="3">
        <f>+J4-J5+J6</f>
        <v>1230.3147724999999</v>
      </c>
    </row>
    <row r="8" spans="2:11" x14ac:dyDescent="0.2">
      <c r="B8" s="12"/>
      <c r="C8" s="13"/>
      <c r="D8" s="13"/>
      <c r="E8" s="13"/>
      <c r="F8" s="13"/>
      <c r="G8" s="14"/>
      <c r="J8" s="2">
        <f>+J5/J3</f>
        <v>3.105708780480708</v>
      </c>
    </row>
    <row r="9" spans="2:11" x14ac:dyDescent="0.2">
      <c r="J9" s="24"/>
    </row>
    <row r="10" spans="2:11" x14ac:dyDescent="0.2">
      <c r="I10" s="1" t="s">
        <v>27</v>
      </c>
    </row>
    <row r="13" spans="2:11" x14ac:dyDescent="0.2">
      <c r="D13" s="63" t="s">
        <v>306</v>
      </c>
      <c r="E13" s="1">
        <v>13</v>
      </c>
      <c r="F13" s="1">
        <v>15</v>
      </c>
      <c r="G13" s="1">
        <v>2</v>
      </c>
      <c r="H13" s="5">
        <f>SUM(G13:G16)</f>
        <v>11</v>
      </c>
      <c r="I13" s="5">
        <f>+H13+H17</f>
        <v>32</v>
      </c>
    </row>
    <row r="14" spans="2:11" x14ac:dyDescent="0.2">
      <c r="E14" s="1">
        <v>18</v>
      </c>
      <c r="F14" s="1">
        <v>22</v>
      </c>
      <c r="G14" s="1">
        <v>5</v>
      </c>
    </row>
    <row r="15" spans="2:11" x14ac:dyDescent="0.2">
      <c r="E15" s="1">
        <v>25</v>
      </c>
      <c r="F15" s="1">
        <v>27</v>
      </c>
      <c r="G15" s="1">
        <v>3</v>
      </c>
    </row>
    <row r="16" spans="2:11" x14ac:dyDescent="0.2">
      <c r="F16" s="1">
        <v>29</v>
      </c>
      <c r="G16" s="1">
        <v>1</v>
      </c>
    </row>
    <row r="17" spans="4:8" x14ac:dyDescent="0.2">
      <c r="D17" s="63" t="s">
        <v>305</v>
      </c>
      <c r="E17" s="1">
        <v>2</v>
      </c>
      <c r="F17" s="1">
        <v>6</v>
      </c>
      <c r="G17" s="1">
        <v>5</v>
      </c>
      <c r="H17" s="5">
        <f>SUM(G17:G22)</f>
        <v>21</v>
      </c>
    </row>
    <row r="18" spans="4:8" x14ac:dyDescent="0.2">
      <c r="E18" s="1">
        <v>9</v>
      </c>
      <c r="F18" s="1">
        <v>13</v>
      </c>
      <c r="G18" s="1">
        <v>5</v>
      </c>
    </row>
    <row r="19" spans="4:8" x14ac:dyDescent="0.2">
      <c r="E19" s="1">
        <v>16</v>
      </c>
      <c r="F19" s="1">
        <v>20</v>
      </c>
      <c r="G19" s="1">
        <v>5</v>
      </c>
      <c r="H19" s="24"/>
    </row>
    <row r="20" spans="4:8" x14ac:dyDescent="0.2">
      <c r="E20" s="1">
        <v>23</v>
      </c>
      <c r="F20" s="1">
        <v>24</v>
      </c>
      <c r="G20" s="1">
        <v>2</v>
      </c>
    </row>
    <row r="21" spans="4:8" x14ac:dyDescent="0.2">
      <c r="E21" s="1">
        <v>26</v>
      </c>
      <c r="F21" s="1">
        <v>7</v>
      </c>
      <c r="G21" s="1">
        <v>2</v>
      </c>
    </row>
    <row r="22" spans="4:8" x14ac:dyDescent="0.2">
      <c r="E22" s="1">
        <v>30</v>
      </c>
      <c r="F22" s="1">
        <v>31</v>
      </c>
      <c r="G22" s="1">
        <v>2</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0" bestFit="1" customWidth="1"/>
    <col min="2" max="2" width="12" style="50" customWidth="1"/>
    <col min="3"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0" t="s">
        <v>244</v>
      </c>
    </row>
    <row r="14" spans="1:3" x14ac:dyDescent="0.2">
      <c r="C14" s="50" t="s">
        <v>245</v>
      </c>
    </row>
    <row r="15" spans="1:3" x14ac:dyDescent="0.2">
      <c r="C15" s="50"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3:3" x14ac:dyDescent="0.2">
      <c r="C34" s="6" t="s">
        <v>253</v>
      </c>
    </row>
    <row r="35" spans="3:3" x14ac:dyDescent="0.2">
      <c r="C35" s="50" t="s">
        <v>252</v>
      </c>
    </row>
    <row r="36" spans="3:3" x14ac:dyDescent="0.2">
      <c r="C36" s="50" t="s">
        <v>251</v>
      </c>
    </row>
    <row r="37" spans="3:3" x14ac:dyDescent="0.2">
      <c r="C37" s="50" t="s">
        <v>254</v>
      </c>
    </row>
    <row r="38" spans="3:3" x14ac:dyDescent="0.2">
      <c r="C38" s="50" t="s">
        <v>255</v>
      </c>
    </row>
    <row r="39" spans="3:3" x14ac:dyDescent="0.2">
      <c r="C39" s="50" t="s">
        <v>260</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heetViews>
  <sheetFormatPr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15" zoomScaleNormal="115" workbookViewId="0"/>
  </sheetViews>
  <sheetFormatPr defaultColWidth="10.875" defaultRowHeight="12.75" x14ac:dyDescent="0.2"/>
  <cols>
    <col min="1" max="1" width="4.875" style="1" bestFit="1" customWidth="1"/>
    <col min="2" max="2" width="11" style="1" customWidth="1"/>
    <col min="3" max="12" width="10.875" style="1"/>
    <col min="13" max="13" width="14.125" style="1" bestFit="1" customWidth="1"/>
    <col min="14" max="16384" width="10.875" style="1"/>
  </cols>
  <sheetData>
    <row r="1" spans="1:14" x14ac:dyDescent="0.2">
      <c r="A1" s="4" t="s">
        <v>10</v>
      </c>
    </row>
    <row r="2" spans="1:14" x14ac:dyDescent="0.2">
      <c r="B2" s="1" t="s">
        <v>6</v>
      </c>
      <c r="C2" s="1" t="s">
        <v>14</v>
      </c>
      <c r="F2" s="48"/>
    </row>
    <row r="3" spans="1:14" x14ac:dyDescent="0.2">
      <c r="B3" s="1" t="s">
        <v>11</v>
      </c>
      <c r="C3" s="1" t="s">
        <v>7</v>
      </c>
    </row>
    <row r="4" spans="1:14" x14ac:dyDescent="0.2">
      <c r="B4" s="1" t="s">
        <v>12</v>
      </c>
      <c r="C4" s="1" t="s">
        <v>13</v>
      </c>
      <c r="H4" s="49"/>
    </row>
    <row r="5" spans="1:14" x14ac:dyDescent="0.2">
      <c r="B5" s="1" t="s">
        <v>8</v>
      </c>
      <c r="C5" s="1" t="s">
        <v>9</v>
      </c>
    </row>
    <row r="6" spans="1:14" x14ac:dyDescent="0.2">
      <c r="B6" s="20" t="s">
        <v>73</v>
      </c>
      <c r="C6" s="20" t="s">
        <v>74</v>
      </c>
      <c r="M6" s="56"/>
      <c r="N6" s="56"/>
    </row>
    <row r="7" spans="1:14" x14ac:dyDescent="0.2">
      <c r="B7" s="20"/>
      <c r="C7" s="53">
        <f>1100*0.5^6*0.6</f>
        <v>10.3125</v>
      </c>
      <c r="D7" s="20" t="s">
        <v>75</v>
      </c>
      <c r="E7" s="1">
        <f>+C7*100</f>
        <v>1031.25</v>
      </c>
      <c r="M7" s="56"/>
      <c r="N7" s="56"/>
    </row>
    <row r="8" spans="1:14" x14ac:dyDescent="0.2">
      <c r="B8" s="18" t="s">
        <v>44</v>
      </c>
      <c r="C8" s="18" t="s">
        <v>50</v>
      </c>
      <c r="M8" s="56">
        <v>50</v>
      </c>
      <c r="N8" s="56" t="s">
        <v>288</v>
      </c>
    </row>
    <row r="9" spans="1:14" x14ac:dyDescent="0.2">
      <c r="B9" s="1" t="s">
        <v>15</v>
      </c>
      <c r="M9" s="56">
        <f>M8*1000</f>
        <v>50000</v>
      </c>
      <c r="N9" s="56" t="s">
        <v>289</v>
      </c>
    </row>
    <row r="10" spans="1:14" x14ac:dyDescent="0.2">
      <c r="C10" s="6" t="s">
        <v>16</v>
      </c>
      <c r="M10" s="56">
        <f>M9*1000</f>
        <v>50000000</v>
      </c>
      <c r="N10" s="56" t="s">
        <v>290</v>
      </c>
    </row>
    <row r="11" spans="1:14" x14ac:dyDescent="0.2">
      <c r="C11" s="1" t="s">
        <v>17</v>
      </c>
      <c r="M11" s="57">
        <v>0.35</v>
      </c>
      <c r="N11" s="56" t="s">
        <v>291</v>
      </c>
    </row>
    <row r="12" spans="1:14" x14ac:dyDescent="0.2">
      <c r="M12" s="56">
        <f>+M10*M11</f>
        <v>17500000</v>
      </c>
      <c r="N12" s="56" t="s">
        <v>292</v>
      </c>
    </row>
    <row r="13" spans="1:14" x14ac:dyDescent="0.2">
      <c r="M13" s="57">
        <v>0.5</v>
      </c>
      <c r="N13" s="56" t="s">
        <v>293</v>
      </c>
    </row>
    <row r="14" spans="1:14" x14ac:dyDescent="0.2">
      <c r="C14" s="6" t="s">
        <v>29</v>
      </c>
      <c r="M14" s="56">
        <f>+M12*M13</f>
        <v>8750000</v>
      </c>
      <c r="N14" s="56" t="s">
        <v>290</v>
      </c>
    </row>
    <row r="15" spans="1:14" x14ac:dyDescent="0.2">
      <c r="C15" s="61" t="s">
        <v>303</v>
      </c>
      <c r="M15" s="56">
        <f>+M14/1000</f>
        <v>8750</v>
      </c>
      <c r="N15" s="56" t="s">
        <v>289</v>
      </c>
    </row>
    <row r="16" spans="1:14" x14ac:dyDescent="0.2">
      <c r="M16" s="56">
        <v>1250</v>
      </c>
      <c r="N16" s="56" t="s">
        <v>294</v>
      </c>
    </row>
    <row r="17" spans="3:14" x14ac:dyDescent="0.2">
      <c r="M17" s="56">
        <v>300</v>
      </c>
      <c r="N17" s="56" t="s">
        <v>295</v>
      </c>
    </row>
    <row r="18" spans="3:14" x14ac:dyDescent="0.2">
      <c r="C18" s="6" t="s">
        <v>28</v>
      </c>
      <c r="M18" s="56">
        <v>0.01</v>
      </c>
      <c r="N18" s="56" t="s">
        <v>296</v>
      </c>
    </row>
    <row r="19" spans="3:14" x14ac:dyDescent="0.2">
      <c r="C19" s="1" t="s">
        <v>17</v>
      </c>
      <c r="M19" s="58">
        <v>259.35000000000002</v>
      </c>
      <c r="N19" s="56" t="s">
        <v>297</v>
      </c>
    </row>
    <row r="20" spans="3:14" x14ac:dyDescent="0.2">
      <c r="M20" s="56">
        <f>+M19*1000</f>
        <v>259350.00000000003</v>
      </c>
      <c r="N20" s="56" t="s">
        <v>298</v>
      </c>
    </row>
    <row r="21" spans="3:14" x14ac:dyDescent="0.2">
      <c r="M21" s="56">
        <f>+M20*1000</f>
        <v>259350000.00000003</v>
      </c>
      <c r="N21" s="56" t="s">
        <v>299</v>
      </c>
    </row>
    <row r="22" spans="3:14" x14ac:dyDescent="0.2">
      <c r="C22" s="6" t="s">
        <v>31</v>
      </c>
      <c r="M22" s="59">
        <f>+M15/M21</f>
        <v>3.3738191632928474E-5</v>
      </c>
      <c r="N22" s="56" t="s">
        <v>300</v>
      </c>
    </row>
    <row r="23" spans="3:14" x14ac:dyDescent="0.2">
      <c r="C23" s="1" t="s">
        <v>30</v>
      </c>
      <c r="M23" s="60">
        <f>+M22/1000</f>
        <v>3.3738191632928474E-8</v>
      </c>
      <c r="N23" s="56" t="s">
        <v>301</v>
      </c>
    </row>
    <row r="24" spans="3:14" x14ac:dyDescent="0.2">
      <c r="C24" s="1" t="s">
        <v>32</v>
      </c>
      <c r="M24" s="58">
        <f>+M23*10^9</f>
        <v>33.738191632928476</v>
      </c>
      <c r="N24" s="56"/>
    </row>
    <row r="25" spans="3:14" x14ac:dyDescent="0.2">
      <c r="M25" s="58">
        <f>+M16*M18*2</f>
        <v>25</v>
      </c>
      <c r="N25" s="56" t="s">
        <v>302</v>
      </c>
    </row>
    <row r="26" spans="3:14" x14ac:dyDescent="0.2">
      <c r="C26" s="6" t="s">
        <v>33</v>
      </c>
      <c r="M26" s="56"/>
      <c r="N26" s="56"/>
    </row>
    <row r="27" spans="3:14" x14ac:dyDescent="0.2">
      <c r="C27" s="5" t="s">
        <v>38</v>
      </c>
      <c r="G27" s="35">
        <v>0.6</v>
      </c>
    </row>
    <row r="28" spans="3:14" x14ac:dyDescent="0.2">
      <c r="C28" s="1" t="s">
        <v>34</v>
      </c>
    </row>
    <row r="29" spans="3:14" x14ac:dyDescent="0.2">
      <c r="C29" s="32" t="s">
        <v>189</v>
      </c>
      <c r="D29" s="19">
        <v>19.3</v>
      </c>
      <c r="E29" s="19">
        <f>D29-0.9</f>
        <v>18.400000000000002</v>
      </c>
      <c r="F29" s="34">
        <f>E29/D29-1</f>
        <v>-4.663212435233155E-2</v>
      </c>
      <c r="G29" s="33">
        <f>+D29-E29</f>
        <v>0.89999999999999858</v>
      </c>
    </row>
    <row r="30" spans="3:14" x14ac:dyDescent="0.2">
      <c r="C30" s="32" t="s">
        <v>190</v>
      </c>
      <c r="D30" s="19">
        <v>21.9</v>
      </c>
      <c r="E30" s="19">
        <f>D30-1.5</f>
        <v>20.399999999999999</v>
      </c>
      <c r="F30" s="34">
        <f>E30/D30-1</f>
        <v>-6.8493150684931559E-2</v>
      </c>
      <c r="G30" s="33">
        <f>+D30-E30</f>
        <v>1.5</v>
      </c>
    </row>
    <row r="31" spans="3:14" x14ac:dyDescent="0.2">
      <c r="F31" s="17"/>
    </row>
    <row r="32" spans="3:14" x14ac:dyDescent="0.2">
      <c r="C32" s="1" t="s">
        <v>45</v>
      </c>
    </row>
    <row r="34" spans="3:3" x14ac:dyDescent="0.2">
      <c r="C34" s="6" t="s">
        <v>35</v>
      </c>
    </row>
    <row r="35" spans="3:3" x14ac:dyDescent="0.2">
      <c r="C35" s="1" t="s">
        <v>36</v>
      </c>
    </row>
    <row r="36" spans="3:3" x14ac:dyDescent="0.2">
      <c r="C36" s="20" t="s">
        <v>37</v>
      </c>
    </row>
    <row r="38" spans="3:3" x14ac:dyDescent="0.2">
      <c r="C38" s="6" t="s">
        <v>40</v>
      </c>
    </row>
    <row r="39" spans="3:3" x14ac:dyDescent="0.2">
      <c r="C39" s="35" t="s">
        <v>39</v>
      </c>
    </row>
    <row r="40" spans="3:3" x14ac:dyDescent="0.2">
      <c r="C40" s="1" t="s">
        <v>41</v>
      </c>
    </row>
    <row r="41" spans="3:3" x14ac:dyDescent="0.2">
      <c r="C41" s="1" t="s">
        <v>42</v>
      </c>
    </row>
    <row r="88" spans="3:3" x14ac:dyDescent="0.2">
      <c r="C88" s="6" t="s">
        <v>53</v>
      </c>
    </row>
    <row r="89" spans="3:3" x14ac:dyDescent="0.2">
      <c r="C89" s="18" t="s">
        <v>54</v>
      </c>
    </row>
    <row r="91" spans="3:3" x14ac:dyDescent="0.2">
      <c r="C91" s="6" t="s">
        <v>52</v>
      </c>
    </row>
    <row r="92" spans="3:3" x14ac:dyDescent="0.2">
      <c r="C92" s="18" t="s">
        <v>43</v>
      </c>
    </row>
    <row r="95" spans="3:3" x14ac:dyDescent="0.2">
      <c r="C95" s="18" t="s">
        <v>46</v>
      </c>
    </row>
    <row r="99" spans="3:3" x14ac:dyDescent="0.2">
      <c r="C99" s="6" t="s">
        <v>47</v>
      </c>
    </row>
    <row r="100" spans="3:3" x14ac:dyDescent="0.2">
      <c r="C100" s="18" t="s">
        <v>48</v>
      </c>
    </row>
    <row r="101" spans="3:3" x14ac:dyDescent="0.2">
      <c r="C101" s="1" t="s">
        <v>49</v>
      </c>
    </row>
    <row r="104" spans="3:3" x14ac:dyDescent="0.2">
      <c r="C104" s="6" t="s">
        <v>51</v>
      </c>
    </row>
    <row r="109" spans="3:3" x14ac:dyDescent="0.2">
      <c r="C109" s="1" t="s">
        <v>77</v>
      </c>
    </row>
    <row r="110" spans="3:3" x14ac:dyDescent="0.2">
      <c r="C110" s="1" t="s">
        <v>78</v>
      </c>
    </row>
    <row r="111" spans="3:3" x14ac:dyDescent="0.2">
      <c r="C111" s="1" t="s">
        <v>79</v>
      </c>
    </row>
    <row r="112" spans="3:3" x14ac:dyDescent="0.2">
      <c r="C112" s="1" t="s">
        <v>80</v>
      </c>
    </row>
    <row r="113" spans="3:3" x14ac:dyDescent="0.2">
      <c r="C113" s="20" t="s">
        <v>84</v>
      </c>
    </row>
    <row r="114" spans="3:3" x14ac:dyDescent="0.2">
      <c r="C114" s="20" t="s">
        <v>85</v>
      </c>
    </row>
    <row r="118" spans="3:3" x14ac:dyDescent="0.2">
      <c r="C118" s="21" t="s">
        <v>86</v>
      </c>
    </row>
    <row r="119" spans="3:3" x14ac:dyDescent="0.2">
      <c r="C119" s="21" t="s">
        <v>87</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2" bestFit="1" customWidth="1"/>
    <col min="2" max="2" width="11.125" style="22" customWidth="1"/>
    <col min="3" max="3" width="45.875" style="22" customWidth="1"/>
    <col min="4" max="4" width="9" style="22"/>
    <col min="5" max="5" width="10.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2024-11-12T21:41:56Z</dcterms:modified>
</cp:coreProperties>
</file>