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439304E-9A1A-45CA-B36D-EA3C56903A11}" xr6:coauthVersionLast="47" xr6:coauthVersionMax="47" xr10:uidLastSave="{00000000-0000-0000-0000-000000000000}"/>
  <bookViews>
    <workbookView xWindow="-26280" yWindow="1740" windowWidth="25155" windowHeight="183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3" i="1" l="1"/>
  <c r="F393" i="1" s="1"/>
  <c r="H393" i="1" s="1"/>
  <c r="G393" i="1"/>
  <c r="B393" i="1"/>
  <c r="J92" i="1" l="1"/>
  <c r="F92" i="1" s="1"/>
  <c r="G92" i="1"/>
  <c r="H92" i="1" l="1"/>
  <c r="K34" i="6" l="1"/>
  <c r="K33" i="6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5" i="4" l="1"/>
  <c r="G26" i="4"/>
  <c r="AB3" i="6"/>
  <c r="AF3" i="6"/>
  <c r="AE3" i="6"/>
  <c r="AD3" i="6"/>
  <c r="AC3" i="6"/>
  <c r="AA3" i="6"/>
  <c r="Z3" i="6"/>
  <c r="Y3" i="6"/>
  <c r="X3" i="6"/>
  <c r="W3" i="6"/>
  <c r="V3" i="6"/>
  <c r="U3" i="6"/>
  <c r="G3" i="6" s="1"/>
  <c r="T3" i="6"/>
  <c r="S3" i="6"/>
  <c r="R3" i="6"/>
  <c r="Q3" i="6"/>
  <c r="P3" i="6"/>
  <c r="O3" i="6"/>
  <c r="N3" i="6"/>
  <c r="M3" i="6"/>
  <c r="E3" i="6" s="1"/>
  <c r="H3" i="6" l="1"/>
  <c r="F3" i="6"/>
  <c r="B5" i="1"/>
  <c r="B6" i="1" s="1"/>
  <c r="J50" i="1" l="1"/>
  <c r="F111" i="1" l="1"/>
  <c r="G91" i="1"/>
  <c r="J91" i="1"/>
  <c r="F91" i="1" s="1"/>
  <c r="G27" i="1"/>
  <c r="G26" i="1"/>
  <c r="H91" i="1" l="1"/>
  <c r="G116" i="1"/>
  <c r="J116" i="1"/>
  <c r="F116" i="1" s="1"/>
  <c r="G146" i="1"/>
  <c r="J146" i="1"/>
  <c r="F146" i="1" s="1"/>
  <c r="H116" i="1" l="1"/>
  <c r="H146" i="1"/>
  <c r="J145" i="1"/>
  <c r="F145" i="1" s="1"/>
  <c r="G145" i="1"/>
  <c r="F12" i="5" a="1"/>
  <c r="F12" i="5" s="1"/>
  <c r="G285" i="1"/>
  <c r="J285" i="1"/>
  <c r="F285" i="1" s="1"/>
  <c r="G286" i="1"/>
  <c r="J286" i="1"/>
  <c r="E286" i="1"/>
  <c r="H145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5" i="1"/>
  <c r="Q25" i="6" l="1"/>
  <c r="F25" i="6" s="1"/>
  <c r="G61" i="1" l="1"/>
  <c r="J61" i="1"/>
  <c r="F61" i="1" s="1"/>
  <c r="H61" i="1" l="1"/>
  <c r="J117" i="1"/>
  <c r="F117" i="1" s="1"/>
  <c r="G117" i="1"/>
  <c r="K27" i="1"/>
  <c r="H117" i="1" l="1"/>
  <c r="G97" i="1"/>
  <c r="J97" i="1"/>
  <c r="F97" i="1" s="1"/>
  <c r="H97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4" i="1"/>
  <c r="G41" i="1" l="1"/>
  <c r="G40" i="1"/>
  <c r="J41" i="1"/>
  <c r="F41" i="1" s="1"/>
  <c r="J40" i="1"/>
  <c r="F40" i="1" s="1"/>
  <c r="G98" i="1"/>
  <c r="J98" i="1"/>
  <c r="F98" i="1" s="1"/>
  <c r="G59" i="1"/>
  <c r="J59" i="1"/>
  <c r="F59" i="1" s="1"/>
  <c r="G93" i="1"/>
  <c r="J93" i="1"/>
  <c r="F93" i="1" s="1"/>
  <c r="H98" i="1" l="1"/>
  <c r="H41" i="1"/>
  <c r="H40" i="1"/>
  <c r="H59" i="1"/>
  <c r="H93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5" i="1" l="1"/>
  <c r="G15" i="1"/>
  <c r="G94" i="1" l="1"/>
  <c r="J94" i="1"/>
  <c r="F94" i="1" s="1"/>
  <c r="H94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4" i="1" l="1"/>
  <c r="J14" i="1"/>
  <c r="F14" i="1" s="1"/>
  <c r="H14" i="1" l="1"/>
  <c r="G38" i="1"/>
  <c r="J38" i="1"/>
  <c r="F38" i="1" s="1"/>
  <c r="H38" i="1" l="1"/>
  <c r="G33" i="1"/>
  <c r="J33" i="1"/>
  <c r="F33" i="1" s="1"/>
  <c r="H33" i="1" l="1"/>
  <c r="F15" i="1"/>
  <c r="H15" i="1" s="1"/>
  <c r="B7" i="1" l="1"/>
  <c r="B8" i="1" s="1"/>
  <c r="B9" i="1" s="1"/>
  <c r="B10" i="1" s="1"/>
  <c r="B11" i="1" s="1"/>
  <c r="F45" i="1"/>
  <c r="H45" i="1" s="1"/>
  <c r="H55" i="1" l="1"/>
  <c r="J39" i="1"/>
  <c r="F39" i="1" s="1"/>
  <c r="G39" i="1"/>
  <c r="G29" i="1"/>
  <c r="J29" i="1"/>
  <c r="F29" i="1" s="1"/>
  <c r="G12" i="1"/>
  <c r="J12" i="1"/>
  <c r="F12" i="1" s="1"/>
  <c r="G11" i="1"/>
  <c r="J11" i="1"/>
  <c r="F11" i="1" s="1"/>
  <c r="H39" i="1" l="1"/>
  <c r="H12" i="1"/>
  <c r="H11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5" i="1"/>
  <c r="F95" i="1" s="1"/>
  <c r="G95" i="1"/>
  <c r="G118" i="1"/>
  <c r="J118" i="1"/>
  <c r="F118" i="1" s="1"/>
  <c r="H183" i="1" l="1"/>
  <c r="H118" i="1"/>
  <c r="H95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2" i="1" l="1"/>
  <c r="B13" i="1" s="1"/>
  <c r="H43" i="1"/>
  <c r="J30" i="1"/>
  <c r="F30" i="1" s="1"/>
  <c r="G30" i="1"/>
  <c r="J20" i="1"/>
  <c r="H30" i="1" l="1"/>
  <c r="J25" i="1"/>
  <c r="F25" i="1" s="1"/>
  <c r="J18" i="1" l="1"/>
  <c r="J16" i="1" l="1"/>
  <c r="F16" i="1" s="1"/>
  <c r="G13" i="1" l="1"/>
  <c r="G17" i="1" l="1"/>
  <c r="J17" i="1"/>
  <c r="F17" i="1" s="1"/>
  <c r="J13" i="1" l="1"/>
  <c r="F13" i="1" l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6" i="1"/>
  <c r="F96" i="1"/>
  <c r="G180" i="1"/>
  <c r="F180" i="1"/>
  <c r="F20" i="1"/>
  <c r="G20" i="1"/>
  <c r="H96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6" i="1"/>
  <c r="H6" i="1"/>
  <c r="H5" i="1"/>
  <c r="H25" i="1" l="1"/>
  <c r="H211" i="1"/>
  <c r="H24" i="1"/>
  <c r="H13" i="1"/>
  <c r="H210" i="1"/>
  <c r="H212" i="1"/>
  <c r="H18" i="1"/>
  <c r="H207" i="1"/>
  <c r="H23" i="1"/>
  <c r="H208" i="1"/>
  <c r="H16" i="1"/>
  <c r="H203" i="1"/>
  <c r="H205" i="1"/>
  <c r="H10" i="1"/>
  <c r="H17" i="1"/>
  <c r="H209" i="1"/>
  <c r="H4" i="1" l="1"/>
  <c r="B3" i="5" l="1"/>
  <c r="B14" i="1" l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25" i="4" l="1"/>
  <c r="B37" i="1"/>
  <c r="B38" i="1" l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4" i="5"/>
  <c r="B58" i="1" l="1"/>
  <c r="B59" i="1" s="1"/>
  <c r="B60" i="1" s="1"/>
  <c r="B61" i="1" s="1"/>
  <c r="B62" i="1" s="1"/>
  <c r="B8" i="5"/>
  <c r="B9" i="5" s="1"/>
  <c r="B63" i="1" l="1"/>
  <c r="B64" i="1" s="1"/>
  <c r="A26" i="4"/>
  <c r="B65" i="1" l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/>
  <c r="B77" i="1" s="1"/>
  <c r="B10" i="5"/>
  <c r="B78" i="1" l="1"/>
  <c r="B79" i="1" s="1"/>
  <c r="A27" i="4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l="1"/>
  <c r="B177" i="1" s="1"/>
  <c r="A28" i="4"/>
  <c r="B108" i="1" s="1"/>
  <c r="B109" i="1" s="1"/>
  <c r="B110" i="1" s="1"/>
  <c r="B111" i="1" s="1"/>
  <c r="B112" i="1" l="1"/>
  <c r="A29" i="4"/>
  <c r="B113" i="1" s="1"/>
  <c r="B114" i="1" s="1"/>
  <c r="B115" i="1" l="1"/>
  <c r="A30" i="4"/>
  <c r="B116" i="1" s="1"/>
  <c r="B117" i="1" s="1"/>
  <c r="B118" i="1" s="1"/>
  <c r="B119" i="1" s="1"/>
  <c r="B120" i="1" s="1"/>
  <c r="B121" i="1" s="1"/>
  <c r="B122" i="1" l="1"/>
  <c r="A31" i="4"/>
  <c r="B123" i="1" s="1"/>
  <c r="B124" i="1" s="1"/>
  <c r="B125" i="1" l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A32" i="4"/>
  <c r="B138" i="1" l="1"/>
  <c r="B139" i="1" s="1"/>
  <c r="B140" i="1" s="1"/>
  <c r="B141" i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l="1"/>
  <c r="B154" i="1" s="1"/>
  <c r="A33" i="4"/>
  <c r="B155" i="1" s="1"/>
  <c r="B156" i="1" s="1"/>
  <c r="B157" i="1" s="1"/>
  <c r="B92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l="1"/>
  <c r="B205" i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l="1"/>
  <c r="A35" i="4"/>
  <c r="B312" i="1" s="1"/>
  <c r="B313" i="1" s="1"/>
  <c r="B314" i="1" s="1"/>
  <c r="B315" i="1" s="1"/>
  <c r="B316" i="1" s="1"/>
  <c r="B317" i="1" s="1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<sst xmlns="http://schemas.openxmlformats.org/spreadsheetml/2006/main" count="1617" uniqueCount="1130">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</sst>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103" Type="http://schemas.openxmlformats.org/officeDocument/2006/relationships/calcChain" Target="calcChain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tyles" Target="styles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 refreshError="1"/>
      <sheetData sheetId="2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3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185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-2495.9701492537311</v>
      </c>
      <c r="H6" s="6">
        <f t="shared" si="0"/>
        <v>760017.50014925376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775418.2089552239</v>
      </c>
      <c r="G7" s="6">
        <f>([3]Main!$J$5-[3]Main!$J$6)/DKK</f>
        <v>-2495.9701492537311</v>
      </c>
      <c r="H7" s="6">
        <f t="shared" si="0"/>
        <v>777914.17910447763</v>
      </c>
      <c r="I7" s="3" t="str">
        <f>+I6</f>
        <v>Q124</v>
      </c>
      <c r="J7" s="6">
        <f>+[3]Main!$J$3</f>
        <v>4471</v>
      </c>
      <c r="K7" s="9">
        <v>45460</v>
      </c>
      <c r="AC7" s="39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+B10+1</f>
        <v>7</v>
      </c>
      <c r="C11" s="5" t="s">
        <v>38</v>
      </c>
      <c r="D11" s="1" t="s">
        <v>39</v>
      </c>
      <c r="E11" s="7">
        <v>85.13</v>
      </c>
      <c r="F11" s="6">
        <f>+E11*J11*2</f>
        <v>265605.59999999998</v>
      </c>
      <c r="G11" s="6">
        <f>+[9]Main!$K$5-[9]Main!$K$6</f>
        <v>-26324</v>
      </c>
      <c r="H11" s="6">
        <f>F11-G11</f>
        <v>291929.59999999998</v>
      </c>
      <c r="I11" s="3" t="s">
        <v>307</v>
      </c>
      <c r="J11" s="6">
        <f>+[9]Main!$K$3</f>
        <v>1560</v>
      </c>
      <c r="K11" s="9">
        <v>45524</v>
      </c>
    </row>
    <row r="12" spans="1:30" x14ac:dyDescent="0.2">
      <c r="A12" t="s">
        <v>341</v>
      </c>
      <c r="B12" s="1">
        <f>+B11</f>
        <v>7</v>
      </c>
      <c r="C12" s="5" t="s">
        <v>38</v>
      </c>
      <c r="D12" s="1" t="s">
        <v>425</v>
      </c>
      <c r="E12" s="16">
        <v>13102</v>
      </c>
      <c r="F12" s="6">
        <f>+E12*J12/100*GBP</f>
        <v>265708.56</v>
      </c>
      <c r="G12" s="6">
        <f>+[9]Main!$K$5-[9]Main!$K$6</f>
        <v>-26324</v>
      </c>
      <c r="H12" s="6">
        <f>F12-G12</f>
        <v>292032.56</v>
      </c>
      <c r="I12" s="3" t="s">
        <v>307</v>
      </c>
      <c r="J12" s="6">
        <f>+[9]Main!$K$3</f>
        <v>1560</v>
      </c>
      <c r="K12" s="9">
        <v>45524</v>
      </c>
    </row>
    <row r="13" spans="1:30" x14ac:dyDescent="0.2">
      <c r="A13" t="s">
        <v>341</v>
      </c>
      <c r="B13" s="1">
        <f>+B12+1</f>
        <v>8</v>
      </c>
      <c r="C13" s="5" t="s">
        <v>30</v>
      </c>
      <c r="D13" s="1" t="s">
        <v>31</v>
      </c>
      <c r="E13" s="3">
        <v>90.72</v>
      </c>
      <c r="F13" s="6">
        <f>+E13*J13</f>
        <v>192290.93365104002</v>
      </c>
      <c r="G13" s="6">
        <f>+[8]Main!$K$5-[8]Main!$K$6</f>
        <v>-7245</v>
      </c>
      <c r="H13" s="6">
        <f>F13-G13</f>
        <v>199535.93365104002</v>
      </c>
      <c r="I13" s="3" t="s">
        <v>528</v>
      </c>
      <c r="J13" s="6">
        <f>+[8]Main!$K$3</f>
        <v>2119.6090570000001</v>
      </c>
      <c r="K13" s="9">
        <v>44968</v>
      </c>
    </row>
    <row r="14" spans="1:30" x14ac:dyDescent="0.2">
      <c r="A14" t="s">
        <v>341</v>
      </c>
      <c r="B14" s="1">
        <f>+B13</f>
        <v>8</v>
      </c>
      <c r="C14" s="5" t="s">
        <v>30</v>
      </c>
      <c r="D14" t="s">
        <v>430</v>
      </c>
      <c r="E14" s="21">
        <v>83.59</v>
      </c>
      <c r="F14" s="6">
        <f>+E14*J14/CHF</f>
        <v>192584.91421155434</v>
      </c>
      <c r="G14" s="6">
        <f>+[8]Main!$K$5-[8]Main!$K$6</f>
        <v>-7245</v>
      </c>
      <c r="H14" s="6">
        <f>F14-G14</f>
        <v>199829.91421155434</v>
      </c>
      <c r="I14" s="3" t="s">
        <v>528</v>
      </c>
      <c r="J14" s="6">
        <f>+[8]Main!$K$3</f>
        <v>2119.6090570000001</v>
      </c>
      <c r="K14" s="9">
        <f>+K13</f>
        <v>44968</v>
      </c>
    </row>
    <row r="15" spans="1:30" x14ac:dyDescent="0.2">
      <c r="A15" t="s">
        <v>341</v>
      </c>
      <c r="B15" s="1">
        <f>+B14+1</f>
        <v>9</v>
      </c>
      <c r="C15" s="5" t="s">
        <v>24</v>
      </c>
      <c r="D15" s="1" t="s">
        <v>25</v>
      </c>
      <c r="E15" s="7">
        <v>29</v>
      </c>
      <c r="F15" s="6">
        <f>+J15*E15</f>
        <v>165822</v>
      </c>
      <c r="G15" s="6">
        <f>+[7]Main!$K$5-[7]Main!$K$6</f>
        <v>13342</v>
      </c>
      <c r="H15" s="6">
        <f t="shared" si="0"/>
        <v>152480</v>
      </c>
      <c r="I15" s="3" t="s">
        <v>427</v>
      </c>
      <c r="J15" s="6">
        <f>+[7]Main!$K$3</f>
        <v>5718</v>
      </c>
      <c r="K15" s="9">
        <v>45525</v>
      </c>
      <c r="L15" s="9"/>
      <c r="M15" s="9"/>
      <c r="N15" s="9"/>
      <c r="O15" s="9"/>
      <c r="P15" s="9"/>
    </row>
    <row r="16" spans="1:30" x14ac:dyDescent="0.2">
      <c r="A16" t="s">
        <v>341</v>
      </c>
      <c r="B16" s="1">
        <f>+B15+1</f>
        <v>10</v>
      </c>
      <c r="C16" s="5" t="s">
        <v>34</v>
      </c>
      <c r="D16" s="1" t="s">
        <v>35</v>
      </c>
      <c r="E16" s="7">
        <v>230.55</v>
      </c>
      <c r="F16" s="6">
        <f>+E16*J16</f>
        <v>124266.45000000001</v>
      </c>
      <c r="G16" s="6">
        <f>[10]Main!$J$5-[10]Main!$J$6</f>
        <v>-29600</v>
      </c>
      <c r="H16" s="6">
        <f>F16-G16</f>
        <v>153866.45000000001</v>
      </c>
      <c r="I16" s="3" t="s">
        <v>307</v>
      </c>
      <c r="J16" s="6">
        <f>+[10]Main!$J$3</f>
        <v>539</v>
      </c>
      <c r="K16" s="9">
        <v>45524</v>
      </c>
    </row>
    <row r="17" spans="1:29" x14ac:dyDescent="0.2">
      <c r="A17" t="s">
        <v>341</v>
      </c>
      <c r="B17" s="1">
        <f>+B16+1</f>
        <v>11</v>
      </c>
      <c r="C17" s="5" t="s">
        <v>32</v>
      </c>
      <c r="D17" s="1" t="s">
        <v>33</v>
      </c>
      <c r="E17" s="3">
        <v>49.36</v>
      </c>
      <c r="F17" s="6">
        <f>+E17*J17</f>
        <v>100072.22598608</v>
      </c>
      <c r="G17" s="6">
        <f>+[11]Main!$K$5-[11]Main!$K$6</f>
        <v>-45379</v>
      </c>
      <c r="H17" s="6">
        <f t="shared" si="0"/>
        <v>145451.22598608001</v>
      </c>
      <c r="I17" s="3" t="s">
        <v>1101</v>
      </c>
      <c r="J17" s="6">
        <f>+[11]Main!$K$3</f>
        <v>2027.395178</v>
      </c>
      <c r="K17" s="9">
        <v>45523</v>
      </c>
    </row>
    <row r="18" spans="1:29" x14ac:dyDescent="0.2">
      <c r="A18" t="s">
        <v>341</v>
      </c>
      <c r="B18" s="1">
        <f>+B17+1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45525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84529.406000000003</v>
      </c>
      <c r="G24" s="6">
        <f>+[17]Main!$J$6-[17]Main!$J$7</f>
        <v>-14961</v>
      </c>
      <c r="H24" s="6">
        <f>F24-G24</f>
        <v>99490.406000000003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-28706.271944922548</v>
      </c>
      <c r="H26" s="6">
        <f>+F26-G26</f>
        <v>78922.798240922551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47756.175160068851</v>
      </c>
      <c r="G27" s="6">
        <f>([19]Main!$K$6-[19]Main!$K$7)/JPY</f>
        <v>-28706.271944922548</v>
      </c>
      <c r="H27" s="6">
        <f>+F27-G27</f>
        <v>76462.447104991399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54772.417314285711</v>
      </c>
      <c r="G29" s="6">
        <f>([21]Main!$M$5-[21]Main!$M$6)</f>
        <v>780.00599999999986</v>
      </c>
      <c r="H29" s="6">
        <f>+F29-G29</f>
        <v>53992.41131428571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41067.256286843374</v>
      </c>
      <c r="G34" s="6">
        <f>([26]Main!$J$5-[26]Main!$J$6)/JPY</f>
        <v>3766.7263339070569</v>
      </c>
      <c r="H34" s="6">
        <f>+F34-G34</f>
        <v>37300.529952936318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24820.161886402755</v>
      </c>
      <c r="G38" s="6">
        <f>([30]Main!$K$5-[30]Main!$K$6)/JPY</f>
        <v>1427.0981067125645</v>
      </c>
      <c r="H38" s="6">
        <f>+F38-G38</f>
        <v>23393.06377969019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3573.5820895522388</v>
      </c>
      <c r="H40" s="6">
        <f t="shared" si="2"/>
        <v>22053.757393047763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26557.693917313434</v>
      </c>
      <c r="G41" s="6">
        <f>([32]Main!$K$7-[32]Main!$K$8)/DKK</f>
        <v>3573.5820895522388</v>
      </c>
      <c r="H41" s="6">
        <f t="shared" si="2"/>
        <v>22984.111827761197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17183.044296041306</v>
      </c>
      <c r="H46" s="6">
        <f>F46-G46</f>
        <v>17183.044296041306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16285.240837452668</v>
      </c>
      <c r="G52" s="6">
        <f>([42]Main!$L$5-[42]Main!$L$6)/JPY</f>
        <v>5497.5834767642</v>
      </c>
      <c r="H52" s="6">
        <f t="shared" si="4"/>
        <v>10787.657360688467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5214.3629200000005</v>
      </c>
      <c r="G62" s="6">
        <f>+[51]Main!$K$5-[51]Main!$K$6</f>
        <v>-337</v>
      </c>
      <c r="H62" s="6">
        <f>+F62-G62</f>
        <v>5551.3629200000005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7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8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s="1" t="s">
        <v>341</v>
      </c>
      <c r="B92" s="1">
        <f>B157+1</f>
        <v>146</v>
      </c>
      <c r="C92" s="5" t="s">
        <v>219</v>
      </c>
      <c r="D92" s="1" t="s">
        <v>220</v>
      </c>
      <c r="E92" s="3">
        <v>10.61</v>
      </c>
      <c r="F92" s="6">
        <f>+E92*J92</f>
        <v>3220.2821819199999</v>
      </c>
      <c r="G92" s="6">
        <f>+[90]Main!$I$5-[90]Main!$I$6</f>
        <v>417.97200000000004</v>
      </c>
      <c r="H92" s="6">
        <f>+F92-G92</f>
        <v>2802.3101819199996</v>
      </c>
      <c r="I92" s="3" t="s">
        <v>1101</v>
      </c>
      <c r="J92" s="6">
        <f>+[90]Main!$I$3</f>
        <v>303.51387199999999</v>
      </c>
      <c r="K92" s="9">
        <v>45525</v>
      </c>
    </row>
    <row r="93" spans="1:11" x14ac:dyDescent="0.2">
      <c r="A93" t="s">
        <v>341</v>
      </c>
      <c r="B93" s="1">
        <f>B91+1</f>
        <v>83</v>
      </c>
      <c r="C93" s="5" t="s">
        <v>114</v>
      </c>
      <c r="D93" s="1" t="s">
        <v>115</v>
      </c>
      <c r="E93" s="3">
        <v>29.12</v>
      </c>
      <c r="F93" s="6">
        <f>+E93*J93</f>
        <v>3086.8866246400003</v>
      </c>
      <c r="G93" s="6">
        <f>+[58]Main!$L$5-[58]Main!$L$6</f>
        <v>482.26800000000003</v>
      </c>
      <c r="H93" s="6">
        <f t="shared" si="7"/>
        <v>2604.6186246400002</v>
      </c>
      <c r="I93" s="3" t="s">
        <v>427</v>
      </c>
      <c r="J93" s="6">
        <f>+[58]Main!$L$3</f>
        <v>106.00572200000001</v>
      </c>
      <c r="K93" s="9">
        <v>44963</v>
      </c>
    </row>
    <row r="94" spans="1:11" x14ac:dyDescent="0.2">
      <c r="A94" t="s">
        <v>341</v>
      </c>
      <c r="B94" s="1">
        <f t="shared" si="6"/>
        <v>84</v>
      </c>
      <c r="C94" s="5" t="s">
        <v>147</v>
      </c>
      <c r="D94" s="1" t="s">
        <v>148</v>
      </c>
      <c r="E94" s="3">
        <v>26.48</v>
      </c>
      <c r="F94" s="6">
        <f>+E94*J94</f>
        <v>2554.6579999999999</v>
      </c>
      <c r="G94" s="6">
        <f>+[59]Main!$J$5-[59]Main!$J$6</f>
        <v>953.38400000000013</v>
      </c>
      <c r="H94" s="6">
        <f t="shared" si="7"/>
        <v>1601.2739999999999</v>
      </c>
      <c r="I94" s="3" t="s">
        <v>450</v>
      </c>
      <c r="J94" s="6">
        <f>+[59]Main!$J$3</f>
        <v>96.474999999999994</v>
      </c>
      <c r="K94" s="9">
        <v>44955</v>
      </c>
    </row>
    <row r="95" spans="1:11" x14ac:dyDescent="0.2">
      <c r="A95" t="s">
        <v>341</v>
      </c>
      <c r="B95" s="1">
        <f t="shared" si="6"/>
        <v>85</v>
      </c>
      <c r="C95" s="5" t="s">
        <v>161</v>
      </c>
      <c r="D95" s="1" t="s">
        <v>162</v>
      </c>
      <c r="E95" s="7">
        <v>46.19</v>
      </c>
      <c r="F95" s="6">
        <f>+E95*J95</f>
        <v>3249.6786968599999</v>
      </c>
      <c r="G95" s="6">
        <f>+[60]Main!$K$5-[60]Main!$K$6</f>
        <v>1178.8610000000001</v>
      </c>
      <c r="H95" s="6">
        <f t="shared" si="7"/>
        <v>2070.8176968600001</v>
      </c>
      <c r="I95" s="3" t="s">
        <v>307</v>
      </c>
      <c r="J95" s="6">
        <f>+[60]Main!$K$3</f>
        <v>70.354594000000006</v>
      </c>
      <c r="K95" s="9">
        <v>44827</v>
      </c>
    </row>
    <row r="96" spans="1:11" x14ac:dyDescent="0.2">
      <c r="A96" t="s">
        <v>341</v>
      </c>
      <c r="B96" s="1">
        <f t="shared" si="6"/>
        <v>86</v>
      </c>
      <c r="C96" s="5" t="s">
        <v>159</v>
      </c>
      <c r="D96" s="1" t="s">
        <v>160</v>
      </c>
      <c r="E96" s="3">
        <v>9.18</v>
      </c>
      <c r="F96" s="6">
        <f>+E96*[61]Main!$N$3</f>
        <v>2859.4049160599998</v>
      </c>
      <c r="G96" s="6">
        <f>+[61]Main!$N$5-[61]Main!$N$6</f>
        <v>869.93499999999995</v>
      </c>
      <c r="H96" s="6">
        <f t="shared" si="7"/>
        <v>1989.4699160599998</v>
      </c>
      <c r="I96" s="3" t="s">
        <v>16</v>
      </c>
    </row>
    <row r="97" spans="1:29" x14ac:dyDescent="0.2">
      <c r="A97" t="s">
        <v>341</v>
      </c>
      <c r="B97" s="1">
        <f t="shared" si="6"/>
        <v>87</v>
      </c>
      <c r="C97" s="5" t="s">
        <v>122</v>
      </c>
      <c r="D97" s="1" t="s">
        <v>123</v>
      </c>
      <c r="E97" s="7">
        <v>47</v>
      </c>
      <c r="F97" s="6">
        <f>E97*J97</f>
        <v>3696.3939130000003</v>
      </c>
      <c r="G97" s="6">
        <f>[62]Main!$N$5-[62]Main!$N$6</f>
        <v>1868.4480000000001</v>
      </c>
      <c r="H97" s="6">
        <f t="shared" si="7"/>
        <v>1827.9459130000002</v>
      </c>
      <c r="I97" s="3" t="s">
        <v>528</v>
      </c>
      <c r="J97" s="6">
        <f>[62]Main!$N$3</f>
        <v>78.646679000000006</v>
      </c>
      <c r="K97" s="9">
        <v>44994</v>
      </c>
    </row>
    <row r="98" spans="1:29" x14ac:dyDescent="0.2">
      <c r="A98" t="s">
        <v>341</v>
      </c>
      <c r="B98" s="1">
        <f t="shared" si="6"/>
        <v>88</v>
      </c>
      <c r="C98" s="5" t="s">
        <v>98</v>
      </c>
      <c r="D98" s="1" t="s">
        <v>99</v>
      </c>
      <c r="E98" s="3">
        <v>20.34</v>
      </c>
      <c r="F98" s="6">
        <f>+E98*J98</f>
        <v>1539.4211638199999</v>
      </c>
      <c r="G98" s="6">
        <f>+[63]Main!$M$5-[63]Main!$M$6</f>
        <v>306.53399999999999</v>
      </c>
      <c r="H98" s="6">
        <f t="shared" si="7"/>
        <v>1232.8871638199998</v>
      </c>
      <c r="I98" s="3" t="s">
        <v>427</v>
      </c>
      <c r="J98" s="6">
        <f>+[63]Main!$M$3</f>
        <v>75.684422999999995</v>
      </c>
      <c r="K98" s="9">
        <v>44963</v>
      </c>
    </row>
    <row r="99" spans="1:29" x14ac:dyDescent="0.2">
      <c r="A99" t="s">
        <v>341</v>
      </c>
      <c r="B99" s="1">
        <f t="shared" si="6"/>
        <v>89</v>
      </c>
      <c r="C99" s="1" t="s">
        <v>116</v>
      </c>
      <c r="D99" s="1" t="s">
        <v>117</v>
      </c>
      <c r="E99" s="3">
        <v>33.17</v>
      </c>
    </row>
    <row r="100" spans="1:29" x14ac:dyDescent="0.2">
      <c r="A100" s="1" t="s">
        <v>341</v>
      </c>
      <c r="B100" s="1">
        <f t="shared" si="6"/>
        <v>90</v>
      </c>
      <c r="C100" s="1" t="s">
        <v>118</v>
      </c>
      <c r="D100" s="1" t="s">
        <v>119</v>
      </c>
      <c r="E100" s="3">
        <v>53.21</v>
      </c>
    </row>
    <row r="101" spans="1:29" x14ac:dyDescent="0.2">
      <c r="A101" t="s">
        <v>341</v>
      </c>
      <c r="B101" s="1">
        <f t="shared" si="6"/>
        <v>91</v>
      </c>
      <c r="C101" t="s">
        <v>696</v>
      </c>
      <c r="D101" t="s">
        <v>697</v>
      </c>
    </row>
    <row r="102" spans="1:29" x14ac:dyDescent="0.2">
      <c r="A102" t="s">
        <v>341</v>
      </c>
      <c r="B102" s="1">
        <f t="shared" si="6"/>
        <v>92</v>
      </c>
      <c r="C102" s="1" t="s">
        <v>127</v>
      </c>
      <c r="D102" s="1" t="s">
        <v>128</v>
      </c>
      <c r="E102" s="3">
        <v>19.510000000000002</v>
      </c>
      <c r="F102" s="6">
        <v>3220</v>
      </c>
    </row>
    <row r="103" spans="1:29" x14ac:dyDescent="0.2">
      <c r="A103" t="s">
        <v>341</v>
      </c>
      <c r="B103" s="1">
        <f t="shared" si="6"/>
        <v>93</v>
      </c>
      <c r="C103" s="1" t="s">
        <v>131</v>
      </c>
      <c r="D103" s="1" t="s">
        <v>132</v>
      </c>
      <c r="E103" s="3">
        <v>54.94</v>
      </c>
      <c r="F103" s="6">
        <v>4170</v>
      </c>
    </row>
    <row r="104" spans="1:29" x14ac:dyDescent="0.2">
      <c r="A104" t="s">
        <v>341</v>
      </c>
      <c r="B104" s="1">
        <f t="shared" si="6"/>
        <v>94</v>
      </c>
      <c r="C104" t="s">
        <v>1090</v>
      </c>
      <c r="D104" t="s">
        <v>1091</v>
      </c>
      <c r="F104" s="6"/>
    </row>
    <row r="105" spans="1:29" x14ac:dyDescent="0.2">
      <c r="A105" t="s">
        <v>341</v>
      </c>
      <c r="B105" s="1">
        <f t="shared" si="6"/>
        <v>95</v>
      </c>
      <c r="C105" s="1" t="s">
        <v>133</v>
      </c>
      <c r="D105" s="1" t="s">
        <v>134</v>
      </c>
      <c r="E105" s="3">
        <v>38.840000000000003</v>
      </c>
      <c r="F105" s="6"/>
    </row>
    <row r="106" spans="1:29" x14ac:dyDescent="0.2">
      <c r="A106"/>
      <c r="B106" s="1">
        <f t="shared" si="6"/>
        <v>96</v>
      </c>
      <c r="C106" s="1" t="s">
        <v>141</v>
      </c>
      <c r="D106" s="1" t="s">
        <v>142</v>
      </c>
      <c r="E106" s="3">
        <v>60.72</v>
      </c>
      <c r="F106" s="6"/>
    </row>
    <row r="107" spans="1:29" x14ac:dyDescent="0.2">
      <c r="A107" s="1" t="s">
        <v>341</v>
      </c>
      <c r="B107" s="1">
        <f t="shared" si="6"/>
        <v>97</v>
      </c>
      <c r="C107" t="s">
        <v>700</v>
      </c>
      <c r="D107" t="s">
        <v>701</v>
      </c>
      <c r="E107" s="7"/>
      <c r="F107" s="6"/>
    </row>
    <row r="108" spans="1:29" x14ac:dyDescent="0.2">
      <c r="A108" t="s">
        <v>341</v>
      </c>
      <c r="B108" s="1">
        <f>B177+1</f>
        <v>99</v>
      </c>
      <c r="C108" t="s">
        <v>313</v>
      </c>
      <c r="D108" t="s">
        <v>314</v>
      </c>
      <c r="E108" s="3">
        <v>4.26</v>
      </c>
      <c r="F108" s="6"/>
      <c r="AC108" s="1">
        <v>2011</v>
      </c>
    </row>
    <row r="109" spans="1:29" x14ac:dyDescent="0.2">
      <c r="A109" t="s">
        <v>341</v>
      </c>
      <c r="B109" s="1">
        <f t="shared" ref="B109:B140" si="8">B108+1</f>
        <v>100</v>
      </c>
      <c r="C109" s="1" t="s">
        <v>149</v>
      </c>
      <c r="D109" s="1" t="s">
        <v>150</v>
      </c>
      <c r="E109" s="7">
        <v>32</v>
      </c>
      <c r="F109" s="6">
        <v>5000</v>
      </c>
    </row>
    <row r="110" spans="1:29" x14ac:dyDescent="0.2">
      <c r="A110" s="1" t="s">
        <v>341</v>
      </c>
      <c r="B110" s="1">
        <f t="shared" si="8"/>
        <v>101</v>
      </c>
      <c r="C110" s="1" t="s">
        <v>151</v>
      </c>
      <c r="D110" s="1" t="s">
        <v>152</v>
      </c>
      <c r="E110" s="3">
        <v>53.29</v>
      </c>
      <c r="F110" s="6">
        <v>3560</v>
      </c>
    </row>
    <row r="111" spans="1:29" x14ac:dyDescent="0.2">
      <c r="A111" t="s">
        <v>341</v>
      </c>
      <c r="B111" s="1">
        <f t="shared" si="8"/>
        <v>102</v>
      </c>
      <c r="C111" t="s">
        <v>695</v>
      </c>
      <c r="D111" t="s">
        <v>1016</v>
      </c>
      <c r="E111" s="3">
        <v>35.46</v>
      </c>
      <c r="F111" s="6">
        <f>30500/DKK</f>
        <v>4552.2388059701489</v>
      </c>
    </row>
    <row r="112" spans="1:29" x14ac:dyDescent="0.2">
      <c r="A112" t="s">
        <v>341</v>
      </c>
      <c r="B112" s="1">
        <f t="shared" si="8"/>
        <v>103</v>
      </c>
      <c r="C112" s="1" t="s">
        <v>167</v>
      </c>
      <c r="D112" s="1" t="s">
        <v>168</v>
      </c>
      <c r="E112" s="7">
        <v>11.53</v>
      </c>
      <c r="F112" s="6">
        <v>3240</v>
      </c>
    </row>
    <row r="113" spans="1:11" x14ac:dyDescent="0.2">
      <c r="A113" t="s">
        <v>341</v>
      </c>
      <c r="B113" s="1">
        <f t="shared" si="8"/>
        <v>104</v>
      </c>
      <c r="C113" s="1" t="s">
        <v>169</v>
      </c>
      <c r="D113" s="1" t="s">
        <v>170</v>
      </c>
      <c r="E113" s="3">
        <v>55.33</v>
      </c>
      <c r="F113" s="6">
        <v>3280</v>
      </c>
    </row>
    <row r="114" spans="1:11" x14ac:dyDescent="0.2">
      <c r="A114" t="s">
        <v>341</v>
      </c>
      <c r="B114" s="1">
        <f t="shared" si="8"/>
        <v>105</v>
      </c>
      <c r="C114" s="1" t="s">
        <v>155</v>
      </c>
      <c r="D114" s="1" t="s">
        <v>156</v>
      </c>
      <c r="E114" s="3">
        <v>41.92</v>
      </c>
      <c r="F114" s="6">
        <v>2510</v>
      </c>
    </row>
    <row r="115" spans="1:11" x14ac:dyDescent="0.2">
      <c r="A115" t="s">
        <v>341</v>
      </c>
      <c r="B115" s="1">
        <f t="shared" si="8"/>
        <v>106</v>
      </c>
      <c r="C115" s="1" t="s">
        <v>157</v>
      </c>
      <c r="D115" s="1" t="s">
        <v>158</v>
      </c>
      <c r="E115" s="3">
        <v>29.49</v>
      </c>
      <c r="F115" s="6">
        <v>2880</v>
      </c>
    </row>
    <row r="116" spans="1:11" x14ac:dyDescent="0.2">
      <c r="A116" t="s">
        <v>341</v>
      </c>
      <c r="B116" s="1">
        <f t="shared" si="8"/>
        <v>107</v>
      </c>
      <c r="C116" s="5" t="s">
        <v>798</v>
      </c>
      <c r="D116" t="s">
        <v>799</v>
      </c>
      <c r="E116" s="7">
        <v>26.7</v>
      </c>
      <c r="F116" s="6">
        <f>E116*J116</f>
        <v>1793.6009888999999</v>
      </c>
      <c r="G116" s="6">
        <f>[64]Main!$O$5-[64]Main!$O$6</f>
        <v>345.67399999999998</v>
      </c>
      <c r="H116" s="6">
        <f>+F116-G116</f>
        <v>1447.9269889</v>
      </c>
      <c r="I116" s="3" t="s">
        <v>662</v>
      </c>
      <c r="J116" s="6">
        <f>[64]Main!$O$3</f>
        <v>67.176067000000003</v>
      </c>
      <c r="K116" s="9">
        <v>45067</v>
      </c>
    </row>
    <row r="117" spans="1:11" x14ac:dyDescent="0.2">
      <c r="A117" t="s">
        <v>341</v>
      </c>
      <c r="B117" s="1">
        <f t="shared" si="8"/>
        <v>108</v>
      </c>
      <c r="C117" s="5" t="s">
        <v>184</v>
      </c>
      <c r="D117" s="1" t="s">
        <v>185</v>
      </c>
      <c r="E117" s="7">
        <v>43</v>
      </c>
      <c r="F117" s="6">
        <f>E117*J117</f>
        <v>2567.8571440000001</v>
      </c>
      <c r="G117" s="6">
        <f>[65]Main!$K$5-[65]Main!$K$6</f>
        <v>1272.4940000000001</v>
      </c>
      <c r="H117" s="6">
        <f>F117-G117</f>
        <v>1295.3631439999999</v>
      </c>
      <c r="I117" s="3" t="s">
        <v>528</v>
      </c>
      <c r="J117" s="6">
        <f>[65]Main!$K$3</f>
        <v>59.717607999999998</v>
      </c>
      <c r="K117" s="9">
        <v>44999</v>
      </c>
    </row>
    <row r="118" spans="1:11" x14ac:dyDescent="0.2">
      <c r="A118" t="s">
        <v>341</v>
      </c>
      <c r="B118" s="1">
        <f t="shared" si="8"/>
        <v>109</v>
      </c>
      <c r="C118" s="5" t="s">
        <v>382</v>
      </c>
      <c r="D118" t="s">
        <v>383</v>
      </c>
      <c r="E118" s="3">
        <v>24.73</v>
      </c>
      <c r="F118" s="6">
        <f>+E118*J118</f>
        <v>1436.0261408599999</v>
      </c>
      <c r="G118" s="6">
        <f>+[66]Main!$J$5-[66]Main!$J$6</f>
        <v>566.44900000000007</v>
      </c>
      <c r="H118" s="6">
        <f>+F118-G118</f>
        <v>869.57714085999987</v>
      </c>
      <c r="I118" s="3" t="s">
        <v>307</v>
      </c>
      <c r="J118" s="6">
        <f>+[66]Main!$J$3</f>
        <v>58.068182</v>
      </c>
      <c r="K118" s="9">
        <v>44824</v>
      </c>
    </row>
    <row r="119" spans="1:11" x14ac:dyDescent="0.2">
      <c r="A119" t="s">
        <v>341</v>
      </c>
      <c r="B119" s="1">
        <f t="shared" si="8"/>
        <v>110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1:11" x14ac:dyDescent="0.2">
      <c r="A120"/>
      <c r="B120" s="1">
        <f t="shared" si="8"/>
        <v>111</v>
      </c>
      <c r="C120" s="1" t="s">
        <v>534</v>
      </c>
      <c r="D120" t="s">
        <v>126</v>
      </c>
      <c r="F120" s="6"/>
    </row>
    <row r="121" spans="1:11" x14ac:dyDescent="0.2">
      <c r="A121" t="s">
        <v>341</v>
      </c>
      <c r="B121" s="1">
        <f t="shared" si="8"/>
        <v>112</v>
      </c>
      <c r="C121" s="1" t="s">
        <v>176</v>
      </c>
      <c r="D121" s="1" t="s">
        <v>177</v>
      </c>
      <c r="E121" s="7">
        <v>20.010000000000002</v>
      </c>
      <c r="F121" s="6">
        <v>2150</v>
      </c>
    </row>
    <row r="122" spans="1:11" x14ac:dyDescent="0.2">
      <c r="A122" s="1" t="s">
        <v>341</v>
      </c>
      <c r="B122" s="1">
        <f t="shared" si="8"/>
        <v>113</v>
      </c>
      <c r="C122" s="1" t="s">
        <v>517</v>
      </c>
      <c r="D122" t="s">
        <v>518</v>
      </c>
      <c r="E122" s="7">
        <v>14.79</v>
      </c>
      <c r="F122" s="6">
        <v>2160</v>
      </c>
    </row>
    <row r="123" spans="1:11" x14ac:dyDescent="0.2">
      <c r="A123" t="s">
        <v>341</v>
      </c>
      <c r="B123" s="1">
        <f t="shared" si="8"/>
        <v>114</v>
      </c>
      <c r="C123" s="1" t="s">
        <v>178</v>
      </c>
      <c r="D123" s="1" t="s">
        <v>179</v>
      </c>
      <c r="E123" s="3">
        <v>19.010000000000002</v>
      </c>
      <c r="F123" s="6">
        <v>2580</v>
      </c>
    </row>
    <row r="124" spans="1:11" x14ac:dyDescent="0.2">
      <c r="A124" t="s">
        <v>341</v>
      </c>
      <c r="B124" s="1">
        <f t="shared" si="8"/>
        <v>115</v>
      </c>
      <c r="C124" t="s">
        <v>693</v>
      </c>
      <c r="D124" t="s">
        <v>694</v>
      </c>
      <c r="E124" s="7">
        <v>306</v>
      </c>
      <c r="F124" s="6">
        <v>5000</v>
      </c>
    </row>
    <row r="125" spans="1:11" x14ac:dyDescent="0.2">
      <c r="A125" t="s">
        <v>341</v>
      </c>
      <c r="B125" s="1">
        <f t="shared" si="8"/>
        <v>116</v>
      </c>
      <c r="C125" s="1" t="s">
        <v>207</v>
      </c>
      <c r="D125" s="1" t="s">
        <v>208</v>
      </c>
      <c r="E125" s="7">
        <v>57.1</v>
      </c>
      <c r="F125" s="6">
        <v>2590</v>
      </c>
    </row>
    <row r="126" spans="1:11" x14ac:dyDescent="0.2">
      <c r="A126" t="s">
        <v>341</v>
      </c>
      <c r="B126" s="1">
        <f t="shared" si="8"/>
        <v>117</v>
      </c>
      <c r="C126" s="1" t="s">
        <v>182</v>
      </c>
      <c r="D126" s="1" t="s">
        <v>183</v>
      </c>
      <c r="E126" s="3">
        <v>48.73</v>
      </c>
      <c r="F126" s="6">
        <v>2540</v>
      </c>
    </row>
    <row r="127" spans="1:11" x14ac:dyDescent="0.2">
      <c r="A127" t="s">
        <v>341</v>
      </c>
      <c r="B127" s="1">
        <f t="shared" si="8"/>
        <v>118</v>
      </c>
      <c r="C127" s="1" t="s">
        <v>195</v>
      </c>
      <c r="D127" s="1" t="s">
        <v>196</v>
      </c>
      <c r="E127" s="3">
        <v>37.96</v>
      </c>
      <c r="F127" s="6">
        <v>2360</v>
      </c>
    </row>
    <row r="128" spans="1:11" x14ac:dyDescent="0.2">
      <c r="A128" t="s">
        <v>341</v>
      </c>
      <c r="B128" s="1">
        <f t="shared" si="8"/>
        <v>119</v>
      </c>
      <c r="C128" s="1" t="s">
        <v>298</v>
      </c>
      <c r="D128" s="1" t="s">
        <v>188</v>
      </c>
      <c r="E128" s="3">
        <v>10.85</v>
      </c>
      <c r="F128" s="6">
        <v>2020</v>
      </c>
    </row>
    <row r="129" spans="1:6" x14ac:dyDescent="0.2">
      <c r="A129" t="s">
        <v>341</v>
      </c>
      <c r="B129" s="1">
        <f t="shared" si="8"/>
        <v>120</v>
      </c>
      <c r="C129" s="1" t="s">
        <v>217</v>
      </c>
      <c r="D129" s="1" t="s">
        <v>218</v>
      </c>
      <c r="E129" s="7">
        <v>5.3</v>
      </c>
      <c r="F129" s="6">
        <v>2010</v>
      </c>
    </row>
    <row r="130" spans="1:6" x14ac:dyDescent="0.2">
      <c r="A130" t="s">
        <v>341</v>
      </c>
      <c r="B130" s="1">
        <f t="shared" si="8"/>
        <v>121</v>
      </c>
      <c r="C130" s="1" t="s">
        <v>215</v>
      </c>
      <c r="D130" s="1" t="s">
        <v>216</v>
      </c>
      <c r="E130" s="3">
        <v>36.86</v>
      </c>
      <c r="F130" s="6">
        <v>1990</v>
      </c>
    </row>
    <row r="131" spans="1:6" x14ac:dyDescent="0.2">
      <c r="A131" t="s">
        <v>341</v>
      </c>
      <c r="B131" s="1">
        <f t="shared" si="8"/>
        <v>122</v>
      </c>
      <c r="C131" s="1" t="s">
        <v>203</v>
      </c>
      <c r="D131" s="1" t="s">
        <v>204</v>
      </c>
      <c r="E131" s="7">
        <v>76.78</v>
      </c>
      <c r="F131" s="6">
        <v>1970</v>
      </c>
    </row>
    <row r="132" spans="1:6" x14ac:dyDescent="0.2">
      <c r="A132" t="s">
        <v>341</v>
      </c>
      <c r="B132" s="1">
        <f t="shared" si="8"/>
        <v>123</v>
      </c>
      <c r="C132" s="1" t="s">
        <v>221</v>
      </c>
      <c r="D132" s="1" t="s">
        <v>222</v>
      </c>
      <c r="E132" s="3">
        <v>18.309999999999999</v>
      </c>
      <c r="F132" s="6">
        <v>1930</v>
      </c>
    </row>
    <row r="133" spans="1:6" x14ac:dyDescent="0.2">
      <c r="A133" t="s">
        <v>341</v>
      </c>
      <c r="B133" s="1">
        <f t="shared" si="8"/>
        <v>124</v>
      </c>
      <c r="C133" t="s">
        <v>708</v>
      </c>
      <c r="D133" t="s">
        <v>709</v>
      </c>
      <c r="F133" s="6"/>
    </row>
    <row r="134" spans="1:6" x14ac:dyDescent="0.2">
      <c r="A134" t="s">
        <v>341</v>
      </c>
      <c r="B134" s="1">
        <f t="shared" si="8"/>
        <v>125</v>
      </c>
      <c r="C134" s="1" t="s">
        <v>191</v>
      </c>
      <c r="D134" s="1" t="s">
        <v>192</v>
      </c>
      <c r="E134" s="7">
        <v>10.1</v>
      </c>
      <c r="F134" s="6">
        <v>1880</v>
      </c>
    </row>
    <row r="135" spans="1:6" x14ac:dyDescent="0.2">
      <c r="A135" t="s">
        <v>341</v>
      </c>
      <c r="B135" s="1">
        <f t="shared" si="8"/>
        <v>126</v>
      </c>
      <c r="C135" s="1" t="s">
        <v>800</v>
      </c>
      <c r="D135" s="1" t="s">
        <v>173</v>
      </c>
      <c r="E135" s="3">
        <v>38.67</v>
      </c>
      <c r="F135" s="6">
        <v>1770</v>
      </c>
    </row>
    <row r="136" spans="1:6" x14ac:dyDescent="0.2">
      <c r="A136"/>
      <c r="B136" s="1">
        <f t="shared" si="8"/>
        <v>127</v>
      </c>
      <c r="C136" t="s">
        <v>1099</v>
      </c>
      <c r="D136" t="s">
        <v>1100</v>
      </c>
      <c r="E136" s="7">
        <v>17</v>
      </c>
      <c r="F136" s="6"/>
    </row>
    <row r="137" spans="1:6" x14ac:dyDescent="0.2">
      <c r="A137" t="s">
        <v>341</v>
      </c>
      <c r="B137" s="1">
        <f t="shared" si="8"/>
        <v>128</v>
      </c>
      <c r="C137" t="s">
        <v>740</v>
      </c>
      <c r="F137" s="6"/>
    </row>
    <row r="138" spans="1:6" x14ac:dyDescent="0.2">
      <c r="A138" t="s">
        <v>341</v>
      </c>
      <c r="B138" s="1">
        <f t="shared" si="8"/>
        <v>129</v>
      </c>
      <c r="C138" t="s">
        <v>1095</v>
      </c>
      <c r="F138" s="6"/>
    </row>
    <row r="139" spans="1:6" x14ac:dyDescent="0.2">
      <c r="A139" t="s">
        <v>341</v>
      </c>
      <c r="B139" s="1">
        <f t="shared" si="8"/>
        <v>130</v>
      </c>
      <c r="C139" t="s">
        <v>1096</v>
      </c>
      <c r="F139" s="6"/>
    </row>
    <row r="140" spans="1:6" x14ac:dyDescent="0.2">
      <c r="A140" t="s">
        <v>341</v>
      </c>
      <c r="B140" s="1">
        <f t="shared" si="8"/>
        <v>131</v>
      </c>
      <c r="C140" t="s">
        <v>1094</v>
      </c>
      <c r="F140" s="6"/>
    </row>
    <row r="141" spans="1:6" x14ac:dyDescent="0.2">
      <c r="A141" t="s">
        <v>341</v>
      </c>
      <c r="B141" s="1">
        <f>B137+1</f>
        <v>129</v>
      </c>
      <c r="C141" s="1" t="s">
        <v>186</v>
      </c>
      <c r="D141" s="1" t="s">
        <v>187</v>
      </c>
      <c r="E141" s="3">
        <v>41.59</v>
      </c>
      <c r="F141" s="6">
        <v>1730</v>
      </c>
    </row>
    <row r="142" spans="1:6" x14ac:dyDescent="0.2">
      <c r="A142" t="s">
        <v>341</v>
      </c>
      <c r="B142" s="1">
        <f t="shared" ref="B142:B171" si="9">B141+1</f>
        <v>130</v>
      </c>
      <c r="C142" s="1" t="s">
        <v>180</v>
      </c>
      <c r="D142" s="1" t="s">
        <v>181</v>
      </c>
      <c r="E142" s="3">
        <v>22.22</v>
      </c>
      <c r="F142" s="6">
        <v>1720</v>
      </c>
    </row>
    <row r="143" spans="1:6" x14ac:dyDescent="0.2">
      <c r="A143" s="1" t="s">
        <v>341</v>
      </c>
      <c r="B143" s="1">
        <f t="shared" si="9"/>
        <v>131</v>
      </c>
      <c r="C143" s="25" t="s">
        <v>636</v>
      </c>
      <c r="D143" s="25" t="s">
        <v>637</v>
      </c>
      <c r="E143" s="26">
        <v>20.66</v>
      </c>
      <c r="F143" s="27">
        <v>1400</v>
      </c>
    </row>
    <row r="144" spans="1:6" x14ac:dyDescent="0.2">
      <c r="A144" t="s">
        <v>341</v>
      </c>
      <c r="B144" s="1">
        <f t="shared" si="9"/>
        <v>132</v>
      </c>
      <c r="C144" s="1" t="s">
        <v>209</v>
      </c>
      <c r="D144" s="1" t="s">
        <v>210</v>
      </c>
      <c r="E144" s="3">
        <v>28.37</v>
      </c>
      <c r="F144" s="6">
        <v>1370</v>
      </c>
    </row>
    <row r="145" spans="1:11" x14ac:dyDescent="0.2">
      <c r="A145" t="s">
        <v>341</v>
      </c>
      <c r="B145" s="1">
        <f t="shared" si="9"/>
        <v>133</v>
      </c>
      <c r="C145" s="5" t="s">
        <v>211</v>
      </c>
      <c r="D145" s="1" t="s">
        <v>212</v>
      </c>
      <c r="E145" s="7">
        <v>5.5</v>
      </c>
      <c r="F145" s="6">
        <f>E145*J145</f>
        <v>1053.9003089999999</v>
      </c>
      <c r="G145" s="6">
        <f>[67]Main!$K$5-[67]Main!$K$6</f>
        <v>471.26000000000005</v>
      </c>
      <c r="H145" s="6">
        <f>F145-G145</f>
        <v>582.64030899999989</v>
      </c>
      <c r="I145" s="3" t="s">
        <v>662</v>
      </c>
      <c r="J145" s="6">
        <f>[67]Main!$K$3</f>
        <v>191.61823799999999</v>
      </c>
      <c r="K145" s="9">
        <v>45064</v>
      </c>
    </row>
    <row r="146" spans="1:11" x14ac:dyDescent="0.2">
      <c r="A146" t="s">
        <v>341</v>
      </c>
      <c r="B146" s="1">
        <f t="shared" si="9"/>
        <v>134</v>
      </c>
      <c r="C146" s="5" t="s">
        <v>523</v>
      </c>
      <c r="D146" t="s">
        <v>524</v>
      </c>
      <c r="E146" s="3">
        <v>17.37</v>
      </c>
      <c r="F146" s="6">
        <f>E146*J146</f>
        <v>577.73276586000009</v>
      </c>
      <c r="G146" s="6">
        <f>[68]Main!$L$5-[68]Main!$L$6</f>
        <v>201.85900000000001</v>
      </c>
      <c r="H146" s="6">
        <f>+F146-G146</f>
        <v>375.87376586000005</v>
      </c>
      <c r="I146" s="3" t="s">
        <v>662</v>
      </c>
      <c r="J146" s="6">
        <f>[68]Main!$L$3</f>
        <v>33.260378000000003</v>
      </c>
      <c r="K146" s="9">
        <v>45064</v>
      </c>
    </row>
    <row r="147" spans="1:11" x14ac:dyDescent="0.2">
      <c r="A147" t="s">
        <v>341</v>
      </c>
      <c r="B147" s="1">
        <f t="shared" si="9"/>
        <v>135</v>
      </c>
      <c r="C147" t="s">
        <v>779</v>
      </c>
      <c r="D147" t="s">
        <v>780</v>
      </c>
      <c r="E147" s="7"/>
      <c r="F147" s="6"/>
    </row>
    <row r="148" spans="1:11" x14ac:dyDescent="0.2">
      <c r="A148" t="s">
        <v>341</v>
      </c>
      <c r="B148" s="1">
        <f t="shared" si="9"/>
        <v>136</v>
      </c>
      <c r="C148" t="s">
        <v>781</v>
      </c>
      <c r="D148" t="s">
        <v>782</v>
      </c>
      <c r="E148" s="7"/>
      <c r="F148" s="6"/>
    </row>
    <row r="149" spans="1:11" x14ac:dyDescent="0.2">
      <c r="A149" t="s">
        <v>341</v>
      </c>
      <c r="B149" s="1">
        <f t="shared" si="9"/>
        <v>137</v>
      </c>
      <c r="C149" t="s">
        <v>796</v>
      </c>
      <c r="D149" t="s">
        <v>797</v>
      </c>
      <c r="E149" s="7"/>
      <c r="F149" s="6"/>
    </row>
    <row r="150" spans="1:11" x14ac:dyDescent="0.2">
      <c r="A150" t="s">
        <v>341</v>
      </c>
      <c r="B150" s="1">
        <f t="shared" si="9"/>
        <v>138</v>
      </c>
      <c r="C150" t="s">
        <v>795</v>
      </c>
      <c r="D150"/>
      <c r="E150" s="7"/>
      <c r="F150" s="6"/>
    </row>
    <row r="151" spans="1:11" x14ac:dyDescent="0.2">
      <c r="A151" t="s">
        <v>341</v>
      </c>
      <c r="B151" s="1">
        <f t="shared" si="9"/>
        <v>139</v>
      </c>
      <c r="C151" s="1" t="s">
        <v>163</v>
      </c>
      <c r="D151" s="1" t="s">
        <v>164</v>
      </c>
      <c r="E151" s="7">
        <v>5.75</v>
      </c>
      <c r="F151" s="6">
        <v>1100</v>
      </c>
    </row>
    <row r="152" spans="1:11" x14ac:dyDescent="0.2">
      <c r="A152" t="s">
        <v>341</v>
      </c>
      <c r="B152" s="1">
        <f t="shared" si="9"/>
        <v>140</v>
      </c>
      <c r="C152" t="s">
        <v>793</v>
      </c>
      <c r="D152" t="s">
        <v>794</v>
      </c>
      <c r="E152" s="7"/>
      <c r="F152" s="6"/>
    </row>
    <row r="153" spans="1:11" x14ac:dyDescent="0.2">
      <c r="A153" t="s">
        <v>341</v>
      </c>
      <c r="B153" s="1">
        <f t="shared" si="9"/>
        <v>141</v>
      </c>
      <c r="C153" t="s">
        <v>448</v>
      </c>
      <c r="D153" t="s">
        <v>449</v>
      </c>
      <c r="E153" s="3">
        <v>23.13</v>
      </c>
      <c r="F153" s="6">
        <v>1000</v>
      </c>
    </row>
    <row r="154" spans="1:11" x14ac:dyDescent="0.2">
      <c r="A154" t="s">
        <v>341</v>
      </c>
      <c r="B154" s="1">
        <f t="shared" si="9"/>
        <v>142</v>
      </c>
      <c r="C154" t="s">
        <v>785</v>
      </c>
      <c r="D154" t="s">
        <v>786</v>
      </c>
      <c r="F154" s="6"/>
    </row>
    <row r="155" spans="1:11" x14ac:dyDescent="0.2">
      <c r="A155" t="s">
        <v>341</v>
      </c>
      <c r="B155" s="1">
        <f t="shared" si="9"/>
        <v>143</v>
      </c>
      <c r="C155" t="s">
        <v>783</v>
      </c>
      <c r="D155" t="s">
        <v>784</v>
      </c>
      <c r="F155" s="6"/>
    </row>
    <row r="156" spans="1:11" x14ac:dyDescent="0.2">
      <c r="A156" t="s">
        <v>341</v>
      </c>
      <c r="B156" s="1">
        <f t="shared" si="9"/>
        <v>144</v>
      </c>
      <c r="C156" s="1" t="s">
        <v>174</v>
      </c>
      <c r="D156" s="1" t="s">
        <v>175</v>
      </c>
      <c r="E156" s="7">
        <v>21.6</v>
      </c>
      <c r="F156" s="6">
        <v>991</v>
      </c>
    </row>
    <row r="157" spans="1:11" x14ac:dyDescent="0.2">
      <c r="A157" t="s">
        <v>341</v>
      </c>
      <c r="B157" s="1">
        <f t="shared" si="9"/>
        <v>145</v>
      </c>
      <c r="C157" t="s">
        <v>722</v>
      </c>
      <c r="D157" t="s">
        <v>723</v>
      </c>
      <c r="E157" s="7"/>
      <c r="F157" s="6"/>
    </row>
    <row r="158" spans="1:11" x14ac:dyDescent="0.2">
      <c r="A158" t="s">
        <v>341</v>
      </c>
      <c r="B158" s="1">
        <f>B92+1</f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B107+1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4" t="s">
        <v>551</v>
      </c>
      <c r="D250" s="34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4" t="s">
        <v>579</v>
      </c>
      <c r="D265" s="34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2">
      <c r="A324"/>
      <c r="B324" s="1">
        <f t="shared" si="14"/>
        <v>312</v>
      </c>
      <c r="C324" t="s">
        <v>856</v>
      </c>
      <c r="D324" t="s">
        <v>857</v>
      </c>
    </row>
    <row r="325" spans="1:5" x14ac:dyDescent="0.2">
      <c r="A325"/>
      <c r="B325" s="1">
        <f t="shared" si="14"/>
        <v>313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2">
      <c r="A332"/>
      <c r="B332" s="1">
        <f t="shared" si="14"/>
        <v>320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3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11" x14ac:dyDescent="0.2">
      <c r="A385"/>
      <c r="B385" s="1">
        <f t="shared" si="16"/>
        <v>373</v>
      </c>
      <c r="C385" t="s">
        <v>978</v>
      </c>
      <c r="D385" t="s">
        <v>979</v>
      </c>
    </row>
    <row r="386" spans="1:11" x14ac:dyDescent="0.2">
      <c r="A386"/>
      <c r="B386" s="1">
        <f t="shared" si="16"/>
        <v>374</v>
      </c>
      <c r="C386" t="s">
        <v>980</v>
      </c>
      <c r="D386" t="s">
        <v>981</v>
      </c>
    </row>
    <row r="387" spans="1:11" x14ac:dyDescent="0.2">
      <c r="A387"/>
      <c r="B387" s="1">
        <f t="shared" si="16"/>
        <v>375</v>
      </c>
      <c r="C387" t="s">
        <v>982</v>
      </c>
      <c r="D387" t="s">
        <v>983</v>
      </c>
    </row>
    <row r="388" spans="1:11" x14ac:dyDescent="0.2">
      <c r="A388"/>
      <c r="B388" s="1">
        <f t="shared" si="16"/>
        <v>376</v>
      </c>
      <c r="C388" t="s">
        <v>984</v>
      </c>
      <c r="D388" t="s">
        <v>985</v>
      </c>
    </row>
    <row r="389" spans="1:11" x14ac:dyDescent="0.2">
      <c r="A389"/>
      <c r="B389" s="1">
        <f t="shared" si="16"/>
        <v>377</v>
      </c>
      <c r="C389" t="s">
        <v>986</v>
      </c>
      <c r="D389" t="s">
        <v>987</v>
      </c>
    </row>
    <row r="390" spans="1:11" x14ac:dyDescent="0.2">
      <c r="A390"/>
      <c r="B390" s="1">
        <f t="shared" si="16"/>
        <v>378</v>
      </c>
      <c r="C390" t="s">
        <v>988</v>
      </c>
      <c r="D390" t="s">
        <v>989</v>
      </c>
    </row>
    <row r="391" spans="1:11" x14ac:dyDescent="0.2">
      <c r="A391"/>
      <c r="B391" s="1">
        <f t="shared" si="16"/>
        <v>379</v>
      </c>
      <c r="C391" t="s">
        <v>990</v>
      </c>
      <c r="D391" t="s">
        <v>991</v>
      </c>
    </row>
    <row r="392" spans="1:11" x14ac:dyDescent="0.2">
      <c r="B392" s="1">
        <f t="shared" si="16"/>
        <v>380</v>
      </c>
      <c r="C392" s="1" t="s">
        <v>1126</v>
      </c>
      <c r="D392" s="1" t="s">
        <v>1127</v>
      </c>
    </row>
    <row r="393" spans="1:11" x14ac:dyDescent="0.2">
      <c r="B393" s="1">
        <f t="shared" si="16"/>
        <v>381</v>
      </c>
      <c r="C393" s="5" t="s">
        <v>1128</v>
      </c>
      <c r="D393" s="42" t="s">
        <v>1129</v>
      </c>
      <c r="E393" s="7">
        <v>5</v>
      </c>
      <c r="F393" s="6">
        <f>+E393*J393</f>
        <v>216.57198499999998</v>
      </c>
      <c r="G393" s="6">
        <f>+[91]Main!$J$5-[91]Main!$J$6</f>
        <v>104.35299999999999</v>
      </c>
      <c r="H393" s="6">
        <f>+F393-G393</f>
        <v>112.21898499999999</v>
      </c>
      <c r="I393" s="3" t="s">
        <v>1101</v>
      </c>
      <c r="J393" s="6">
        <f>+[91]Main!$J$3</f>
        <v>43.314397</v>
      </c>
      <c r="K393" s="9">
        <v>45525</v>
      </c>
    </row>
  </sheetData>
  <sortState xmlns:xlrd2="http://schemas.microsoft.com/office/spreadsheetml/2017/richdata2" ref="A125:AC179">
    <sortCondition descending="1" ref="F125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5" r:id="rId3" xr:uid="{087C38CF-D4BE-425F-8F38-C4129E6AE209}"/>
    <hyperlink ref="C16" r:id="rId4" xr:uid="{60368EA6-8CB5-4BF4-AD11-2511F2B2CC10}"/>
    <hyperlink ref="C10" r:id="rId5" xr:uid="{686D20FF-3704-45CC-8366-56508FB00F00}"/>
    <hyperlink ref="C13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7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6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8" r:id="rId44" xr:uid="{51C9506E-5D60-43F8-BADA-7F72A25DAFF6}"/>
    <hyperlink ref="C95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2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4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4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3" r:id="rId72" xr:uid="{AE3A3FD9-E651-4A72-81DB-B29CC61B516B}"/>
    <hyperlink ref="C59" r:id="rId73" xr:uid="{6FA4EBE7-4729-4097-A12F-CAD4CB58FFA6}"/>
    <hyperlink ref="C98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7" r:id="rId82" xr:uid="{ED810682-5208-4265-9E0E-6746A399EA34}"/>
    <hyperlink ref="C117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5" r:id="rId87" xr:uid="{D181F941-FF02-423B-9F90-890B434046DD}"/>
    <hyperlink ref="C146" r:id="rId88" xr:uid="{1924D31B-B6B9-4CB2-936E-0F68E40FA2F5}"/>
    <hyperlink ref="C116" r:id="rId89" xr:uid="{8E97DA51-E6CD-4B11-B6F8-BD0A3CC93541}"/>
    <hyperlink ref="C91" r:id="rId90" xr:uid="{BACD6400-1341-654E-A5B2-576C65F8052B}"/>
    <hyperlink ref="C321" r:id="rId91" xr:uid="{C4CF7488-CAF7-4516-AB24-0FC50F0916A3}"/>
    <hyperlink ref="C92" r:id="rId92" xr:uid="{2B6C4E35-2657-4D1A-8D80-C54F892964F4}"/>
    <hyperlink ref="C11" r:id="rId93" xr:uid="{D4CC8F9A-CC3B-EE41-860B-629E01D90BFD}"/>
    <hyperlink ref="C393" r:id="rId94" xr:uid="{C4EB2FD5-19C2-4B46-A645-6A4B58B3BF48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39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291</v>
      </c>
    </row>
    <row r="2" spans="1:109" x14ac:dyDescent="0.2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2">
      <c r="B3" t="s">
        <v>1077</v>
      </c>
      <c r="C3" t="s">
        <v>1078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540/$C$39</f>
        <v>78.717201166180757</v>
      </c>
      <c r="N3" s="30">
        <f>992/$C$39</f>
        <v>144.60641399416909</v>
      </c>
      <c r="O3" s="31">
        <f>1425/$C$39</f>
        <v>207.72594752186589</v>
      </c>
      <c r="P3" s="31">
        <f>2325/$C$39</f>
        <v>338.92128279883383</v>
      </c>
      <c r="Q3" s="31">
        <f>3122/$C$39</f>
        <v>455.10204081632651</v>
      </c>
      <c r="R3" s="31">
        <f>4365/$C$39</f>
        <v>636.29737609329447</v>
      </c>
      <c r="S3" s="31">
        <f>4755/$C$39</f>
        <v>693.14868804664718</v>
      </c>
      <c r="T3" s="31">
        <f>4836/$C$39</f>
        <v>704.95626822157431</v>
      </c>
      <c r="U3" s="31">
        <f>5432/$C$39</f>
        <v>791.83673469387747</v>
      </c>
      <c r="V3" s="31">
        <f>6188/$C$39</f>
        <v>902.0408163265306</v>
      </c>
      <c r="W3" s="31">
        <f>6662/$C$39</f>
        <v>971.13702623906704</v>
      </c>
      <c r="X3" s="31">
        <f>7435/$C$39</f>
        <v>1083.8192419825073</v>
      </c>
      <c r="Y3" s="31">
        <f>8892/$C$39</f>
        <v>1296.2099125364432</v>
      </c>
      <c r="Z3" s="31">
        <f>10716/$C$39</f>
        <v>1562.0991253644313</v>
      </c>
      <c r="AA3" s="31">
        <f>12035/$C$39</f>
        <v>1754.3731778425656</v>
      </c>
      <c r="AB3" s="31">
        <f>14349/$C$39</f>
        <v>2091.690962099125</v>
      </c>
      <c r="AC3" s="31">
        <f>16390/$C$39</f>
        <v>2389.2128279883382</v>
      </c>
      <c r="AD3" s="31">
        <f>16976/$C$39</f>
        <v>2474.6355685131193</v>
      </c>
      <c r="AE3" s="31">
        <f>19640/$C$39</f>
        <v>2862.9737609329445</v>
      </c>
      <c r="AF3" s="31" t="e">
        <f>22101/C38</f>
        <v>#DIV/0!</v>
      </c>
      <c r="AG3" s="31">
        <v>23912</v>
      </c>
      <c r="AH3" s="31">
        <v>30065</v>
      </c>
    </row>
    <row r="4" spans="1:109" x14ac:dyDescent="0.2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28">
        <f t="shared" si="1"/>
        <v>201.7</v>
      </c>
      <c r="Q6" s="28">
        <f t="shared" si="1"/>
        <v>266.3</v>
      </c>
      <c r="R6" s="28">
        <f t="shared" si="1"/>
        <v>329</v>
      </c>
      <c r="S6" s="30">
        <f t="shared" si="1"/>
        <v>386.4</v>
      </c>
      <c r="T6" s="28">
        <f t="shared" si="1"/>
        <v>408.5</v>
      </c>
      <c r="U6" s="28">
        <f t="shared" si="1"/>
        <v>480.9</v>
      </c>
      <c r="V6" s="28">
        <f t="shared" si="1"/>
        <v>551.5</v>
      </c>
      <c r="W6" s="28">
        <f t="shared" si="1"/>
        <v>667.3</v>
      </c>
      <c r="X6" s="28">
        <f t="shared" si="1"/>
        <v>638</v>
      </c>
      <c r="Y6" s="28">
        <f t="shared" si="1"/>
        <v>745.5</v>
      </c>
      <c r="Z6" s="28">
        <f t="shared" si="1"/>
        <v>778.3</v>
      </c>
      <c r="AA6" s="28">
        <f t="shared" si="1"/>
        <v>931.5</v>
      </c>
      <c r="AB6" s="28">
        <f t="shared" si="1"/>
        <v>933.5</v>
      </c>
      <c r="AC6" s="28">
        <f t="shared" si="1"/>
        <v>1005.6</v>
      </c>
      <c r="AD6" s="28">
        <f t="shared" si="1"/>
        <v>1091.3</v>
      </c>
      <c r="AE6" s="28">
        <f t="shared" si="1"/>
        <v>901</v>
      </c>
      <c r="AF6" s="28">
        <f t="shared" si="1"/>
        <v>1099</v>
      </c>
      <c r="AG6" s="28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655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1" si="6">SUM(Y11:AB11)</f>
        <v>2923.3</v>
      </c>
      <c r="I11" s="30">
        <f t="shared" ref="I11:I31" si="7">SUM(AC11:AF11)</f>
        <v>3844.4</v>
      </c>
      <c r="J11" s="30">
        <f t="shared" ref="J11:J32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664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669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670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665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667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675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653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649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671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663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657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660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647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659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673</v>
      </c>
      <c r="C26" t="s">
        <v>674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651</v>
      </c>
      <c r="C27" t="s">
        <v>20</v>
      </c>
      <c r="E27" s="30">
        <f t="shared" ref="E27:E32" si="9">SUM(M27:P27)</f>
        <v>134</v>
      </c>
      <c r="F27" s="30">
        <f t="shared" ref="F27:F32" si="10">SUM(Q27:T27)</f>
        <v>308.7</v>
      </c>
      <c r="G27" s="30">
        <f t="shared" ref="G27:G32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650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652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654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656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658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11" x14ac:dyDescent="0.2">
      <c r="K33" s="30">
        <f t="shared" si="0"/>
        <v>0</v>
      </c>
    </row>
    <row r="34" spans="2:11" x14ac:dyDescent="0.2">
      <c r="K34" s="30">
        <f t="shared" si="0"/>
        <v>0</v>
      </c>
    </row>
    <row r="39" spans="2:11" x14ac:dyDescent="0.2">
      <c r="B39" t="s">
        <v>1079</v>
      </c>
      <c r="C3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A2" sqref="A2"/>
    </sheetView>
  </sheetViews>
  <sheetFormatPr defaultColWidth="8.85546875" defaultRowHeight="12.75" x14ac:dyDescent="0.2"/>
  <sheetData>
    <row r="1" spans="1:3" x14ac:dyDescent="0.2">
      <c r="A1" t="s">
        <v>291</v>
      </c>
    </row>
    <row r="2" spans="1:3" x14ac:dyDescent="0.2">
      <c r="B2" s="1" t="s">
        <v>3</v>
      </c>
      <c r="C2" s="2">
        <v>6.7</v>
      </c>
    </row>
    <row r="3" spans="1:3" x14ac:dyDescent="0.2">
      <c r="B3" s="1" t="s">
        <v>4</v>
      </c>
      <c r="C3" s="2">
        <v>0.92</v>
      </c>
    </row>
    <row r="4" spans="1:3" x14ac:dyDescent="0.2">
      <c r="B4" s="1" t="s">
        <v>5</v>
      </c>
      <c r="C4" s="1">
        <v>1.0173000000000001</v>
      </c>
    </row>
    <row r="5" spans="1:3" x14ac:dyDescent="0.2">
      <c r="B5" s="1" t="s">
        <v>6</v>
      </c>
      <c r="C5" s="1">
        <v>0.68530000000000002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381</v>
      </c>
      <c r="C7">
        <v>145.25</v>
      </c>
    </row>
    <row r="8" spans="1:3" x14ac:dyDescent="0.2">
      <c r="B8" t="s">
        <v>404</v>
      </c>
      <c r="C8">
        <v>7.85</v>
      </c>
    </row>
    <row r="9" spans="1:3" x14ac:dyDescent="0.2">
      <c r="B9" t="s">
        <v>406</v>
      </c>
      <c r="C9">
        <v>1433</v>
      </c>
    </row>
    <row r="10" spans="1:3" x14ac:dyDescent="0.2">
      <c r="B10" t="s">
        <v>442</v>
      </c>
      <c r="C10">
        <v>82.55</v>
      </c>
    </row>
    <row r="11" spans="1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2">
      <c r="H25" s="38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2">
      <c r="H33" s="38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8">
        <v>45030</v>
      </c>
    </row>
    <row r="41" spans="2:8" x14ac:dyDescent="0.2">
      <c r="B41" t="s">
        <v>1028</v>
      </c>
      <c r="C41">
        <v>2020</v>
      </c>
      <c r="F41">
        <v>20</v>
      </c>
      <c r="H41" s="38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8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Main!B106+1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Main!B111+1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Main!B114+1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Main!B121+1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Main!B124+1</f>
        <v>116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2">
      <c r="A33" s="1">
        <f>Main!B152+1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2024-08-21T18:44:05Z</dcterms:modified>
</cp:coreProperties>
</file>