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Desktop\CODE\models\"/>
    </mc:Choice>
  </mc:AlternateContent>
  <xr:revisionPtr revIDLastSave="0" documentId="13_ncr:1_{5E02EE74-4A13-4104-B956-4601C6276597}" xr6:coauthVersionLast="47" xr6:coauthVersionMax="47" xr10:uidLastSave="{00000000-0000-0000-0000-000000000000}"/>
  <bookViews>
    <workbookView xWindow="8460" yWindow="165" windowWidth="20310" windowHeight="14910" xr2:uid="{F911F33E-D266-41EC-86F2-46FCC30D23BB}"/>
  </bookViews>
  <sheets>
    <sheet name="Main" sheetId="1" r:id="rId1"/>
    <sheet name="Mode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0" i="2" l="1"/>
  <c r="F13" i="2"/>
  <c r="F14" i="2" s="1"/>
  <c r="F18" i="2"/>
  <c r="J24" i="2"/>
  <c r="J20" i="2"/>
  <c r="J13" i="2"/>
  <c r="F12" i="2"/>
  <c r="G20" i="2"/>
  <c r="G13" i="2"/>
  <c r="K20" i="2"/>
  <c r="K13" i="2"/>
  <c r="W25" i="2"/>
  <c r="W22" i="2"/>
  <c r="W17" i="2"/>
  <c r="W16" i="2"/>
  <c r="W15" i="2"/>
  <c r="W11" i="2"/>
  <c r="W10" i="2"/>
  <c r="H20" i="2"/>
  <c r="L20" i="2"/>
  <c r="L18" i="2"/>
  <c r="K18" i="2"/>
  <c r="J18" i="2"/>
  <c r="I18" i="2"/>
  <c r="H18" i="2"/>
  <c r="G18" i="2"/>
  <c r="L12" i="2"/>
  <c r="L14" i="2" s="1"/>
  <c r="L29" i="2" s="1"/>
  <c r="K12" i="2"/>
  <c r="J12" i="2"/>
  <c r="I12" i="2"/>
  <c r="H12" i="2"/>
  <c r="H14" i="2" s="1"/>
  <c r="G12" i="2"/>
  <c r="L7" i="1"/>
  <c r="L4" i="1"/>
  <c r="M47" i="2"/>
  <c r="M54" i="2" s="1"/>
  <c r="M35" i="2"/>
  <c r="M40" i="2"/>
  <c r="M33" i="2"/>
  <c r="I20" i="2"/>
  <c r="M18" i="2"/>
  <c r="M13" i="2"/>
  <c r="I13" i="2"/>
  <c r="M12" i="2"/>
  <c r="N12" i="2" s="1"/>
  <c r="N27" i="2" s="1"/>
  <c r="F19" i="2" l="1"/>
  <c r="F21" i="2" s="1"/>
  <c r="F23" i="2" s="1"/>
  <c r="F24" i="2" s="1"/>
  <c r="J14" i="2"/>
  <c r="K27" i="2"/>
  <c r="W20" i="2"/>
  <c r="W13" i="2"/>
  <c r="M42" i="2"/>
  <c r="G14" i="2"/>
  <c r="G29" i="2" s="1"/>
  <c r="W18" i="2"/>
  <c r="K14" i="2"/>
  <c r="K29" i="2" s="1"/>
  <c r="W12" i="2"/>
  <c r="W14" i="2" s="1"/>
  <c r="W29" i="2" s="1"/>
  <c r="I14" i="2"/>
  <c r="I29" i="2" s="1"/>
  <c r="M14" i="2"/>
  <c r="M19" i="2" s="1"/>
  <c r="M21" i="2" s="1"/>
  <c r="M23" i="2" s="1"/>
  <c r="M24" i="2" s="1"/>
  <c r="J19" i="2"/>
  <c r="J21" i="2" s="1"/>
  <c r="J23" i="2" s="1"/>
  <c r="M27" i="2"/>
  <c r="L27" i="2"/>
  <c r="M32" i="2"/>
  <c r="L19" i="2"/>
  <c r="H19" i="2"/>
  <c r="H21" i="2" s="1"/>
  <c r="H23" i="2" s="1"/>
  <c r="H24" i="2" s="1"/>
  <c r="H29" i="2"/>
  <c r="G19" i="2" l="1"/>
  <c r="G30" i="2" s="1"/>
  <c r="M30" i="2"/>
  <c r="M29" i="2"/>
  <c r="K19" i="2"/>
  <c r="K21" i="2" s="1"/>
  <c r="K23" i="2" s="1"/>
  <c r="K24" i="2" s="1"/>
  <c r="K30" i="2"/>
  <c r="W19" i="2"/>
  <c r="W30" i="2"/>
  <c r="W21" i="2"/>
  <c r="W23" i="2" s="1"/>
  <c r="W24" i="2" s="1"/>
  <c r="I19" i="2"/>
  <c r="I21" i="2" s="1"/>
  <c r="I23" i="2" s="1"/>
  <c r="I24" i="2" s="1"/>
  <c r="H30" i="2"/>
  <c r="L21" i="2"/>
  <c r="L23" i="2" s="1"/>
  <c r="L24" i="2" s="1"/>
  <c r="L30" i="2"/>
  <c r="G21" i="2" l="1"/>
  <c r="G23" i="2" s="1"/>
  <c r="G24" i="2" s="1"/>
  <c r="I3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tc={833B3E48-D6B7-4F4E-BA46-042963E4E036}</author>
  </authors>
  <commentList>
    <comment ref="W12" authorId="0" shapeId="0" xr:uid="{833B3E48-D6B7-4F4E-BA46-042963E4E036}">
      <text>
        <t>[Threaded comment]
Your version of Excel allows you to read this threaded comment; however, any edits to it will get removed if the file is opened in a newer version of Excel. Learn more: https://go.microsoft.com/fwlink/?linkid=870924
Comment:
    12.165-12.300B guidance FQ222 PR</t>
      </text>
    </comment>
  </commentList>
</comments>
</file>

<file path=xl/sharedStrings.xml><?xml version="1.0" encoding="utf-8"?>
<sst xmlns="http://schemas.openxmlformats.org/spreadsheetml/2006/main" count="96" uniqueCount="84">
  <si>
    <t>Price</t>
  </si>
  <si>
    <t>Shares</t>
  </si>
  <si>
    <t>MC</t>
  </si>
  <si>
    <t>Cash</t>
  </si>
  <si>
    <t>Debt</t>
  </si>
  <si>
    <t>EV</t>
  </si>
  <si>
    <t>QuickBooks</t>
  </si>
  <si>
    <t>TurboTax</t>
  </si>
  <si>
    <t>5/24/22: FYQ322 results</t>
  </si>
  <si>
    <t>Mint</t>
  </si>
  <si>
    <t>Credit Karma</t>
  </si>
  <si>
    <t>MailChimp</t>
  </si>
  <si>
    <t>Main</t>
  </si>
  <si>
    <t>Revenue</t>
  </si>
  <si>
    <t>FQ121</t>
  </si>
  <si>
    <t>FQ221</t>
  </si>
  <si>
    <t>FQ321</t>
  </si>
  <si>
    <t>FQ421</t>
  </si>
  <si>
    <t>FQ122</t>
  </si>
  <si>
    <t>FQ222</t>
  </si>
  <si>
    <t>FQ322</t>
  </si>
  <si>
    <t>FQ422</t>
  </si>
  <si>
    <t>Product</t>
  </si>
  <si>
    <t>Service</t>
  </si>
  <si>
    <t>COGS</t>
  </si>
  <si>
    <t>Gross Margin</t>
  </si>
  <si>
    <t>OpEx</t>
  </si>
  <si>
    <t>OpInc</t>
  </si>
  <si>
    <t>S&amp;M</t>
  </si>
  <si>
    <t>R&amp;D</t>
  </si>
  <si>
    <t>G&amp;A</t>
  </si>
  <si>
    <t>Interest</t>
  </si>
  <si>
    <t>Pretax</t>
  </si>
  <si>
    <t>Taxes</t>
  </si>
  <si>
    <t>Net Income</t>
  </si>
  <si>
    <t>EPS</t>
  </si>
  <si>
    <t>AR</t>
  </si>
  <si>
    <t>Prepaids</t>
  </si>
  <si>
    <t>Customers</t>
  </si>
  <si>
    <t>PPE</t>
  </si>
  <si>
    <t>Operating Margin</t>
  </si>
  <si>
    <t>Goodwill</t>
  </si>
  <si>
    <t>Lease</t>
  </si>
  <si>
    <t>Other</t>
  </si>
  <si>
    <t>Assets</t>
  </si>
  <si>
    <t>AP</t>
  </si>
  <si>
    <t>Compensation</t>
  </si>
  <si>
    <t>DR</t>
  </si>
  <si>
    <t>OCL</t>
  </si>
  <si>
    <t>Customer</t>
  </si>
  <si>
    <t>OLTL</t>
  </si>
  <si>
    <t>SE</t>
  </si>
  <si>
    <t>L+SE</t>
  </si>
  <si>
    <t>Net Cash</t>
  </si>
  <si>
    <t>Q122</t>
  </si>
  <si>
    <t>CEO: Sasan Goodarzi</t>
  </si>
  <si>
    <t>Organic</t>
  </si>
  <si>
    <t>Online Ecosystem</t>
  </si>
  <si>
    <t>Online Services</t>
  </si>
  <si>
    <t>Consumer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</si>
  <si>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</si>
  <si>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</si>
  <si>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</si>
  <si>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</si>
  <si>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</si>
  <si>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</si>
  <si>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</si>
  <si>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</si>
  <si>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</si>
  <si>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</si>
  <si>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</si>
  <si>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</si>
  <si>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</si>
  <si>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</si>
  <si>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</si>
  <si>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</si>
  <si>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FY36</t>
  </si>
  <si>
    <t>FY37</t>
  </si>
  <si>
    <t>FY38</t>
  </si>
  <si>
    <t>FY39</t>
  </si>
  <si>
    <t>FQ120</t>
  </si>
  <si>
    <t>FQ220</t>
  </si>
  <si>
    <t>FQ320</t>
  </si>
  <si>
    <t>FQ420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</si>
</sst>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/d/yy;@"/>
  </numFmts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2" fillId="0" borderId="0" xfId="1"/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165" fontId="0" fillId="0" borderId="0" xfId="0" applyNumberFormat="1"/>
    <xf numFmtId="165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57150</xdr:colOff>
      <xdr:row>0</xdr:row>
      <xdr:rowOff>0</xdr:rowOff>
    </xdr:from>
    <xdr:to>
      <xdr:col>23</xdr:col>
      <xdr:colOff>57150</xdr:colOff>
      <xdr:row>55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47FE851-D7E5-FCF3-E7D2-D0A0B8E0AED3}"/>
            </a:ext>
          </a:extLst>
        </xdr:cNvPr>
        <xdr:cNvCxnSpPr/>
      </xdr:nvCxnSpPr>
      <xdr:spPr>
        <a:xfrm>
          <a:off x="11830050" y="0"/>
          <a:ext cx="0" cy="8934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28575</xdr:colOff>
      <xdr:row>0</xdr:row>
      <xdr:rowOff>133350</xdr:rowOff>
    </xdr:from>
    <xdr:to>
      <xdr:col>13</xdr:col>
      <xdr:colOff>28575</xdr:colOff>
      <xdr:row>56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C92C005-6253-47DA-85A5-8FDD58098858}"/>
            </a:ext>
          </a:extLst>
        </xdr:cNvPr>
        <xdr:cNvCxnSpPr/>
      </xdr:nvCxnSpPr>
      <xdr:spPr>
        <a:xfrm>
          <a:off x="5705475" y="133350"/>
          <a:ext cx="0" cy="8934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6F1D3EAA-D855-4993-8BA5-672068DCE453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12" dT="2022-07-18T13:17:32.64" personId="{6F1D3EAA-D855-4993-8BA5-672068DCE453}" id="{833B3E48-D6B7-4F4E-BA46-042963E4E036}">
    <text>12.165-12.300B guidance FQ222 PR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F1851-E36A-4E12-9896-01ED9C75784D}">
  <dimension ref="B2:M12"/>
  <sheetViews>
    <sheetView tabSelected="1" workbookViewId="0">
      <selection activeCell="L8" sqref="L8"/>
    </sheetView>
  </sheetViews>
  <sheetFormatPr defaultRowHeight="12.75" x14ac:dyDescent="0.2"/>
  <sheetData>
    <row r="2" spans="2:13" x14ac:dyDescent="0.2">
      <c r="B2" t="s">
        <v>6</v>
      </c>
      <c r="K2" t="s">
        <v>0</v>
      </c>
      <c r="L2">
        <v>392.96</v>
      </c>
    </row>
    <row r="3" spans="2:13" x14ac:dyDescent="0.2">
      <c r="B3" t="s">
        <v>7</v>
      </c>
      <c r="K3" t="s">
        <v>1</v>
      </c>
      <c r="L3" s="2">
        <v>286</v>
      </c>
      <c r="M3" s="1" t="s">
        <v>54</v>
      </c>
    </row>
    <row r="4" spans="2:13" x14ac:dyDescent="0.2">
      <c r="B4" t="s">
        <v>9</v>
      </c>
      <c r="K4" t="s">
        <v>2</v>
      </c>
      <c r="L4" s="2">
        <f>L2*L3</f>
        <v>112386.56</v>
      </c>
    </row>
    <row r="5" spans="2:13" x14ac:dyDescent="0.2">
      <c r="B5" t="s">
        <v>10</v>
      </c>
      <c r="K5" t="s">
        <v>3</v>
      </c>
      <c r="L5" s="2">
        <v>4002</v>
      </c>
      <c r="M5" s="1" t="s">
        <v>54</v>
      </c>
    </row>
    <row r="6" spans="2:13" x14ac:dyDescent="0.2">
      <c r="B6" t="s">
        <v>11</v>
      </c>
      <c r="K6" t="s">
        <v>4</v>
      </c>
      <c r="L6" s="2">
        <v>6853</v>
      </c>
      <c r="M6" s="1" t="s">
        <v>54</v>
      </c>
    </row>
    <row r="7" spans="2:13" x14ac:dyDescent="0.2">
      <c r="K7" t="s">
        <v>5</v>
      </c>
      <c r="L7" s="2">
        <f>L4-L5+L6</f>
        <v>115237.56</v>
      </c>
    </row>
    <row r="10" spans="2:13" x14ac:dyDescent="0.2">
      <c r="K10" t="s">
        <v>55</v>
      </c>
    </row>
    <row r="12" spans="2:13" x14ac:dyDescent="0.2">
      <c r="B12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521E4-F7EC-48A6-9D04-C6C2933ADBCA}">
  <dimension ref="A1:AN5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N3" sqref="N3"/>
    </sheetView>
  </sheetViews>
  <sheetFormatPr defaultRowHeight="12.75" x14ac:dyDescent="0.2"/>
  <cols>
    <col min="1" max="1" width="5" bestFit="1" customWidth="1"/>
    <col min="2" max="2" width="16.140625" customWidth="1"/>
    <col min="3" max="14" width="9.42578125" style="1" customWidth="1"/>
    <col min="21" max="24" width="9.140625" style="1"/>
  </cols>
  <sheetData>
    <row r="1" spans="1:40" x14ac:dyDescent="0.2">
      <c r="A1" s="4" t="s">
        <v>12</v>
      </c>
    </row>
    <row r="2" spans="1:40" s="9" customFormat="1" x14ac:dyDescent="0.2">
      <c r="C2" s="10"/>
      <c r="D2" s="10"/>
      <c r="E2" s="10"/>
      <c r="F2" s="10">
        <v>44043</v>
      </c>
      <c r="G2" s="10">
        <v>44135</v>
      </c>
      <c r="H2" s="10">
        <v>44227</v>
      </c>
      <c r="I2" s="10">
        <v>44316</v>
      </c>
      <c r="J2" s="10">
        <v>44408</v>
      </c>
      <c r="K2" s="10">
        <v>44500</v>
      </c>
      <c r="L2" s="10">
        <v>44592</v>
      </c>
      <c r="M2" s="10">
        <v>44681</v>
      </c>
      <c r="N2" s="10">
        <v>44773</v>
      </c>
      <c r="U2" s="10"/>
      <c r="V2" s="10"/>
      <c r="W2" s="10"/>
      <c r="X2" s="10"/>
    </row>
    <row r="3" spans="1:40" x14ac:dyDescent="0.2">
      <c r="C3" s="1" t="s">
        <v>80</v>
      </c>
      <c r="D3" s="1" t="s">
        <v>81</v>
      </c>
      <c r="E3" s="1" t="s">
        <v>82</v>
      </c>
      <c r="F3" s="1" t="s">
        <v>83</v>
      </c>
      <c r="G3" s="1" t="s">
        <v>14</v>
      </c>
      <c r="H3" s="1" t="s">
        <v>15</v>
      </c>
      <c r="I3" s="1" t="s">
        <v>16</v>
      </c>
      <c r="J3" s="1" t="s">
        <v>17</v>
      </c>
      <c r="K3" s="1" t="s">
        <v>18</v>
      </c>
      <c r="L3" s="1" t="s">
        <v>19</v>
      </c>
      <c r="M3" s="1" t="s">
        <v>20</v>
      </c>
      <c r="N3" s="1" t="s">
        <v>21</v>
      </c>
      <c r="U3" s="1" t="s">
        <v>60</v>
      </c>
      <c r="V3" s="1" t="s">
        <v>61</v>
      </c>
      <c r="W3" s="1" t="s">
        <v>62</v>
      </c>
      <c r="X3" s="1" t="s">
        <v>63</v>
      </c>
      <c r="Y3" s="1" t="s">
        <v>64</v>
      </c>
      <c r="Z3" s="1" t="s">
        <v>65</v>
      </c>
      <c r="AA3" s="1" t="s">
        <v>66</v>
      </c>
      <c r="AB3" s="1" t="s">
        <v>67</v>
      </c>
      <c r="AC3" s="1" t="s">
        <v>68</v>
      </c>
      <c r="AD3" s="1" t="s">
        <v>69</v>
      </c>
      <c r="AE3" s="1" t="s">
        <v>70</v>
      </c>
      <c r="AF3" s="1" t="s">
        <v>71</v>
      </c>
      <c r="AG3" s="1" t="s">
        <v>72</v>
      </c>
      <c r="AH3" s="1" t="s">
        <v>73</v>
      </c>
      <c r="AI3" s="1" t="s">
        <v>74</v>
      </c>
      <c r="AJ3" s="1" t="s">
        <v>75</v>
      </c>
      <c r="AK3" s="1" t="s">
        <v>76</v>
      </c>
      <c r="AL3" s="1" t="s">
        <v>77</v>
      </c>
      <c r="AM3" s="1" t="s">
        <v>78</v>
      </c>
      <c r="AN3" s="1" t="s">
        <v>79</v>
      </c>
    </row>
    <row r="4" spans="1:40" s="2" customFormat="1" x14ac:dyDescent="0.2">
      <c r="B4" s="2" t="s">
        <v>10</v>
      </c>
      <c r="C4" s="3"/>
      <c r="D4" s="3"/>
      <c r="E4" s="3"/>
      <c r="F4" s="3"/>
      <c r="G4" s="3"/>
      <c r="H4" s="3"/>
      <c r="I4" s="3"/>
      <c r="J4" s="3"/>
      <c r="K4" s="3">
        <v>418</v>
      </c>
      <c r="L4" s="3">
        <v>444</v>
      </c>
      <c r="M4" s="3"/>
      <c r="N4" s="3"/>
      <c r="U4" s="3"/>
      <c r="V4" s="3"/>
      <c r="W4" s="3"/>
      <c r="X4" s="3"/>
    </row>
    <row r="5" spans="1:40" s="2" customFormat="1" x14ac:dyDescent="0.2">
      <c r="B5" s="2" t="s">
        <v>57</v>
      </c>
      <c r="C5" s="3"/>
      <c r="D5" s="3"/>
      <c r="E5" s="3"/>
      <c r="F5" s="3"/>
      <c r="G5" s="3"/>
      <c r="H5" s="3"/>
      <c r="I5" s="3"/>
      <c r="J5" s="3"/>
      <c r="K5" s="3">
        <v>845</v>
      </c>
      <c r="L5" s="3">
        <v>1100</v>
      </c>
      <c r="M5" s="3"/>
      <c r="N5" s="3"/>
      <c r="U5" s="3"/>
      <c r="V5" s="3"/>
      <c r="W5" s="3"/>
      <c r="X5" s="3"/>
    </row>
    <row r="6" spans="1:40" s="2" customFormat="1" x14ac:dyDescent="0.2">
      <c r="B6" s="2" t="s">
        <v>11</v>
      </c>
      <c r="C6" s="3"/>
      <c r="D6" s="3"/>
      <c r="E6" s="3"/>
      <c r="F6" s="3"/>
      <c r="G6" s="3"/>
      <c r="H6" s="3"/>
      <c r="I6" s="3"/>
      <c r="J6" s="3"/>
      <c r="K6" s="3"/>
      <c r="L6" s="3">
        <v>240</v>
      </c>
      <c r="M6" s="3"/>
      <c r="N6" s="3"/>
      <c r="U6" s="3"/>
      <c r="V6" s="3"/>
      <c r="W6" s="3"/>
      <c r="X6" s="3"/>
    </row>
    <row r="7" spans="1:40" s="2" customFormat="1" x14ac:dyDescent="0.2">
      <c r="B7" s="2" t="s">
        <v>58</v>
      </c>
      <c r="C7" s="3"/>
      <c r="D7" s="3"/>
      <c r="E7" s="3"/>
      <c r="F7" s="3"/>
      <c r="G7" s="3"/>
      <c r="H7" s="3"/>
      <c r="I7" s="3"/>
      <c r="J7" s="3"/>
      <c r="K7" s="3"/>
      <c r="L7" s="3">
        <v>574</v>
      </c>
      <c r="M7" s="3"/>
      <c r="N7" s="3"/>
      <c r="U7" s="3"/>
      <c r="V7" s="3"/>
      <c r="W7" s="3"/>
      <c r="X7" s="3"/>
    </row>
    <row r="8" spans="1:40" s="2" customFormat="1" x14ac:dyDescent="0.2">
      <c r="B8" s="2" t="s">
        <v>59</v>
      </c>
      <c r="C8" s="3"/>
      <c r="D8" s="3"/>
      <c r="E8" s="3"/>
      <c r="F8" s="3"/>
      <c r="G8" s="3"/>
      <c r="H8" s="3"/>
      <c r="I8" s="3"/>
      <c r="J8" s="3"/>
      <c r="K8" s="3">
        <v>120</v>
      </c>
      <c r="L8" s="3">
        <v>411</v>
      </c>
      <c r="M8" s="3"/>
      <c r="N8" s="3"/>
      <c r="U8" s="3"/>
      <c r="V8" s="3"/>
      <c r="W8" s="3"/>
      <c r="X8" s="3"/>
    </row>
    <row r="10" spans="1:40" s="2" customFormat="1" x14ac:dyDescent="0.2">
      <c r="B10" s="2" t="s">
        <v>22</v>
      </c>
      <c r="C10" s="3"/>
      <c r="D10" s="3"/>
      <c r="E10" s="3"/>
      <c r="F10" s="3">
        <v>294</v>
      </c>
      <c r="G10" s="3">
        <v>367</v>
      </c>
      <c r="H10" s="3">
        <v>495</v>
      </c>
      <c r="I10" s="3">
        <v>533</v>
      </c>
      <c r="J10" s="3">
        <v>303</v>
      </c>
      <c r="K10" s="3">
        <v>397</v>
      </c>
      <c r="L10" s="3">
        <v>525</v>
      </c>
      <c r="M10" s="3">
        <v>554</v>
      </c>
      <c r="N10" s="3"/>
      <c r="U10" s="3"/>
      <c r="V10" s="3"/>
      <c r="W10" s="3">
        <f>SUM(K10:N10)</f>
        <v>1476</v>
      </c>
      <c r="X10" s="3"/>
    </row>
    <row r="11" spans="1:40" s="2" customFormat="1" x14ac:dyDescent="0.2">
      <c r="B11" s="2" t="s">
        <v>23</v>
      </c>
      <c r="C11" s="3"/>
      <c r="D11" s="3"/>
      <c r="E11" s="3"/>
      <c r="F11" s="3">
        <v>1522</v>
      </c>
      <c r="G11" s="3">
        <v>956</v>
      </c>
      <c r="H11" s="3">
        <v>1081</v>
      </c>
      <c r="I11" s="3">
        <v>3640</v>
      </c>
      <c r="J11" s="3">
        <v>2258</v>
      </c>
      <c r="K11" s="3">
        <v>1610</v>
      </c>
      <c r="L11" s="3">
        <v>2148</v>
      </c>
      <c r="M11" s="3">
        <v>5078</v>
      </c>
      <c r="N11" s="3"/>
      <c r="U11" s="3"/>
      <c r="V11" s="3"/>
      <c r="W11" s="3">
        <f>SUM(K11:N11)</f>
        <v>8836</v>
      </c>
      <c r="X11" s="3"/>
    </row>
    <row r="12" spans="1:40" s="5" customFormat="1" x14ac:dyDescent="0.2">
      <c r="B12" s="5" t="s">
        <v>13</v>
      </c>
      <c r="C12" s="6"/>
      <c r="D12" s="6"/>
      <c r="E12" s="6"/>
      <c r="F12" s="6">
        <f t="shared" ref="F12:L12" si="0">F10+F11</f>
        <v>1816</v>
      </c>
      <c r="G12" s="6">
        <f t="shared" si="0"/>
        <v>1323</v>
      </c>
      <c r="H12" s="6">
        <f t="shared" si="0"/>
        <v>1576</v>
      </c>
      <c r="I12" s="6">
        <f t="shared" si="0"/>
        <v>4173</v>
      </c>
      <c r="J12" s="6">
        <f t="shared" si="0"/>
        <v>2561</v>
      </c>
      <c r="K12" s="6">
        <f t="shared" si="0"/>
        <v>2007</v>
      </c>
      <c r="L12" s="6">
        <f t="shared" si="0"/>
        <v>2673</v>
      </c>
      <c r="M12" s="6">
        <f>M10+M11</f>
        <v>5632</v>
      </c>
      <c r="N12" s="6">
        <f>12300-M12-L12-K12</f>
        <v>1988</v>
      </c>
      <c r="U12" s="6"/>
      <c r="V12" s="6"/>
      <c r="W12" s="6">
        <f>W10+W11</f>
        <v>10312</v>
      </c>
      <c r="X12" s="6"/>
    </row>
    <row r="13" spans="1:40" x14ac:dyDescent="0.2">
      <c r="B13" t="s">
        <v>24</v>
      </c>
      <c r="F13" s="1">
        <f>317</f>
        <v>317</v>
      </c>
      <c r="G13" s="1">
        <f>15+234</f>
        <v>249</v>
      </c>
      <c r="H13" s="1">
        <v>353</v>
      </c>
      <c r="I13" s="1">
        <f>16+565</f>
        <v>581</v>
      </c>
      <c r="J13" s="1">
        <f>16+434</f>
        <v>450</v>
      </c>
      <c r="K13" s="1">
        <f>15+387</f>
        <v>402</v>
      </c>
      <c r="L13" s="1">
        <v>523</v>
      </c>
      <c r="M13" s="1">
        <f>18+764</f>
        <v>782</v>
      </c>
      <c r="W13" s="3">
        <f>SUM(K13:N13)</f>
        <v>1707</v>
      </c>
    </row>
    <row r="14" spans="1:40" x14ac:dyDescent="0.2">
      <c r="B14" t="s">
        <v>25</v>
      </c>
      <c r="C14" s="3"/>
      <c r="D14" s="3"/>
      <c r="E14" s="3"/>
      <c r="F14" s="3">
        <f>F12-F13</f>
        <v>1499</v>
      </c>
      <c r="G14" s="3">
        <f>G12-G13</f>
        <v>1074</v>
      </c>
      <c r="H14" s="3">
        <f>H12-H13</f>
        <v>1223</v>
      </c>
      <c r="I14" s="3">
        <f>I12-I13</f>
        <v>3592</v>
      </c>
      <c r="J14" s="3">
        <f t="shared" ref="J14:M14" si="1">J12-J13</f>
        <v>2111</v>
      </c>
      <c r="K14" s="3">
        <f t="shared" si="1"/>
        <v>1605</v>
      </c>
      <c r="L14" s="3">
        <f t="shared" si="1"/>
        <v>2150</v>
      </c>
      <c r="M14" s="3">
        <f t="shared" si="1"/>
        <v>4850</v>
      </c>
      <c r="W14" s="3">
        <f>W12-W13</f>
        <v>8605</v>
      </c>
    </row>
    <row r="15" spans="1:40" s="2" customFormat="1" x14ac:dyDescent="0.2">
      <c r="B15" s="2" t="s">
        <v>28</v>
      </c>
      <c r="C15" s="3"/>
      <c r="D15" s="3"/>
      <c r="E15" s="3"/>
      <c r="F15" s="3">
        <v>424</v>
      </c>
      <c r="G15" s="3">
        <v>362</v>
      </c>
      <c r="H15" s="3">
        <v>580</v>
      </c>
      <c r="I15" s="3">
        <v>857</v>
      </c>
      <c r="J15" s="3">
        <v>845</v>
      </c>
      <c r="K15" s="3">
        <v>550</v>
      </c>
      <c r="L15" s="3">
        <v>942</v>
      </c>
      <c r="M15" s="3">
        <v>1227</v>
      </c>
      <c r="N15" s="3"/>
      <c r="U15" s="3"/>
      <c r="V15" s="3"/>
      <c r="W15" s="3">
        <f t="shared" ref="W15:W17" si="2">SUM(K15:N15)</f>
        <v>2719</v>
      </c>
      <c r="X15" s="3"/>
    </row>
    <row r="16" spans="1:40" s="2" customFormat="1" x14ac:dyDescent="0.2">
      <c r="B16" s="2" t="s">
        <v>29</v>
      </c>
      <c r="C16" s="3"/>
      <c r="D16" s="3"/>
      <c r="E16" s="3"/>
      <c r="F16" s="3">
        <v>393</v>
      </c>
      <c r="G16" s="3">
        <v>325</v>
      </c>
      <c r="H16" s="3">
        <v>368</v>
      </c>
      <c r="I16" s="3">
        <v>464</v>
      </c>
      <c r="J16" s="3">
        <v>521</v>
      </c>
      <c r="K16" s="3">
        <v>530</v>
      </c>
      <c r="L16" s="3">
        <v>590</v>
      </c>
      <c r="M16" s="3">
        <v>600</v>
      </c>
      <c r="N16" s="3"/>
      <c r="U16" s="3"/>
      <c r="V16" s="3"/>
      <c r="W16" s="3">
        <f t="shared" si="2"/>
        <v>1720</v>
      </c>
      <c r="X16" s="3"/>
    </row>
    <row r="17" spans="2:24" s="2" customFormat="1" x14ac:dyDescent="0.2">
      <c r="B17" s="2" t="s">
        <v>30</v>
      </c>
      <c r="C17" s="3"/>
      <c r="D17" s="3"/>
      <c r="E17" s="3"/>
      <c r="F17" s="3">
        <v>193</v>
      </c>
      <c r="G17" s="3">
        <v>169</v>
      </c>
      <c r="H17" s="3">
        <v>250</v>
      </c>
      <c r="I17" s="3">
        <v>289</v>
      </c>
      <c r="J17" s="3">
        <v>274</v>
      </c>
      <c r="K17" s="3">
        <v>262</v>
      </c>
      <c r="L17" s="3">
        <v>399</v>
      </c>
      <c r="M17" s="3">
        <v>465</v>
      </c>
      <c r="N17" s="3"/>
      <c r="U17" s="3"/>
      <c r="V17" s="3"/>
      <c r="W17" s="3">
        <f t="shared" si="2"/>
        <v>1126</v>
      </c>
      <c r="X17" s="3"/>
    </row>
    <row r="18" spans="2:24" s="2" customFormat="1" x14ac:dyDescent="0.2">
      <c r="B18" s="2" t="s">
        <v>26</v>
      </c>
      <c r="C18" s="3"/>
      <c r="D18" s="3"/>
      <c r="E18" s="3"/>
      <c r="F18" s="3">
        <f t="shared" ref="F18:L18" si="3">SUM(F15:F17)</f>
        <v>1010</v>
      </c>
      <c r="G18" s="3">
        <f t="shared" si="3"/>
        <v>856</v>
      </c>
      <c r="H18" s="3">
        <f t="shared" si="3"/>
        <v>1198</v>
      </c>
      <c r="I18" s="3">
        <f t="shared" si="3"/>
        <v>1610</v>
      </c>
      <c r="J18" s="3">
        <f t="shared" si="3"/>
        <v>1640</v>
      </c>
      <c r="K18" s="3">
        <f t="shared" si="3"/>
        <v>1342</v>
      </c>
      <c r="L18" s="3">
        <f t="shared" si="3"/>
        <v>1931</v>
      </c>
      <c r="M18" s="3">
        <f>SUM(M15:M17)</f>
        <v>2292</v>
      </c>
      <c r="N18" s="3"/>
      <c r="U18" s="3"/>
      <c r="V18" s="3"/>
      <c r="W18" s="3">
        <f>SUM(W15:W17)</f>
        <v>5565</v>
      </c>
      <c r="X18" s="3"/>
    </row>
    <row r="19" spans="2:24" s="2" customFormat="1" x14ac:dyDescent="0.2">
      <c r="B19" s="2" t="s">
        <v>27</v>
      </c>
      <c r="C19" s="3"/>
      <c r="D19" s="3"/>
      <c r="E19" s="3"/>
      <c r="F19" s="3">
        <f t="shared" ref="F19:L19" si="4">F14-F18</f>
        <v>489</v>
      </c>
      <c r="G19" s="3">
        <f t="shared" si="4"/>
        <v>218</v>
      </c>
      <c r="H19" s="3">
        <f t="shared" si="4"/>
        <v>25</v>
      </c>
      <c r="I19" s="3">
        <f t="shared" si="4"/>
        <v>1982</v>
      </c>
      <c r="J19" s="3">
        <f t="shared" si="4"/>
        <v>471</v>
      </c>
      <c r="K19" s="3">
        <f t="shared" si="4"/>
        <v>263</v>
      </c>
      <c r="L19" s="3">
        <f t="shared" si="4"/>
        <v>219</v>
      </c>
      <c r="M19" s="3">
        <f>M14-M18</f>
        <v>2558</v>
      </c>
      <c r="N19" s="3"/>
      <c r="U19" s="3"/>
      <c r="V19" s="3"/>
      <c r="W19" s="3">
        <f>W14-W18</f>
        <v>3040</v>
      </c>
      <c r="X19" s="3"/>
    </row>
    <row r="20" spans="2:24" x14ac:dyDescent="0.2">
      <c r="B20" s="2" t="s">
        <v>31</v>
      </c>
      <c r="F20" s="1">
        <f>-7+10</f>
        <v>3</v>
      </c>
      <c r="G20" s="1">
        <f>-8+9</f>
        <v>1</v>
      </c>
      <c r="H20" s="1">
        <f>-7+54</f>
        <v>47</v>
      </c>
      <c r="I20" s="1">
        <f>-7+14</f>
        <v>7</v>
      </c>
      <c r="J20" s="1">
        <f>-7+8</f>
        <v>1</v>
      </c>
      <c r="K20" s="1">
        <f>-7+50</f>
        <v>43</v>
      </c>
      <c r="L20" s="1">
        <f>-21-5</f>
        <v>-26</v>
      </c>
      <c r="M20" s="1">
        <v>-22</v>
      </c>
      <c r="W20" s="3">
        <f t="shared" ref="W20:W22" si="5">SUM(K20:N20)</f>
        <v>-5</v>
      </c>
    </row>
    <row r="21" spans="2:24" x14ac:dyDescent="0.2">
      <c r="B21" s="2" t="s">
        <v>32</v>
      </c>
      <c r="C21" s="3"/>
      <c r="D21" s="3"/>
      <c r="E21" s="3"/>
      <c r="F21" s="3">
        <f t="shared" ref="F21:L21" si="6">F19+F20</f>
        <v>492</v>
      </c>
      <c r="G21" s="3">
        <f t="shared" si="6"/>
        <v>219</v>
      </c>
      <c r="H21" s="3">
        <f t="shared" si="6"/>
        <v>72</v>
      </c>
      <c r="I21" s="3">
        <f t="shared" si="6"/>
        <v>1989</v>
      </c>
      <c r="J21" s="3">
        <f t="shared" si="6"/>
        <v>472</v>
      </c>
      <c r="K21" s="3">
        <f t="shared" si="6"/>
        <v>306</v>
      </c>
      <c r="L21" s="3">
        <f t="shared" si="6"/>
        <v>193</v>
      </c>
      <c r="M21" s="3">
        <f>M19+M20</f>
        <v>2536</v>
      </c>
      <c r="W21" s="3">
        <f>W19+W20</f>
        <v>3035</v>
      </c>
    </row>
    <row r="22" spans="2:24" x14ac:dyDescent="0.2">
      <c r="B22" s="2" t="s">
        <v>33</v>
      </c>
      <c r="F22" s="1">
        <v>41</v>
      </c>
      <c r="G22" s="1">
        <v>12</v>
      </c>
      <c r="H22" s="1">
        <v>2</v>
      </c>
      <c r="I22" s="1">
        <v>457</v>
      </c>
      <c r="J22" s="1">
        <v>23</v>
      </c>
      <c r="K22" s="1">
        <v>10</v>
      </c>
      <c r="L22" s="1">
        <v>-70</v>
      </c>
      <c r="M22" s="1">
        <v>579</v>
      </c>
      <c r="W22" s="3">
        <f t="shared" si="5"/>
        <v>519</v>
      </c>
    </row>
    <row r="23" spans="2:24" x14ac:dyDescent="0.2">
      <c r="B23" s="2" t="s">
        <v>34</v>
      </c>
      <c r="C23" s="3"/>
      <c r="D23" s="3"/>
      <c r="E23" s="3"/>
      <c r="F23" s="3">
        <f t="shared" ref="F23:L23" si="7">F21-F22</f>
        <v>451</v>
      </c>
      <c r="G23" s="3">
        <f t="shared" si="7"/>
        <v>207</v>
      </c>
      <c r="H23" s="3">
        <f t="shared" si="7"/>
        <v>70</v>
      </c>
      <c r="I23" s="3">
        <f t="shared" si="7"/>
        <v>1532</v>
      </c>
      <c r="J23" s="3">
        <f t="shared" si="7"/>
        <v>449</v>
      </c>
      <c r="K23" s="3">
        <f t="shared" si="7"/>
        <v>296</v>
      </c>
      <c r="L23" s="3">
        <f t="shared" si="7"/>
        <v>263</v>
      </c>
      <c r="M23" s="3">
        <f>M21-M22</f>
        <v>1957</v>
      </c>
      <c r="W23" s="3">
        <f>W21-W22</f>
        <v>2516</v>
      </c>
    </row>
    <row r="24" spans="2:24" x14ac:dyDescent="0.2">
      <c r="B24" s="2" t="s">
        <v>35</v>
      </c>
      <c r="C24" s="7"/>
      <c r="D24" s="7"/>
      <c r="E24" s="7"/>
      <c r="F24" s="7">
        <f>F23/F25</f>
        <v>1.7083333333333333</v>
      </c>
      <c r="G24" s="7">
        <f>G23/G25</f>
        <v>0.78113207547169816</v>
      </c>
      <c r="H24" s="7">
        <f>H23/H25</f>
        <v>0.25641025641025639</v>
      </c>
      <c r="I24" s="7">
        <f>I23/I25</f>
        <v>5.5507246376811592</v>
      </c>
      <c r="J24" s="7">
        <f>J23/J25</f>
        <v>1.6209386281588447</v>
      </c>
      <c r="K24" s="7">
        <f>K23/K25</f>
        <v>1.0685920577617329</v>
      </c>
      <c r="L24" s="7">
        <f>L23/L25</f>
        <v>0.91637630662020908</v>
      </c>
      <c r="M24" s="7">
        <f>M23/M25</f>
        <v>6.8426573426573425</v>
      </c>
      <c r="W24" s="7">
        <f>W23/W25</f>
        <v>8.8800000000000008</v>
      </c>
    </row>
    <row r="25" spans="2:24" x14ac:dyDescent="0.2">
      <c r="B25" s="2" t="s">
        <v>1</v>
      </c>
      <c r="F25" s="1">
        <v>264</v>
      </c>
      <c r="G25" s="1">
        <v>265</v>
      </c>
      <c r="H25" s="1">
        <v>273</v>
      </c>
      <c r="I25" s="1">
        <v>276</v>
      </c>
      <c r="J25" s="1">
        <v>277</v>
      </c>
      <c r="K25" s="1">
        <v>277</v>
      </c>
      <c r="L25" s="1">
        <v>287</v>
      </c>
      <c r="M25" s="1">
        <v>286</v>
      </c>
      <c r="W25" s="3">
        <f>AVERAGE(K25:N25)</f>
        <v>283.33333333333331</v>
      </c>
    </row>
    <row r="27" spans="2:24" x14ac:dyDescent="0.2">
      <c r="B27" s="2" t="s">
        <v>13</v>
      </c>
      <c r="K27" s="8">
        <f>K12/G12-1</f>
        <v>0.51700680272108834</v>
      </c>
      <c r="L27" s="8">
        <f>L12/H12-1</f>
        <v>0.69606598984771573</v>
      </c>
      <c r="M27" s="8">
        <f>M12/I12-1</f>
        <v>0.34962856458183555</v>
      </c>
      <c r="N27" s="8">
        <f>N12/J12-1</f>
        <v>-0.22374072627879737</v>
      </c>
    </row>
    <row r="28" spans="2:24" x14ac:dyDescent="0.2">
      <c r="B28" s="2" t="s">
        <v>56</v>
      </c>
      <c r="L28" s="8"/>
      <c r="M28" s="8"/>
    </row>
    <row r="29" spans="2:24" x14ac:dyDescent="0.2">
      <c r="B29" s="2" t="s">
        <v>25</v>
      </c>
      <c r="C29" s="8"/>
      <c r="D29" s="8"/>
      <c r="E29" s="8"/>
      <c r="F29" s="8"/>
      <c r="G29" s="8">
        <f>G14/G12</f>
        <v>0.8117913832199547</v>
      </c>
      <c r="H29" s="8">
        <f>H14/H12</f>
        <v>0.77601522842639592</v>
      </c>
      <c r="I29" s="8">
        <f>I14/I12</f>
        <v>0.86077162712676736</v>
      </c>
      <c r="K29" s="8">
        <f>K14/K12</f>
        <v>0.79970104633781769</v>
      </c>
      <c r="L29" s="8">
        <f>L14/L12</f>
        <v>0.80433969322858212</v>
      </c>
      <c r="M29" s="8">
        <f>M14/M12</f>
        <v>0.86115056818181823</v>
      </c>
      <c r="W29" s="8">
        <f>W14/W12</f>
        <v>0.83446470131885186</v>
      </c>
    </row>
    <row r="30" spans="2:24" x14ac:dyDescent="0.2">
      <c r="B30" s="2" t="s">
        <v>40</v>
      </c>
      <c r="C30" s="8"/>
      <c r="D30" s="8"/>
      <c r="E30" s="8"/>
      <c r="F30" s="8"/>
      <c r="G30" s="8">
        <f>G19/G12</f>
        <v>0.16477702191987906</v>
      </c>
      <c r="H30" s="8">
        <f>H19/H12</f>
        <v>1.5862944162436547E-2</v>
      </c>
      <c r="I30" s="8">
        <f>I19/I12</f>
        <v>0.47495806374311045</v>
      </c>
      <c r="K30" s="8">
        <f>K19/K12</f>
        <v>0.1310413552566019</v>
      </c>
      <c r="L30" s="8">
        <f>L19/L12</f>
        <v>8.1930415263748599E-2</v>
      </c>
      <c r="M30" s="8">
        <f>M19/M12</f>
        <v>0.45419034090909088</v>
      </c>
      <c r="W30" s="8">
        <f>W19/W12</f>
        <v>0.29480217222653221</v>
      </c>
    </row>
    <row r="32" spans="2:24" x14ac:dyDescent="0.2">
      <c r="B32" s="2" t="s">
        <v>53</v>
      </c>
      <c r="M32" s="3">
        <f>M33-M50</f>
        <v>-2851</v>
      </c>
    </row>
    <row r="33" spans="2:24" s="2" customFormat="1" x14ac:dyDescent="0.2">
      <c r="B33" s="2" t="s">
        <v>3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>
        <f>3531+373+98</f>
        <v>4002</v>
      </c>
      <c r="N33" s="3"/>
      <c r="U33" s="3"/>
      <c r="V33" s="3"/>
      <c r="W33" s="3"/>
      <c r="X33" s="3"/>
    </row>
    <row r="34" spans="2:24" s="2" customFormat="1" x14ac:dyDescent="0.2">
      <c r="B34" s="2" t="s">
        <v>36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>
        <v>738</v>
      </c>
      <c r="N34" s="3"/>
      <c r="U34" s="3"/>
      <c r="V34" s="3"/>
      <c r="W34" s="3"/>
      <c r="X34" s="3"/>
    </row>
    <row r="35" spans="2:24" s="2" customFormat="1" x14ac:dyDescent="0.2">
      <c r="B35" s="2" t="s">
        <v>33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>
        <f>6+8</f>
        <v>14</v>
      </c>
      <c r="N35" s="3"/>
      <c r="U35" s="3"/>
      <c r="V35" s="3"/>
      <c r="W35" s="3"/>
      <c r="X35" s="3"/>
    </row>
    <row r="36" spans="2:24" s="2" customFormat="1" x14ac:dyDescent="0.2">
      <c r="B36" s="2" t="s">
        <v>37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>
        <v>671</v>
      </c>
      <c r="N36" s="3"/>
      <c r="U36" s="3"/>
      <c r="V36" s="3"/>
      <c r="W36" s="3"/>
      <c r="X36" s="3"/>
    </row>
    <row r="37" spans="2:24" s="2" customFormat="1" x14ac:dyDescent="0.2">
      <c r="B37" s="2" t="s">
        <v>38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>
        <v>539</v>
      </c>
      <c r="N37" s="3"/>
      <c r="U37" s="3"/>
      <c r="V37" s="3"/>
      <c r="W37" s="3"/>
      <c r="X37" s="3"/>
    </row>
    <row r="38" spans="2:24" s="2" customFormat="1" x14ac:dyDescent="0.2">
      <c r="B38" s="2" t="s">
        <v>39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>
        <v>858</v>
      </c>
      <c r="N38" s="3"/>
      <c r="U38" s="3"/>
      <c r="V38" s="3"/>
      <c r="W38" s="3"/>
      <c r="X38" s="3"/>
    </row>
    <row r="39" spans="2:24" s="2" customFormat="1" x14ac:dyDescent="0.2">
      <c r="B39" s="2" t="s">
        <v>42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>
        <v>425</v>
      </c>
      <c r="N39" s="3"/>
      <c r="U39" s="3"/>
      <c r="V39" s="3"/>
      <c r="W39" s="3"/>
      <c r="X39" s="3"/>
    </row>
    <row r="40" spans="2:24" s="2" customFormat="1" x14ac:dyDescent="0.2">
      <c r="B40" s="2" t="s">
        <v>41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>
        <f>13731+7224</f>
        <v>20955</v>
      </c>
      <c r="N40" s="3"/>
      <c r="U40" s="3"/>
      <c r="V40" s="3"/>
      <c r="W40" s="3"/>
      <c r="X40" s="3"/>
    </row>
    <row r="41" spans="2:24" s="2" customFormat="1" x14ac:dyDescent="0.2">
      <c r="B41" s="2" t="s">
        <v>43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>
        <v>312</v>
      </c>
      <c r="N41" s="3"/>
      <c r="U41" s="3"/>
      <c r="V41" s="3"/>
      <c r="W41" s="3"/>
      <c r="X41" s="3"/>
    </row>
    <row r="42" spans="2:24" s="2" customFormat="1" x14ac:dyDescent="0.2">
      <c r="B42" s="2" t="s">
        <v>44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>
        <f>SUM(M33:M41)</f>
        <v>28514</v>
      </c>
      <c r="N42" s="3"/>
      <c r="U42" s="3"/>
      <c r="V42" s="3"/>
      <c r="W42" s="3"/>
      <c r="X42" s="3"/>
    </row>
    <row r="43" spans="2:24" s="2" customFormat="1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U43" s="3"/>
      <c r="V43" s="3"/>
      <c r="W43" s="3"/>
      <c r="X43" s="3"/>
    </row>
    <row r="44" spans="2:24" s="2" customFormat="1" x14ac:dyDescent="0.2">
      <c r="B44" s="2" t="s">
        <v>45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>
        <v>900</v>
      </c>
      <c r="N44" s="3"/>
      <c r="U44" s="3"/>
      <c r="V44" s="3"/>
      <c r="W44" s="3"/>
      <c r="X44" s="3"/>
    </row>
    <row r="45" spans="2:24" s="2" customFormat="1" x14ac:dyDescent="0.2">
      <c r="B45" s="2" t="s">
        <v>46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>
        <v>543</v>
      </c>
      <c r="N45" s="3"/>
      <c r="U45" s="3"/>
      <c r="V45" s="3"/>
      <c r="W45" s="3"/>
      <c r="X45" s="3"/>
    </row>
    <row r="46" spans="2:24" s="2" customFormat="1" x14ac:dyDescent="0.2">
      <c r="B46" s="2" t="s">
        <v>47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>
        <v>741</v>
      </c>
      <c r="N46" s="3"/>
      <c r="U46" s="3"/>
      <c r="V46" s="3"/>
      <c r="W46" s="3"/>
      <c r="X46" s="3"/>
    </row>
    <row r="47" spans="2:24" s="2" customFormat="1" x14ac:dyDescent="0.2">
      <c r="B47" s="2" t="s">
        <v>33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>
        <f>198+608</f>
        <v>806</v>
      </c>
      <c r="N47" s="3"/>
      <c r="U47" s="3"/>
      <c r="V47" s="3"/>
      <c r="W47" s="3"/>
      <c r="X47" s="3"/>
    </row>
    <row r="48" spans="2:24" s="2" customFormat="1" x14ac:dyDescent="0.2">
      <c r="B48" s="2" t="s">
        <v>48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>
        <v>670</v>
      </c>
      <c r="N48" s="3"/>
      <c r="U48" s="3"/>
      <c r="V48" s="3"/>
      <c r="W48" s="3"/>
      <c r="X48" s="3"/>
    </row>
    <row r="49" spans="2:24" s="2" customFormat="1" x14ac:dyDescent="0.2">
      <c r="B49" s="2" t="s">
        <v>49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>
        <v>539</v>
      </c>
      <c r="N49" s="3"/>
      <c r="U49" s="3"/>
      <c r="V49" s="3"/>
      <c r="W49" s="3"/>
      <c r="X49" s="3"/>
    </row>
    <row r="50" spans="2:24" s="2" customFormat="1" x14ac:dyDescent="0.2">
      <c r="B50" s="2" t="s">
        <v>4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>
        <v>6853</v>
      </c>
      <c r="N50" s="3"/>
      <c r="U50" s="3"/>
      <c r="V50" s="3"/>
      <c r="W50" s="3"/>
      <c r="X50" s="3"/>
    </row>
    <row r="51" spans="2:24" s="2" customFormat="1" x14ac:dyDescent="0.2">
      <c r="B51" s="2" t="s">
        <v>42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>
        <v>415</v>
      </c>
      <c r="N51" s="3"/>
      <c r="U51" s="3"/>
      <c r="V51" s="3"/>
      <c r="W51" s="3"/>
      <c r="X51" s="3"/>
    </row>
    <row r="52" spans="2:24" s="2" customFormat="1" x14ac:dyDescent="0.2">
      <c r="B52" s="2" t="s">
        <v>50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>
        <v>86</v>
      </c>
      <c r="N52" s="3"/>
      <c r="U52" s="3"/>
      <c r="V52" s="3"/>
      <c r="W52" s="3"/>
      <c r="X52" s="3"/>
    </row>
    <row r="53" spans="2:24" s="2" customFormat="1" x14ac:dyDescent="0.2">
      <c r="B53" s="2" t="s">
        <v>51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>
        <v>16961</v>
      </c>
      <c r="N53" s="3"/>
      <c r="U53" s="3"/>
      <c r="V53" s="3"/>
      <c r="W53" s="3"/>
      <c r="X53" s="3"/>
    </row>
    <row r="54" spans="2:24" s="2" customFormat="1" x14ac:dyDescent="0.2">
      <c r="B54" s="2" t="s">
        <v>52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>
        <f>SUM(M44:M53)</f>
        <v>28514</v>
      </c>
      <c r="N54" s="3"/>
      <c r="U54" s="3"/>
      <c r="V54" s="3"/>
      <c r="W54" s="3"/>
      <c r="X54" s="3"/>
    </row>
  </sheetData>
  <phoneticPr fontId="3" type="noConversion"/>
  <hyperlinks>
    <hyperlink ref="A1" location="Main!A1" display="Main" xr:uid="{B997DAEA-D636-487D-A707-F2283FC68FBB}"/>
  </hyperlink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2022-07-18T12:30:03Z</dcterms:created>
  <dcterms:modified xsi:type="dcterms:W3CDTF">2022-07-18T13:30:23Z</dcterms:modified>
</cp:coreProperties>
</file>