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A6F192D-A836-4417-944E-940055A7D857}" xr6:coauthVersionLast="47" xr6:coauthVersionMax="47" xr10:uidLastSave="{00000000-0000-0000-0000-000000000000}"/>
  <bookViews>
    <workbookView xWindow="120" yWindow="2130" windowWidth="22335" windowHeight="151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0" i="1"/>
  <c r="J107" i="1"/>
  <c r="G118" i="1" l="1"/>
  <c r="J118" i="1"/>
  <c r="F118" i="1" s="1"/>
  <c r="H118" i="1" l="1"/>
  <c r="G87" i="1"/>
  <c r="J87" i="1"/>
  <c r="F87" i="1" s="1"/>
  <c r="H87" i="1" l="1"/>
  <c r="J6" i="12"/>
  <c r="G428" i="1" l="1"/>
  <c r="J428" i="1"/>
  <c r="F428" i="1" s="1"/>
  <c r="H428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7" i="1"/>
  <c r="J427" i="1"/>
  <c r="F427" i="1" s="1"/>
  <c r="G317" i="1"/>
  <c r="J317" i="1"/>
  <c r="F317" i="1" s="1"/>
  <c r="G110" i="1"/>
  <c r="J110" i="1"/>
  <c r="F110" i="1" s="1"/>
  <c r="H110" i="1" l="1"/>
  <c r="H317" i="1"/>
  <c r="H427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10" i="1" l="1"/>
  <c r="J210" i="1"/>
  <c r="F210" i="1" s="1"/>
  <c r="H210" i="1" l="1"/>
  <c r="G21" i="1"/>
  <c r="G8" i="1" l="1"/>
  <c r="G16" i="1" l="1"/>
  <c r="I14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5" i="1" l="1"/>
  <c r="F425" i="1" s="1"/>
  <c r="G425" i="1"/>
  <c r="H425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2" i="1"/>
  <c r="F112" i="1" s="1"/>
  <c r="G112" i="1"/>
  <c r="F12" i="5" a="1"/>
  <c r="F12" i="5" s="1"/>
  <c r="G318" i="1"/>
  <c r="J318" i="1"/>
  <c r="F318" i="1" s="1"/>
  <c r="G323" i="1"/>
  <c r="J323" i="1"/>
  <c r="E323" i="1"/>
  <c r="H112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1" i="1"/>
  <c r="G48" i="1" l="1"/>
  <c r="G47" i="1"/>
  <c r="J48" i="1"/>
  <c r="F48" i="1" s="1"/>
  <c r="J47" i="1"/>
  <c r="F47" i="1" s="1"/>
  <c r="G111" i="1"/>
  <c r="J111" i="1"/>
  <c r="F111" i="1" s="1"/>
  <c r="G66" i="1"/>
  <c r="J66" i="1"/>
  <c r="F66" i="1" s="1"/>
  <c r="G105" i="1"/>
  <c r="J105" i="1"/>
  <c r="F105" i="1" s="1"/>
  <c r="H111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1" i="1" l="1"/>
  <c r="J11" i="1"/>
  <c r="F11" i="1" s="1"/>
  <c r="H11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H65" i="1" l="1"/>
  <c r="J36" i="1"/>
  <c r="F36" i="1" s="1"/>
  <c r="G36" i="1"/>
  <c r="F29" i="1"/>
  <c r="H29" i="1" s="1"/>
  <c r="G14" i="1"/>
  <c r="J14" i="1"/>
  <c r="F14" i="1" s="1"/>
  <c r="G13" i="1"/>
  <c r="J13" i="1"/>
  <c r="F13" i="1" s="1"/>
  <c r="H36" i="1" l="1"/>
  <c r="H14" i="1"/>
  <c r="H13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4" i="1"/>
  <c r="J25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B14" i="1" l="1"/>
  <c r="B15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0" i="1" l="1"/>
  <c r="G19" i="1" l="1"/>
  <c r="J19" i="1"/>
  <c r="F19" i="1" s="1"/>
  <c r="J10" i="1" l="1"/>
  <c r="F10" i="1" l="1"/>
  <c r="F25" i="1" l="1"/>
  <c r="F24" i="1"/>
  <c r="K25" i="1"/>
  <c r="K2" i="1" s="1"/>
  <c r="G20" i="1" l="1"/>
  <c r="F37" i="1"/>
  <c r="J20" i="1"/>
  <c r="F20" i="1" s="1"/>
  <c r="H20" i="1" l="1"/>
  <c r="G246" i="1"/>
  <c r="J246" i="1"/>
  <c r="F246" i="1" s="1"/>
  <c r="G86" i="1"/>
  <c r="J86" i="1"/>
  <c r="F86" i="1" s="1"/>
  <c r="H86" i="1" l="1"/>
  <c r="H24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2" i="1" l="1"/>
  <c r="J12" i="1" l="1"/>
  <c r="F12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2" i="1"/>
  <c r="G22" i="1"/>
  <c r="H211" i="1" l="1"/>
  <c r="H22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5" i="1"/>
  <c r="H10" i="1"/>
  <c r="H248" i="1"/>
  <c r="H250" i="1"/>
  <c r="H17" i="1"/>
  <c r="H243" i="1"/>
  <c r="H24" i="1"/>
  <c r="H244" i="1"/>
  <c r="H15" i="1"/>
  <c r="H239" i="1"/>
  <c r="H241" i="1"/>
  <c r="H12" i="1"/>
  <c r="H19" i="1"/>
  <c r="H247" i="1"/>
  <c r="H4" i="1" l="1"/>
  <c r="B3" i="5" l="1"/>
  <c r="B11" i="1" l="1"/>
  <c r="B16" i="1" l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2" i="1" s="1"/>
  <c r="B113" i="1" s="1"/>
  <c r="B114" i="1" s="1"/>
  <c r="B115" i="1" s="1"/>
  <c r="B116" i="1" s="1"/>
  <c r="B117" i="1" s="1"/>
  <c r="B111" i="1" l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18" i="1"/>
  <c r="B10" i="5" l="1"/>
  <c r="B138" i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1" i="1" l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<sst xmlns="http://schemas.openxmlformats.org/spreadsheetml/2006/main" count="2321" uniqueCount="1612">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</sst>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45" Type="http://schemas.openxmlformats.org/officeDocument/2006/relationships/externalLink" Target="externalLinks/externalLink134.xml"/><Relationship Id="rId161" Type="http://schemas.openxmlformats.org/officeDocument/2006/relationships/externalLink" Target="externalLinks/externalLink150.xml"/><Relationship Id="rId166" Type="http://schemas.openxmlformats.org/officeDocument/2006/relationships/externalLink" Target="externalLinks/externalLink15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3120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6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8" sqref="C8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RANDBETWEEN(1,B240)</f>
        <v>213</v>
      </c>
    </row>
    <row r="2" spans="1:30" x14ac:dyDescent="0.2">
      <c r="F2" s="6">
        <f>SUM(F4:F454)-F5-F13-F10-F17-F24-F27-F47-F55</f>
        <v>5779880.5164096113</v>
      </c>
      <c r="K2" s="9">
        <f>MIN(K4:K91)</f>
        <v>45525</v>
      </c>
      <c r="Q2" s="57" t="s">
        <v>312</v>
      </c>
      <c r="R2" s="57"/>
      <c r="S2" s="57"/>
      <c r="T2" s="57"/>
      <c r="U2" s="57"/>
      <c r="V2" s="57"/>
      <c r="W2" s="57" t="s">
        <v>311</v>
      </c>
      <c r="X2" s="57"/>
      <c r="Y2" s="57"/>
      <c r="Z2" s="57"/>
      <c r="AA2" s="57"/>
      <c r="AB2" s="57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29</v>
      </c>
      <c r="D10" s="1" t="s">
        <v>30</v>
      </c>
      <c r="E10" s="7">
        <v>117.76</v>
      </c>
      <c r="F10" s="6">
        <f>+E10*J10</f>
        <v>240936.96000000002</v>
      </c>
      <c r="G10" s="6">
        <f>+[7]Main!$K$6-[7]Main!$K$7</f>
        <v>-18800</v>
      </c>
      <c r="H10" s="6">
        <f t="shared" ref="H10:H15" si="1">F10-G10</f>
        <v>259736.96000000002</v>
      </c>
      <c r="I10" s="3" t="s">
        <v>1074</v>
      </c>
      <c r="J10" s="6">
        <f>+[7]Main!$K$4</f>
        <v>2046</v>
      </c>
      <c r="K10" s="9">
        <v>45578</v>
      </c>
    </row>
    <row r="11" spans="1:30" x14ac:dyDescent="0.2">
      <c r="A11"/>
      <c r="B11" s="1">
        <f>+B10</f>
        <v>6</v>
      </c>
      <c r="C11" s="5" t="s">
        <v>29</v>
      </c>
      <c r="D11" t="s">
        <v>422</v>
      </c>
      <c r="E11" s="21">
        <v>100.4</v>
      </c>
      <c r="F11" s="6">
        <f>+E11*J11/CHF</f>
        <v>241668.70588235298</v>
      </c>
      <c r="G11" s="6">
        <f>+[7]Main!$K$6-[7]Main!$K$7</f>
        <v>-18800</v>
      </c>
      <c r="H11" s="6">
        <f t="shared" si="1"/>
        <v>260468.70588235298</v>
      </c>
      <c r="I11" s="3" t="s">
        <v>1074</v>
      </c>
      <c r="J11" s="6">
        <f>+[7]Main!$K$4</f>
        <v>2046</v>
      </c>
      <c r="K11" s="9">
        <f>+K10</f>
        <v>45578</v>
      </c>
    </row>
    <row r="12" spans="1:30" x14ac:dyDescent="0.2">
      <c r="A12"/>
      <c r="B12" s="1">
        <f>+B11+1</f>
        <v>7</v>
      </c>
      <c r="C12" s="5" t="s">
        <v>21</v>
      </c>
      <c r="D12" s="1" t="s">
        <v>22</v>
      </c>
      <c r="E12" s="21">
        <v>282.89999999999998</v>
      </c>
      <c r="F12" s="6">
        <f>+J12*E12</f>
        <v>226434.00869999998</v>
      </c>
      <c r="G12" s="6">
        <f>+[8]Main!$J$5-[8]Main!$J$6</f>
        <v>-18699</v>
      </c>
      <c r="H12" s="6">
        <f t="shared" si="1"/>
        <v>245133.00869999998</v>
      </c>
      <c r="I12" s="3" t="s">
        <v>1117</v>
      </c>
      <c r="J12" s="6">
        <f>+[8]Main!$J$3</f>
        <v>800.40300000000002</v>
      </c>
      <c r="K12" s="9">
        <v>45526</v>
      </c>
      <c r="L12" s="9"/>
      <c r="M12" s="9"/>
      <c r="N12" s="9"/>
      <c r="O12" s="9"/>
      <c r="P12" s="9"/>
      <c r="AC12" s="1">
        <v>1896</v>
      </c>
    </row>
    <row r="13" spans="1:30" x14ac:dyDescent="0.2">
      <c r="A13"/>
      <c r="B13" s="1">
        <f>+B12+1</f>
        <v>8</v>
      </c>
      <c r="C13" s="5" t="s">
        <v>37</v>
      </c>
      <c r="D13" s="1" t="s">
        <v>38</v>
      </c>
      <c r="E13" s="7">
        <v>64</v>
      </c>
      <c r="F13" s="6">
        <f>+E13*J13*2</f>
        <v>399360</v>
      </c>
      <c r="G13" s="6">
        <f>+[6]Main!$K$5-[6]Main!$K$6</f>
        <v>-26324</v>
      </c>
      <c r="H13" s="6">
        <f>F13-G13</f>
        <v>425684</v>
      </c>
      <c r="I13" s="3" t="s">
        <v>1074</v>
      </c>
      <c r="J13" s="6">
        <f>+[6]Main!$K$3</f>
        <v>3120</v>
      </c>
      <c r="K13" s="9">
        <v>45585</v>
      </c>
    </row>
    <row r="14" spans="1:30" x14ac:dyDescent="0.2">
      <c r="A14"/>
      <c r="B14" s="1">
        <f>+B13</f>
        <v>8</v>
      </c>
      <c r="C14" s="5" t="s">
        <v>37</v>
      </c>
      <c r="D14" s="1" t="s">
        <v>417</v>
      </c>
      <c r="E14" s="16">
        <v>9900</v>
      </c>
      <c r="F14" s="6">
        <f>+E14*J14/100*GBP</f>
        <v>401544</v>
      </c>
      <c r="G14" s="6">
        <f>+[6]Main!$K$5-[6]Main!$K$6</f>
        <v>-26324</v>
      </c>
      <c r="H14" s="6">
        <f>F14-G14</f>
        <v>427868</v>
      </c>
      <c r="I14" s="3" t="str">
        <f>+I13</f>
        <v>Q224</v>
      </c>
      <c r="J14" s="6">
        <f>+[6]Main!$K$3</f>
        <v>3120</v>
      </c>
      <c r="K14" s="9">
        <v>45585</v>
      </c>
    </row>
    <row r="15" spans="1:30" x14ac:dyDescent="0.2">
      <c r="A15"/>
      <c r="B15" s="1">
        <f>+B14+1</f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ref="B12:B22" si="2">+B20+1</f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45593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2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2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2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2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2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2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2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2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1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9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2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2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2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2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2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2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2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2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2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2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2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2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2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2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2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2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2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2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2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2">
      <c r="B107" s="1">
        <f t="shared" si="12"/>
        <v>97</v>
      </c>
      <c r="C107" s="5" t="s">
        <v>1299</v>
      </c>
      <c r="D107" t="s">
        <v>1300</v>
      </c>
      <c r="E107" s="7">
        <v>11.71</v>
      </c>
      <c r="F107" s="6">
        <f>+E107*[98]Main!$K$3</f>
        <v>1861.7026400000002</v>
      </c>
      <c r="G107" s="6">
        <f>+[98]Main!$K$5-[98]Main!$K$6</f>
        <v>371.63900000000001</v>
      </c>
      <c r="H107" s="6">
        <f>+F107-G107</f>
        <v>1490.0636400000003</v>
      </c>
      <c r="I107" s="3" t="s">
        <v>1074</v>
      </c>
      <c r="J107" s="6">
        <f>+[98]Main!$K$3</f>
        <v>158.98400000000001</v>
      </c>
      <c r="K107" s="9">
        <v>45600</v>
      </c>
    </row>
    <row r="108" spans="1:29" x14ac:dyDescent="0.2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2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2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2">
      <c r="A111" t="s">
        <v>334</v>
      </c>
      <c r="B111" s="1">
        <f>+B117+1</f>
        <v>106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+[102]Main!$K$5-[102]Main!$K$6</f>
        <v>278.82499999999999</v>
      </c>
      <c r="H111" s="6">
        <f>+F111-G111</f>
        <v>1281.0703999999998</v>
      </c>
      <c r="I111" s="3" t="s">
        <v>1074</v>
      </c>
      <c r="J111" s="6">
        <f>+[102]Main!$K$3</f>
        <v>90.956000000000003</v>
      </c>
      <c r="K111" s="9">
        <v>45573</v>
      </c>
    </row>
    <row r="112" spans="1:29" x14ac:dyDescent="0.2">
      <c r="A112" t="s">
        <v>334</v>
      </c>
      <c r="B112" s="1">
        <f>+B110+1</f>
        <v>101</v>
      </c>
      <c r="C112" s="5" t="s">
        <v>206</v>
      </c>
      <c r="D112" s="1" t="s">
        <v>207</v>
      </c>
      <c r="E112" s="7">
        <v>6.14</v>
      </c>
      <c r="F112" s="6">
        <f>E112*J112</f>
        <v>1487.0859512599998</v>
      </c>
      <c r="G112" s="6">
        <f>[103]Main!$K$5-[103]Main!$K$6</f>
        <v>442.37</v>
      </c>
      <c r="H112" s="6">
        <f>F112-G112</f>
        <v>1044.7159512599997</v>
      </c>
      <c r="I112" s="3" t="s">
        <v>1074</v>
      </c>
      <c r="J112" s="6">
        <f>[103]Main!$K$3</f>
        <v>242.19640899999999</v>
      </c>
      <c r="K112" s="9">
        <v>45572</v>
      </c>
    </row>
    <row r="113" spans="1:30" x14ac:dyDescent="0.2">
      <c r="A113" t="s">
        <v>334</v>
      </c>
      <c r="B113" s="1">
        <f t="shared" si="12"/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+[104]Main!$K$5-[104]Main!$K$6</f>
        <v>1008.165</v>
      </c>
      <c r="H113" s="6">
        <f>+F113-G113</f>
        <v>1011.0176655000002</v>
      </c>
      <c r="I113" s="3" t="s">
        <v>1074</v>
      </c>
      <c r="J113" s="6">
        <f>+[104]Main!$K$3</f>
        <v>82.415619000000007</v>
      </c>
      <c r="K113" s="9">
        <v>45565</v>
      </c>
    </row>
    <row r="114" spans="1:30" x14ac:dyDescent="0.2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+[105]Main!$J$5-[105]Main!$J$6</f>
        <v>939.9</v>
      </c>
      <c r="H114" s="6">
        <f t="shared" ref="H114" si="17">+F114-G114</f>
        <v>989.6</v>
      </c>
      <c r="I114" s="3" t="s">
        <v>1044</v>
      </c>
      <c r="J114" s="6">
        <f>+[105]Main!$J$3</f>
        <v>96.474999999999994</v>
      </c>
      <c r="K114" s="9">
        <v>45565</v>
      </c>
    </row>
    <row r="115" spans="1:30" x14ac:dyDescent="0.2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([106]Main!$J$6-[106]Main!$J$7)/HKD</f>
        <v>376.08884615384613</v>
      </c>
      <c r="H115" s="6">
        <f t="shared" si="16"/>
        <v>976.07546406410256</v>
      </c>
      <c r="I115" s="3" t="s">
        <v>1117</v>
      </c>
      <c r="J115" s="6">
        <f>+[106]Main!$J$4</f>
        <v>985.68987100000004</v>
      </c>
      <c r="K115" s="9">
        <v>45543</v>
      </c>
      <c r="AD115" s="1">
        <v>2012</v>
      </c>
    </row>
    <row r="116" spans="1:30" x14ac:dyDescent="0.2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2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+[107]Main!$O$5-[107]Main!$O$6</f>
        <v>637.79299999999989</v>
      </c>
      <c r="H117" s="6">
        <f>+F117-G117</f>
        <v>614.33598250000023</v>
      </c>
      <c r="I117" s="3" t="s">
        <v>1074</v>
      </c>
      <c r="J117" s="6">
        <f>+[107]Main!$O$3</f>
        <v>61.833530000000003</v>
      </c>
      <c r="K117" s="9">
        <v>45563</v>
      </c>
    </row>
    <row r="118" spans="1:30" x14ac:dyDescent="0.2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+[108]Main!$I$5-[108]Main!$I$6</f>
        <v>251.643</v>
      </c>
      <c r="H118" s="6">
        <f>+F118-G118</f>
        <v>667.28199999999993</v>
      </c>
      <c r="I118" s="3" t="s">
        <v>1074</v>
      </c>
      <c r="J118" s="6">
        <f>+[108]Main!$I$3</f>
        <v>222.5</v>
      </c>
      <c r="K118" s="9">
        <v>45593</v>
      </c>
    </row>
    <row r="119" spans="1:30" x14ac:dyDescent="0.2">
      <c r="A119" t="s">
        <v>334</v>
      </c>
      <c r="B119" s="1">
        <f>+B111+1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+[109]Main!$K$5-[109]Main!$K$6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2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+[110]Main!$K$5-[110]Main!$K$6</f>
        <v>565.53499999999997</v>
      </c>
      <c r="H120" s="6">
        <f>+F120-G120</f>
        <v>192.17019216000006</v>
      </c>
      <c r="I120" s="3" t="s">
        <v>1074</v>
      </c>
      <c r="J120" s="6">
        <f>+[110]Main!$K$3</f>
        <v>249.24512899999999</v>
      </c>
      <c r="K120" s="9">
        <v>45505</v>
      </c>
      <c r="AC120" s="1">
        <v>2018</v>
      </c>
    </row>
    <row r="121" spans="1:30" x14ac:dyDescent="0.2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+[111]Main!$L$5-[111]Main!$L$6</f>
        <v>851.52300000000002</v>
      </c>
      <c r="H121" s="6">
        <f>+F121-G121</f>
        <v>-150.21903384000007</v>
      </c>
      <c r="I121" s="3" t="s">
        <v>1074</v>
      </c>
      <c r="J121" s="6">
        <f>+[111]Main!$L$3</f>
        <v>294.66553199999998</v>
      </c>
      <c r="K121" s="9">
        <v>45536</v>
      </c>
    </row>
    <row r="122" spans="1:30" x14ac:dyDescent="0.2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2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2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2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2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2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2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2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2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2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2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2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2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2">
      <c r="A135"/>
      <c r="B135" s="1">
        <f t="shared" si="18"/>
        <v>123</v>
      </c>
      <c r="C135" t="s">
        <v>358</v>
      </c>
      <c r="D135" t="s">
        <v>359</v>
      </c>
    </row>
    <row r="136" spans="1:6" x14ac:dyDescent="0.2">
      <c r="A136"/>
      <c r="B136" s="1">
        <f t="shared" si="18"/>
        <v>124</v>
      </c>
      <c r="C136" t="s">
        <v>356</v>
      </c>
      <c r="D136" t="s">
        <v>357</v>
      </c>
    </row>
    <row r="137" spans="1:6" x14ac:dyDescent="0.2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2">
      <c r="B138" s="1">
        <f t="shared" si="19"/>
        <v>126</v>
      </c>
      <c r="C138" t="s">
        <v>1427</v>
      </c>
      <c r="D138" t="s">
        <v>1428</v>
      </c>
      <c r="E138" s="7">
        <v>2.1</v>
      </c>
    </row>
    <row r="139" spans="1:6" x14ac:dyDescent="0.2">
      <c r="B139" s="1">
        <f t="shared" si="19"/>
        <v>127</v>
      </c>
      <c r="C139" t="s">
        <v>1429</v>
      </c>
      <c r="D139" t="s">
        <v>1430</v>
      </c>
      <c r="E139" s="7"/>
    </row>
    <row r="140" spans="1:6" x14ac:dyDescent="0.2">
      <c r="B140" s="1">
        <f t="shared" si="19"/>
        <v>128</v>
      </c>
      <c r="C140" t="s">
        <v>269</v>
      </c>
      <c r="D140" t="s">
        <v>270</v>
      </c>
    </row>
    <row r="141" spans="1:6" x14ac:dyDescent="0.2">
      <c r="B141" s="1">
        <f t="shared" si="19"/>
        <v>129</v>
      </c>
      <c r="C141" s="5" t="s">
        <v>1431</v>
      </c>
      <c r="D141" t="s">
        <v>1432</v>
      </c>
      <c r="E141" s="7">
        <v>2.06</v>
      </c>
    </row>
    <row r="142" spans="1:6" x14ac:dyDescent="0.2">
      <c r="B142" s="1">
        <f>+B140+1</f>
        <v>129</v>
      </c>
      <c r="C142" t="s">
        <v>362</v>
      </c>
      <c r="D142" t="s">
        <v>363</v>
      </c>
    </row>
    <row r="143" spans="1:6" x14ac:dyDescent="0.2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2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2">
      <c r="A145"/>
      <c r="B145" s="1">
        <f t="shared" si="19"/>
        <v>132</v>
      </c>
      <c r="C145" t="s">
        <v>1433</v>
      </c>
      <c r="D145"/>
      <c r="E145" s="7"/>
    </row>
    <row r="146" spans="1:29" x14ac:dyDescent="0.2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2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2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2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2">
      <c r="A150"/>
      <c r="B150" s="1">
        <f t="shared" si="19"/>
        <v>137</v>
      </c>
      <c r="C150" t="s">
        <v>1069</v>
      </c>
      <c r="F150" s="6"/>
    </row>
    <row r="151" spans="1:29" x14ac:dyDescent="0.2">
      <c r="A151"/>
      <c r="B151" s="1">
        <f t="shared" si="19"/>
        <v>138</v>
      </c>
      <c r="C151" t="s">
        <v>1070</v>
      </c>
      <c r="F151" s="6"/>
    </row>
    <row r="152" spans="1:29" x14ac:dyDescent="0.2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2">
      <c r="A153"/>
      <c r="B153" s="1">
        <f t="shared" si="19"/>
        <v>140</v>
      </c>
      <c r="C153" t="s">
        <v>1068</v>
      </c>
      <c r="F153" s="6"/>
    </row>
    <row r="154" spans="1:29" x14ac:dyDescent="0.2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2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2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2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+[112]Main!$J$5-[112]Main!$J$6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+[112]Main!$J$3</f>
        <v>58.068182</v>
      </c>
      <c r="K157" s="9">
        <v>44824</v>
      </c>
    </row>
    <row r="158" spans="1:29" x14ac:dyDescent="0.2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[113]Main!$L$5-[113]Main!$L$6</f>
        <v>578</v>
      </c>
      <c r="H158" s="6">
        <f t="shared" si="20"/>
        <v>108.11028007999994</v>
      </c>
      <c r="I158" s="3" t="s">
        <v>649</v>
      </c>
      <c r="J158" s="6">
        <f>[113]Main!$L$3</f>
        <v>55.286887999999998</v>
      </c>
      <c r="K158" s="9">
        <v>45064</v>
      </c>
    </row>
    <row r="159" spans="1:29" x14ac:dyDescent="0.2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[114]Main!$O$5-[114]Main!$O$6</f>
        <v>345.67399999999998</v>
      </c>
      <c r="H159" s="6">
        <f t="shared" si="20"/>
        <v>-140.11523497999997</v>
      </c>
      <c r="I159" s="3" t="s">
        <v>649</v>
      </c>
      <c r="J159" s="6">
        <f>[114]Main!$O$3</f>
        <v>67.176067000000003</v>
      </c>
      <c r="K159" s="9">
        <v>45067</v>
      </c>
    </row>
    <row r="160" spans="1:29" x14ac:dyDescent="0.2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[115]Main!$K$5-[115]Main!$K$6</f>
        <v>1272.4940000000001</v>
      </c>
      <c r="H160" s="6">
        <f>F160-G160</f>
        <v>-837.74981376000017</v>
      </c>
      <c r="I160" s="3" t="s">
        <v>517</v>
      </c>
      <c r="J160" s="6">
        <f>[115]Main!$K$3</f>
        <v>59.717607999999998</v>
      </c>
      <c r="K160" s="9">
        <v>44999</v>
      </c>
    </row>
    <row r="161" spans="1:6" x14ac:dyDescent="0.2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2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2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2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2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2">
      <c r="B166" s="1">
        <f t="shared" si="19"/>
        <v>153</v>
      </c>
      <c r="C166" t="s">
        <v>1126</v>
      </c>
      <c r="D166" t="s">
        <v>1127</v>
      </c>
    </row>
    <row r="167" spans="1:6" x14ac:dyDescent="0.2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2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2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2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2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2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2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2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2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2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2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2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2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2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2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2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2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2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2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2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2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2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2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2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2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2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2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2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2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2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2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2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2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2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2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2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2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2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2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2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2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2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2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2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26">
        <v>28.45</v>
      </c>
      <c r="F210" s="27">
        <f>+E210*J210</f>
        <v>1364.9219226999999</v>
      </c>
      <c r="G210" s="27">
        <f>+[116]Main!$J$5-[116]Main!$J$6</f>
        <v>149</v>
      </c>
      <c r="H210" s="27">
        <f t="shared" ref="H210:H217" si="22">+F210-G210</f>
        <v>1215.9219226999999</v>
      </c>
      <c r="I210" s="26" t="s">
        <v>1074</v>
      </c>
      <c r="J210" s="27">
        <f>+[116]Main!$J$3</f>
        <v>47.976165999999999</v>
      </c>
      <c r="K210" s="45">
        <v>45531</v>
      </c>
    </row>
    <row r="211" spans="1:29" x14ac:dyDescent="0.2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si="22"/>
        <v>1141.14095595</v>
      </c>
      <c r="I211" s="3" t="s">
        <v>16</v>
      </c>
    </row>
    <row r="212" spans="1:29" x14ac:dyDescent="0.2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2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2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2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2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2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2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2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s="25" customFormat="1" x14ac:dyDescent="0.2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2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2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2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+[126]Main!$J$5-[126]Main!$J$6</f>
        <v>220.43200000000002</v>
      </c>
      <c r="H223" s="6">
        <f>+F223-G223</f>
        <v>68.848002419999943</v>
      </c>
      <c r="I223" s="3" t="s">
        <v>1074</v>
      </c>
      <c r="J223" s="6">
        <f>+[126]Main!$J$3</f>
        <v>30.972162999999998</v>
      </c>
      <c r="K223" s="9">
        <v>45548</v>
      </c>
      <c r="AC223" s="1">
        <v>2018</v>
      </c>
    </row>
    <row r="224" spans="1:29" x14ac:dyDescent="0.2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2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2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2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+[127]Main!$L$5-[127]Main!$L$6</f>
        <v>30.146999999999998</v>
      </c>
      <c r="H227" s="6">
        <f>+F227-G227</f>
        <v>64.467233719999996</v>
      </c>
      <c r="I227" s="3" t="s">
        <v>1074</v>
      </c>
      <c r="J227" s="6">
        <f>+[127]Main!$L$3</f>
        <v>80.181554000000006</v>
      </c>
      <c r="K227" s="9">
        <v>45562</v>
      </c>
    </row>
    <row r="228" spans="1:29" x14ac:dyDescent="0.2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2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2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2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2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2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2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2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2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2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2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2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E239*[128]Main!$J$3</f>
        <v>725.62786605999997</v>
      </c>
      <c r="G239" s="6">
        <f>[128]Main!$J$5-[128]Main!$J$6</f>
        <v>197.79600000000002</v>
      </c>
      <c r="H239" s="8">
        <f>+F239-G239</f>
        <v>527.83186605999992</v>
      </c>
      <c r="I239" s="3" t="s">
        <v>16</v>
      </c>
    </row>
    <row r="240" spans="1:29" x14ac:dyDescent="0.2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+[129]Main!$K$5-[129]Main!$K$6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+[129]Main!$K$3</f>
        <v>810.72042399999998</v>
      </c>
      <c r="K240" s="9">
        <v>44816</v>
      </c>
      <c r="AC240" s="1">
        <v>2002</v>
      </c>
    </row>
    <row r="241" spans="1:29" x14ac:dyDescent="0.2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E241*[130]Main!$L$3</f>
        <v>587.26396075999992</v>
      </c>
      <c r="G241" s="6">
        <f>[130]Main!$L$5-[130]Main!$L$6</f>
        <v>277.88299999999998</v>
      </c>
      <c r="H241" s="8">
        <f>+F241-G241</f>
        <v>309.38096075999994</v>
      </c>
      <c r="I241" s="3" t="s">
        <v>16</v>
      </c>
    </row>
    <row r="242" spans="1:29" x14ac:dyDescent="0.2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E242*[131]Main!$J$3</f>
        <v>312.71415336000001</v>
      </c>
      <c r="G242" s="8">
        <f>+[131]Main!$J$5-[131]Main!$J$6</f>
        <v>92.317999999999998</v>
      </c>
      <c r="H242" s="8">
        <f>+F242-G242</f>
        <v>220.39615336000003</v>
      </c>
      <c r="I242" s="3" t="s">
        <v>16</v>
      </c>
    </row>
    <row r="243" spans="1:29" x14ac:dyDescent="0.2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E243*[132]Main!$M$3</f>
        <v>259.32193239999998</v>
      </c>
      <c r="G243" s="6">
        <f>[132]Main!$M$5-[132]Main!$M$6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2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E244*[133]Main!$M$3</f>
        <v>128.9392503</v>
      </c>
      <c r="G244" s="6">
        <f>[133]Main!$M$5-[133]Main!$M$6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2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+[134]Main!$K$5-[134]Main!$K$6</f>
        <v>78.481999999999999</v>
      </c>
      <c r="H245" s="6">
        <f>+F245-G245</f>
        <v>66.288738179999996</v>
      </c>
      <c r="I245" s="3" t="s">
        <v>1074</v>
      </c>
      <c r="J245" s="6">
        <f>+[134]Main!$K$3</f>
        <v>75.796198000000004</v>
      </c>
      <c r="K245" s="9">
        <v>45573</v>
      </c>
    </row>
    <row r="246" spans="1:29" x14ac:dyDescent="0.2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+[135]Main!$N$5-[135]Main!$N$6</f>
        <v>-7.4640000000000004</v>
      </c>
      <c r="H246" s="6">
        <f>+F246-G246</f>
        <v>37.871559149999996</v>
      </c>
      <c r="I246" s="3" t="s">
        <v>301</v>
      </c>
      <c r="J246" s="6">
        <f>+[135]Main!$N$3</f>
        <v>9.4141049999999993</v>
      </c>
      <c r="K246" s="9">
        <v>44780</v>
      </c>
    </row>
    <row r="247" spans="1:29" x14ac:dyDescent="0.2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E247*[136]Main!$N$3</f>
        <v>39.757463459999997</v>
      </c>
      <c r="G247" s="6">
        <f>[136]Main!$N$5-[136]Main!$N$6</f>
        <v>15.942</v>
      </c>
      <c r="H247" s="8">
        <f t="shared" si="24"/>
        <v>23.815463459999997</v>
      </c>
      <c r="I247" s="3" t="s">
        <v>16</v>
      </c>
    </row>
    <row r="248" spans="1:29" x14ac:dyDescent="0.2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E248*[137]Main!$L$3</f>
        <v>30.1881658</v>
      </c>
      <c r="G248" s="6">
        <f>[137]Main!$L$5-[137]Main!$L$6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2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E249*[138]Main!$M$3</f>
        <v>125.46108324000001</v>
      </c>
      <c r="G249" s="6">
        <f>[138]Main!$M$5-[138]Main!$M$6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2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E250*[139]Main!$M$3</f>
        <v>20.935517539999999</v>
      </c>
      <c r="G250" s="6">
        <f>[139]Main!$M$5-[139]Main!$M$6</f>
        <v>55.28</v>
      </c>
      <c r="H250" s="8">
        <f t="shared" si="24"/>
        <v>-34.344482460000002</v>
      </c>
      <c r="I250" s="3" t="s">
        <v>16</v>
      </c>
    </row>
    <row r="251" spans="1:29" x14ac:dyDescent="0.2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+[140]Main!$J$5-[140]Main!$J$6</f>
        <v>35.484999999999999</v>
      </c>
      <c r="H251" s="8">
        <f t="shared" si="24"/>
        <v>561.27061000000003</v>
      </c>
      <c r="I251" s="3" t="s">
        <v>1074</v>
      </c>
      <c r="J251" s="6">
        <f>+[140]Main!$J$3</f>
        <v>119.351122</v>
      </c>
    </row>
    <row r="252" spans="1:29" x14ac:dyDescent="0.2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+[141]Main!$K$5-[141]Main!$K$6</f>
        <v>136.64599999999999</v>
      </c>
      <c r="H252" s="6">
        <f>+F252-G252</f>
        <v>-79.969639999999998</v>
      </c>
      <c r="I252" s="3" t="s">
        <v>1074</v>
      </c>
      <c r="J252" s="6">
        <f>+[141]Main!$K$3</f>
        <v>60.293999999999997</v>
      </c>
      <c r="K252" s="9">
        <v>45550</v>
      </c>
      <c r="AC252" s="1">
        <v>2017</v>
      </c>
    </row>
    <row r="253" spans="1:29" x14ac:dyDescent="0.2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2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2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2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2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2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2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2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2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2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2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2">
      <c r="B264" s="1">
        <f t="shared" si="21"/>
        <v>251</v>
      </c>
      <c r="C264" t="s">
        <v>745</v>
      </c>
      <c r="D264" t="s">
        <v>746</v>
      </c>
    </row>
    <row r="265" spans="1:6" x14ac:dyDescent="0.2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2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2">
      <c r="B267" s="1">
        <f t="shared" si="25"/>
        <v>254</v>
      </c>
      <c r="C267" t="s">
        <v>743</v>
      </c>
      <c r="D267" t="s">
        <v>744</v>
      </c>
    </row>
    <row r="268" spans="1:6" x14ac:dyDescent="0.2">
      <c r="B268" s="1">
        <f>+B118+1</f>
        <v>107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5"/>
        <v>108</v>
      </c>
      <c r="C269" t="s">
        <v>504</v>
      </c>
      <c r="D269" t="s">
        <v>505</v>
      </c>
    </row>
    <row r="270" spans="1:6" x14ac:dyDescent="0.2">
      <c r="B270" s="1">
        <f t="shared" si="25"/>
        <v>109</v>
      </c>
      <c r="C270" t="s">
        <v>733</v>
      </c>
      <c r="D270" t="s">
        <v>734</v>
      </c>
    </row>
    <row r="271" spans="1:6" x14ac:dyDescent="0.2">
      <c r="B271" s="1">
        <f t="shared" si="25"/>
        <v>110</v>
      </c>
      <c r="C271" t="s">
        <v>729</v>
      </c>
      <c r="D271" t="s">
        <v>730</v>
      </c>
    </row>
    <row r="272" spans="1:6" x14ac:dyDescent="0.2">
      <c r="B272" s="1">
        <f t="shared" si="25"/>
        <v>111</v>
      </c>
      <c r="C272" s="1" t="s">
        <v>515</v>
      </c>
      <c r="D272" s="1" t="s">
        <v>516</v>
      </c>
    </row>
    <row r="273" spans="1:5" x14ac:dyDescent="0.2">
      <c r="B273" s="1">
        <f t="shared" si="25"/>
        <v>112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5"/>
        <v>113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5"/>
        <v>114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5"/>
        <v>115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5"/>
        <v>116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5"/>
        <v>117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5"/>
        <v>118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5"/>
        <v>119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5"/>
        <v>120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5"/>
        <v>121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5"/>
        <v>122</v>
      </c>
      <c r="C283" s="34" t="s">
        <v>539</v>
      </c>
      <c r="D283" s="34" t="s">
        <v>540</v>
      </c>
    </row>
    <row r="284" spans="1:5" x14ac:dyDescent="0.2">
      <c r="B284" s="1">
        <f t="shared" si="25"/>
        <v>123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5"/>
        <v>124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5"/>
        <v>125</v>
      </c>
      <c r="C286" t="s">
        <v>547</v>
      </c>
      <c r="D286" t="s">
        <v>548</v>
      </c>
    </row>
    <row r="287" spans="1:5" x14ac:dyDescent="0.2">
      <c r="B287" s="1">
        <f t="shared" si="25"/>
        <v>126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5"/>
        <v>127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5"/>
        <v>128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5"/>
        <v>129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5"/>
        <v>130</v>
      </c>
      <c r="C291" t="s">
        <v>992</v>
      </c>
      <c r="D291" t="s">
        <v>993</v>
      </c>
    </row>
    <row r="292" spans="1:5" x14ac:dyDescent="0.2">
      <c r="B292" s="1">
        <f t="shared" si="25"/>
        <v>131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5"/>
        <v>132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5"/>
        <v>133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5"/>
        <v>134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5"/>
        <v>135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5"/>
        <v>136</v>
      </c>
      <c r="C297" s="34" t="s">
        <v>567</v>
      </c>
      <c r="D297" s="34" t="s">
        <v>568</v>
      </c>
      <c r="E297"/>
    </row>
    <row r="298" spans="1:5" x14ac:dyDescent="0.2">
      <c r="B298" s="1">
        <f t="shared" si="25"/>
        <v>137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5"/>
        <v>138</v>
      </c>
      <c r="C299" t="s">
        <v>802</v>
      </c>
      <c r="D299" t="s">
        <v>803</v>
      </c>
    </row>
    <row r="300" spans="1:5" x14ac:dyDescent="0.2">
      <c r="B300" s="1">
        <f t="shared" si="25"/>
        <v>139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5"/>
        <v>140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5"/>
        <v>141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5"/>
        <v>142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5"/>
        <v>143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5"/>
        <v>144</v>
      </c>
      <c r="C305" t="s">
        <v>984</v>
      </c>
      <c r="D305" t="s">
        <v>985</v>
      </c>
    </row>
    <row r="306" spans="1:29" x14ac:dyDescent="0.2">
      <c r="A306"/>
      <c r="B306" s="1">
        <f t="shared" si="25"/>
        <v>145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5"/>
        <v>146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5"/>
        <v>147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5"/>
        <v>148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5"/>
        <v>149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5"/>
        <v>150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5"/>
        <v>151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5"/>
        <v>152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5"/>
        <v>153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5"/>
        <v>154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5"/>
        <v>155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+[142]Main!$M$5-[142]Main!$M$6</f>
        <v>99.997</v>
      </c>
      <c r="H316" s="6">
        <f>+F316-G316</f>
        <v>488.73748214000005</v>
      </c>
      <c r="I316" s="3" t="s">
        <v>1074</v>
      </c>
      <c r="J316" s="6">
        <f>+[142]Main!$M$3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5"/>
        <v>156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+[143]Main!$K$5-[143]Main!$K$6</f>
        <v>174.27199999999999</v>
      </c>
      <c r="H317" s="6">
        <f>+F317-G317</f>
        <v>317.95222608</v>
      </c>
      <c r="I317" s="3" t="s">
        <v>1074</v>
      </c>
      <c r="J317" s="6">
        <f>+[143]Main!$K$3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5"/>
        <v>157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[144]Main!$M$5-[144]Main!$M$6</f>
        <v>236.422</v>
      </c>
      <c r="H318" s="6">
        <f>F318-G318</f>
        <v>416.95678099999998</v>
      </c>
      <c r="I318" s="9">
        <v>45063</v>
      </c>
      <c r="J318" s="6">
        <f>[144]Main!$M$3</f>
        <v>19.799357000000001</v>
      </c>
      <c r="AC318" s="1">
        <v>2017</v>
      </c>
    </row>
    <row r="319" spans="1:29" x14ac:dyDescent="0.2">
      <c r="A319"/>
      <c r="B319" s="1">
        <f t="shared" si="25"/>
        <v>158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+[145]Main!$K$5-[145]Main!$K$6</f>
        <v>280.24800000000005</v>
      </c>
      <c r="H319" s="6">
        <f>+F319-G319</f>
        <v>196.5992511</v>
      </c>
      <c r="I319" s="3" t="s">
        <v>1074</v>
      </c>
      <c r="J319" s="6">
        <f>+[145]Main!$K$3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5"/>
        <v>159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+[146]Main!$J$5-[146]Main!$J$6</f>
        <v>69.49499999999999</v>
      </c>
      <c r="H320" s="6">
        <f>+F320-G320</f>
        <v>172.96200277999998</v>
      </c>
      <c r="I320" s="3" t="s">
        <v>1074</v>
      </c>
      <c r="J320" s="6">
        <f>+[146]Main!$J$3</f>
        <v>72.591916999999995</v>
      </c>
      <c r="K320" s="9">
        <v>45548</v>
      </c>
    </row>
    <row r="321" spans="1:29" x14ac:dyDescent="0.2">
      <c r="A321"/>
      <c r="B321" s="1">
        <f t="shared" si="25"/>
        <v>160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+[147]Main!$K$5-[147]Main!$K$6</f>
        <v>29.36</v>
      </c>
      <c r="H321" s="6">
        <f>+F321-G321</f>
        <v>66.314332159999992</v>
      </c>
      <c r="I321" s="3" t="s">
        <v>1074</v>
      </c>
      <c r="J321" s="6">
        <f>+[147]Main!$K$3</f>
        <v>74.745571999999996</v>
      </c>
      <c r="K321" s="9">
        <v>45554</v>
      </c>
    </row>
    <row r="322" spans="1:29" x14ac:dyDescent="0.2">
      <c r="A322"/>
      <c r="B322" s="1">
        <f t="shared" si="25"/>
        <v>161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+[148]Main!$L$5-[148]Main!$L$6</f>
        <v>33.298999999999999</v>
      </c>
      <c r="H322" s="6">
        <f>+F322-G322</f>
        <v>-3.1882702000000016</v>
      </c>
      <c r="I322" s="3" t="s">
        <v>1074</v>
      </c>
      <c r="J322" s="6">
        <f>+[148]Main!$L$3</f>
        <v>35.424388</v>
      </c>
      <c r="K322" s="9">
        <v>45558</v>
      </c>
    </row>
    <row r="323" spans="1:29" x14ac:dyDescent="0.2">
      <c r="B323" s="1">
        <f t="shared" si="25"/>
        <v>162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[149]Main!$K$5-[149]Main!$K$6</f>
        <v>54.983000000000004</v>
      </c>
      <c r="H323" s="6">
        <f>F323-G323</f>
        <v>-42.469815400000002</v>
      </c>
      <c r="I323" s="9">
        <v>45063</v>
      </c>
      <c r="J323" s="6">
        <f>[149]Main!$K$3</f>
        <v>35.751956</v>
      </c>
    </row>
    <row r="324" spans="1:29" x14ac:dyDescent="0.2">
      <c r="A324"/>
      <c r="B324" s="1">
        <f t="shared" si="25"/>
        <v>163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+[150]Main!$K$5-[150]Main!$K$6</f>
        <v>426.65000000000003</v>
      </c>
      <c r="H324" s="6">
        <f>+F324-G324</f>
        <v>-99.962968980000085</v>
      </c>
      <c r="I324" s="3" t="s">
        <v>1074</v>
      </c>
      <c r="J324" s="6">
        <f>+[150]Main!$K$3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5"/>
        <v>164</v>
      </c>
      <c r="C325" s="1" t="s">
        <v>589</v>
      </c>
      <c r="D325" s="1" t="s">
        <v>590</v>
      </c>
    </row>
    <row r="326" spans="1:29" x14ac:dyDescent="0.2">
      <c r="B326" s="1">
        <f t="shared" si="25"/>
        <v>165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5"/>
        <v>166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ref="B328:B391" si="26">+B327+1</f>
        <v>167</v>
      </c>
      <c r="C328" s="1" t="s">
        <v>449</v>
      </c>
      <c r="D328" s="1" t="s">
        <v>662</v>
      </c>
    </row>
    <row r="329" spans="1:29" x14ac:dyDescent="0.2">
      <c r="B329" s="1">
        <f t="shared" si="26"/>
        <v>168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6"/>
        <v>169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6"/>
        <v>170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6"/>
        <v>171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6"/>
        <v>172</v>
      </c>
      <c r="C333" t="s">
        <v>669</v>
      </c>
      <c r="D333" t="s">
        <v>670</v>
      </c>
    </row>
    <row r="334" spans="1:29" x14ac:dyDescent="0.2">
      <c r="B334" s="1">
        <f t="shared" si="26"/>
        <v>173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6"/>
        <v>174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6"/>
        <v>175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6"/>
        <v>176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6"/>
        <v>177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6"/>
        <v>178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6"/>
        <v>179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6"/>
        <v>180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6"/>
        <v>181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6"/>
        <v>182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6"/>
        <v>183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6"/>
        <v>184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6"/>
        <v>185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6"/>
        <v>186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6"/>
        <v>187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6"/>
        <v>188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6"/>
        <v>189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6"/>
        <v>190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6"/>
        <v>191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6"/>
        <v>192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6"/>
        <v>193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6"/>
        <v>194</v>
      </c>
      <c r="C355" t="s">
        <v>830</v>
      </c>
      <c r="D355" t="s">
        <v>831</v>
      </c>
    </row>
    <row r="356" spans="1:5" x14ac:dyDescent="0.2">
      <c r="A356"/>
      <c r="B356" s="1">
        <f t="shared" si="26"/>
        <v>195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6"/>
        <v>196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6"/>
        <v>197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6"/>
        <v>198</v>
      </c>
      <c r="C359" t="s">
        <v>838</v>
      </c>
      <c r="D359" t="s">
        <v>839</v>
      </c>
    </row>
    <row r="360" spans="1:5" x14ac:dyDescent="0.2">
      <c r="A360"/>
      <c r="B360" s="1">
        <f t="shared" si="26"/>
        <v>199</v>
      </c>
      <c r="C360" t="s">
        <v>840</v>
      </c>
      <c r="D360" t="s">
        <v>841</v>
      </c>
    </row>
    <row r="361" spans="1:5" x14ac:dyDescent="0.2">
      <c r="A361"/>
      <c r="B361" s="1">
        <f t="shared" si="26"/>
        <v>200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si="26"/>
        <v>201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6"/>
        <v>202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6"/>
        <v>203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6"/>
        <v>204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6"/>
        <v>205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6"/>
        <v>206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6"/>
        <v>207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208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209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210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211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212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213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214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215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216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217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218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219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220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221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222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223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224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225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226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227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228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229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230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36" si="27">+B391+1</f>
        <v>231</v>
      </c>
      <c r="C392" t="s">
        <v>910</v>
      </c>
      <c r="D392" t="s">
        <v>911</v>
      </c>
    </row>
    <row r="393" spans="1:5" x14ac:dyDescent="0.2">
      <c r="A393"/>
      <c r="B393" s="1">
        <f t="shared" si="27"/>
        <v>232</v>
      </c>
      <c r="C393" t="s">
        <v>912</v>
      </c>
      <c r="D393" t="s">
        <v>913</v>
      </c>
    </row>
    <row r="394" spans="1:5" x14ac:dyDescent="0.2">
      <c r="A394"/>
      <c r="B394" s="1">
        <f t="shared" si="27"/>
        <v>233</v>
      </c>
      <c r="C394" t="s">
        <v>914</v>
      </c>
      <c r="D394" t="s">
        <v>915</v>
      </c>
    </row>
    <row r="395" spans="1:5" x14ac:dyDescent="0.2">
      <c r="A395"/>
      <c r="B395" s="1">
        <f t="shared" si="27"/>
        <v>234</v>
      </c>
      <c r="C395" t="s">
        <v>916</v>
      </c>
      <c r="D395" t="s">
        <v>917</v>
      </c>
    </row>
    <row r="396" spans="1:5" x14ac:dyDescent="0.2">
      <c r="A396"/>
      <c r="B396" s="1">
        <f t="shared" si="27"/>
        <v>235</v>
      </c>
      <c r="C396" t="s">
        <v>918</v>
      </c>
      <c r="D396" t="s">
        <v>919</v>
      </c>
    </row>
    <row r="397" spans="1:5" x14ac:dyDescent="0.2">
      <c r="A397"/>
      <c r="B397" s="1">
        <f t="shared" si="27"/>
        <v>236</v>
      </c>
      <c r="C397" t="s">
        <v>920</v>
      </c>
      <c r="D397" t="s">
        <v>921</v>
      </c>
    </row>
    <row r="398" spans="1:5" x14ac:dyDescent="0.2">
      <c r="A398"/>
      <c r="B398" s="1">
        <f t="shared" si="27"/>
        <v>237</v>
      </c>
      <c r="C398" t="s">
        <v>922</v>
      </c>
      <c r="D398" t="s">
        <v>923</v>
      </c>
    </row>
    <row r="399" spans="1:5" x14ac:dyDescent="0.2">
      <c r="A399"/>
      <c r="B399" s="1">
        <f t="shared" si="27"/>
        <v>238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239</v>
      </c>
      <c r="C400" t="s">
        <v>924</v>
      </c>
      <c r="D400" t="s">
        <v>925</v>
      </c>
    </row>
    <row r="401" spans="1:5" x14ac:dyDescent="0.2">
      <c r="A401"/>
      <c r="B401" s="1">
        <f t="shared" si="27"/>
        <v>240</v>
      </c>
      <c r="C401" t="s">
        <v>926</v>
      </c>
      <c r="D401" t="s">
        <v>927</v>
      </c>
    </row>
    <row r="402" spans="1:5" x14ac:dyDescent="0.2">
      <c r="A402"/>
      <c r="B402" s="1">
        <f t="shared" si="27"/>
        <v>241</v>
      </c>
      <c r="C402" t="s">
        <v>928</v>
      </c>
      <c r="D402" t="s">
        <v>929</v>
      </c>
    </row>
    <row r="403" spans="1:5" x14ac:dyDescent="0.2">
      <c r="A403"/>
      <c r="B403" s="1">
        <f t="shared" si="27"/>
        <v>242</v>
      </c>
      <c r="C403" t="s">
        <v>930</v>
      </c>
      <c r="D403" t="s">
        <v>931</v>
      </c>
    </row>
    <row r="404" spans="1:5" x14ac:dyDescent="0.2">
      <c r="A404"/>
      <c r="B404" s="1">
        <f t="shared" si="27"/>
        <v>243</v>
      </c>
      <c r="C404" t="s">
        <v>932</v>
      </c>
      <c r="D404" t="s">
        <v>935</v>
      </c>
    </row>
    <row r="405" spans="1:5" x14ac:dyDescent="0.2">
      <c r="A405"/>
      <c r="B405" s="1">
        <f t="shared" si="27"/>
        <v>244</v>
      </c>
      <c r="C405" t="s">
        <v>933</v>
      </c>
      <c r="D405" t="s">
        <v>934</v>
      </c>
    </row>
    <row r="406" spans="1:5" x14ac:dyDescent="0.2">
      <c r="A406"/>
      <c r="B406" s="1">
        <f t="shared" si="27"/>
        <v>245</v>
      </c>
      <c r="C406" t="s">
        <v>938</v>
      </c>
      <c r="D406" t="s">
        <v>939</v>
      </c>
    </row>
    <row r="407" spans="1:5" x14ac:dyDescent="0.2">
      <c r="A407"/>
      <c r="B407" s="1">
        <f t="shared" si="27"/>
        <v>246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247</v>
      </c>
      <c r="C408" t="s">
        <v>942</v>
      </c>
      <c r="D408" t="s">
        <v>943</v>
      </c>
    </row>
    <row r="409" spans="1:5" x14ac:dyDescent="0.2">
      <c r="A409"/>
      <c r="B409" s="1">
        <f t="shared" si="27"/>
        <v>248</v>
      </c>
      <c r="C409" t="s">
        <v>944</v>
      </c>
      <c r="D409" t="s">
        <v>945</v>
      </c>
    </row>
    <row r="410" spans="1:5" x14ac:dyDescent="0.2">
      <c r="A410"/>
      <c r="B410" s="1">
        <f t="shared" si="27"/>
        <v>249</v>
      </c>
      <c r="C410" t="s">
        <v>946</v>
      </c>
      <c r="D410" t="s">
        <v>947</v>
      </c>
    </row>
    <row r="411" spans="1:5" x14ac:dyDescent="0.2">
      <c r="A411"/>
      <c r="B411" s="1">
        <f t="shared" si="27"/>
        <v>250</v>
      </c>
      <c r="C411" t="s">
        <v>948</v>
      </c>
      <c r="D411" t="s">
        <v>949</v>
      </c>
    </row>
    <row r="412" spans="1:5" x14ac:dyDescent="0.2">
      <c r="A412"/>
      <c r="B412" s="1">
        <f t="shared" si="27"/>
        <v>251</v>
      </c>
      <c r="C412" t="s">
        <v>950</v>
      </c>
      <c r="D412" t="s">
        <v>951</v>
      </c>
    </row>
    <row r="413" spans="1:5" x14ac:dyDescent="0.2">
      <c r="A413"/>
      <c r="B413" s="1">
        <f t="shared" si="27"/>
        <v>252</v>
      </c>
      <c r="C413" t="s">
        <v>954</v>
      </c>
      <c r="D413" t="s">
        <v>955</v>
      </c>
    </row>
    <row r="414" spans="1:5" x14ac:dyDescent="0.2">
      <c r="A414"/>
      <c r="B414" s="1">
        <f t="shared" si="27"/>
        <v>253</v>
      </c>
      <c r="C414" t="s">
        <v>956</v>
      </c>
      <c r="D414" t="s">
        <v>957</v>
      </c>
    </row>
    <row r="415" spans="1:5" x14ac:dyDescent="0.2">
      <c r="A415"/>
      <c r="B415" s="1">
        <f t="shared" si="27"/>
        <v>254</v>
      </c>
      <c r="C415" t="s">
        <v>958</v>
      </c>
      <c r="D415" t="s">
        <v>959</v>
      </c>
    </row>
    <row r="416" spans="1:5" x14ac:dyDescent="0.2">
      <c r="A416"/>
      <c r="B416" s="1">
        <f t="shared" si="27"/>
        <v>255</v>
      </c>
      <c r="C416" t="s">
        <v>960</v>
      </c>
      <c r="D416" t="s">
        <v>961</v>
      </c>
    </row>
    <row r="417" spans="1:11" x14ac:dyDescent="0.2">
      <c r="A417"/>
      <c r="B417" s="1">
        <f t="shared" si="27"/>
        <v>256</v>
      </c>
      <c r="C417" t="s">
        <v>962</v>
      </c>
      <c r="D417" t="s">
        <v>963</v>
      </c>
    </row>
    <row r="418" spans="1:11" x14ac:dyDescent="0.2">
      <c r="A418"/>
      <c r="B418" s="1">
        <f t="shared" si="27"/>
        <v>257</v>
      </c>
      <c r="C418" t="s">
        <v>964</v>
      </c>
      <c r="D418" t="s">
        <v>965</v>
      </c>
    </row>
    <row r="419" spans="1:11" x14ac:dyDescent="0.2">
      <c r="A419"/>
      <c r="B419" s="1">
        <f t="shared" si="27"/>
        <v>258</v>
      </c>
      <c r="C419" t="s">
        <v>966</v>
      </c>
      <c r="D419" t="s">
        <v>967</v>
      </c>
    </row>
    <row r="420" spans="1:11" x14ac:dyDescent="0.2">
      <c r="A420"/>
      <c r="B420" s="1">
        <f t="shared" si="27"/>
        <v>259</v>
      </c>
      <c r="C420" t="s">
        <v>968</v>
      </c>
      <c r="D420" t="s">
        <v>969</v>
      </c>
    </row>
    <row r="421" spans="1:11" x14ac:dyDescent="0.2">
      <c r="A421"/>
      <c r="B421" s="1">
        <f t="shared" si="27"/>
        <v>260</v>
      </c>
      <c r="C421" t="s">
        <v>970</v>
      </c>
      <c r="D421" t="s">
        <v>971</v>
      </c>
    </row>
    <row r="422" spans="1:11" x14ac:dyDescent="0.2">
      <c r="A422"/>
      <c r="B422" s="1">
        <f t="shared" si="27"/>
        <v>261</v>
      </c>
      <c r="C422" t="s">
        <v>972</v>
      </c>
      <c r="D422" t="s">
        <v>973</v>
      </c>
    </row>
    <row r="423" spans="1:11" x14ac:dyDescent="0.2">
      <c r="A423"/>
      <c r="B423" s="1">
        <f t="shared" si="27"/>
        <v>262</v>
      </c>
      <c r="C423" t="s">
        <v>974</v>
      </c>
      <c r="D423" t="s">
        <v>975</v>
      </c>
    </row>
    <row r="424" spans="1:11" x14ac:dyDescent="0.2">
      <c r="B424" s="1">
        <f t="shared" si="27"/>
        <v>263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 t="shared" si="27"/>
        <v>264</v>
      </c>
      <c r="C425" s="5" t="s">
        <v>1099</v>
      </c>
      <c r="D425" t="s">
        <v>1100</v>
      </c>
      <c r="E425" s="7">
        <v>5</v>
      </c>
      <c r="F425" s="6">
        <f>+E425*J425</f>
        <v>216.57198499999998</v>
      </c>
      <c r="G425" s="6">
        <f>+[151]Main!$J$5-[151]Main!$J$6</f>
        <v>104.35299999999999</v>
      </c>
      <c r="H425" s="6">
        <f>+F425-G425</f>
        <v>112.21898499999999</v>
      </c>
      <c r="I425" s="3" t="s">
        <v>1074</v>
      </c>
      <c r="J425" s="6">
        <f>+[151]Main!$J$3</f>
        <v>43.314397</v>
      </c>
      <c r="K425" s="9">
        <v>45525</v>
      </c>
    </row>
    <row r="426" spans="1:11" x14ac:dyDescent="0.2">
      <c r="B426" s="1">
        <f t="shared" si="27"/>
        <v>265</v>
      </c>
      <c r="C426" s="41" t="s">
        <v>1130</v>
      </c>
      <c r="D426" s="1" t="s">
        <v>1131</v>
      </c>
      <c r="E426" s="7">
        <v>10.54</v>
      </c>
      <c r="F426" s="6">
        <f>+E426*J426</f>
        <v>295.11496187999995</v>
      </c>
      <c r="G426" s="6">
        <f>+[152]Main!$K$5-[152]Main!$K$6</f>
        <v>15.414999999999999</v>
      </c>
      <c r="H426" s="6">
        <f>+F426-G426</f>
        <v>279.69996187999993</v>
      </c>
      <c r="I426" s="3" t="s">
        <v>1074</v>
      </c>
      <c r="J426" s="6">
        <f>+[152]Main!$K$3</f>
        <v>27.999521999999999</v>
      </c>
      <c r="K426" s="9">
        <v>45474</v>
      </c>
    </row>
    <row r="427" spans="1:11" x14ac:dyDescent="0.2">
      <c r="B427" s="1">
        <f t="shared" si="27"/>
        <v>266</v>
      </c>
      <c r="C427" s="5" t="s">
        <v>1163</v>
      </c>
      <c r="D427" t="s">
        <v>1164</v>
      </c>
      <c r="E427" s="7">
        <v>3.6</v>
      </c>
      <c r="F427" s="6">
        <f>+E427*J427</f>
        <v>132.55131599999999</v>
      </c>
      <c r="G427" s="6">
        <f>+[153]Main!$L$5-[153]Main!$L$6</f>
        <v>33.507724000000003</v>
      </c>
      <c r="H427" s="6">
        <f>+F427-G427</f>
        <v>99.04359199999999</v>
      </c>
      <c r="I427" s="3" t="s">
        <v>1074</v>
      </c>
      <c r="J427" s="6">
        <f>+[153]Main!$L$3</f>
        <v>36.819809999999997</v>
      </c>
      <c r="K427" s="9">
        <v>45567</v>
      </c>
    </row>
    <row r="428" spans="1:11" x14ac:dyDescent="0.2">
      <c r="B428" s="1">
        <f t="shared" si="27"/>
        <v>267</v>
      </c>
      <c r="C428" s="5" t="s">
        <v>1438</v>
      </c>
      <c r="D428" s="1" t="s">
        <v>1439</v>
      </c>
      <c r="E428" s="3">
        <v>0.19</v>
      </c>
      <c r="F428" s="6">
        <f>+E428*J428</f>
        <v>4.1807902100000005</v>
      </c>
      <c r="G428" s="6">
        <f>+[154]Main!$P$5-[154]Main!$P$6</f>
        <v>-4.3319999999999999</v>
      </c>
      <c r="H428" s="6">
        <f>+F428-G428</f>
        <v>8.5127902100000004</v>
      </c>
      <c r="I428" s="3" t="s">
        <v>1074</v>
      </c>
      <c r="J428" s="6">
        <f>+[154]Main!$P$3</f>
        <v>22.004159000000001</v>
      </c>
      <c r="K428" s="9">
        <v>45587</v>
      </c>
    </row>
    <row r="429" spans="1:11" x14ac:dyDescent="0.2">
      <c r="B429" s="1">
        <f t="shared" si="27"/>
        <v>268</v>
      </c>
      <c r="C429" s="1" t="s">
        <v>1193</v>
      </c>
      <c r="D429" s="1" t="s">
        <v>1194</v>
      </c>
      <c r="E429" s="3">
        <v>0.28999999999999998</v>
      </c>
    </row>
    <row r="430" spans="1:11" x14ac:dyDescent="0.2">
      <c r="B430" s="1">
        <f t="shared" si="27"/>
        <v>269</v>
      </c>
      <c r="C430" s="1" t="s">
        <v>1275</v>
      </c>
      <c r="D430" t="s">
        <v>1276</v>
      </c>
    </row>
    <row r="431" spans="1:11" x14ac:dyDescent="0.2">
      <c r="B431" s="1">
        <f t="shared" si="27"/>
        <v>270</v>
      </c>
      <c r="C431" s="1" t="s">
        <v>1304</v>
      </c>
      <c r="D431" s="1" t="s">
        <v>1305</v>
      </c>
    </row>
    <row r="432" spans="1:11" x14ac:dyDescent="0.2">
      <c r="B432" s="1">
        <f t="shared" si="27"/>
        <v>271</v>
      </c>
      <c r="C432" t="s">
        <v>1306</v>
      </c>
      <c r="D432" t="s">
        <v>1307</v>
      </c>
    </row>
    <row r="433" spans="2:5" x14ac:dyDescent="0.2">
      <c r="B433" s="1">
        <f t="shared" si="27"/>
        <v>272</v>
      </c>
      <c r="C433" s="1" t="s">
        <v>1357</v>
      </c>
    </row>
    <row r="434" spans="2:5" x14ac:dyDescent="0.2">
      <c r="B434" s="1">
        <f t="shared" si="27"/>
        <v>273</v>
      </c>
      <c r="D434" t="s">
        <v>1364</v>
      </c>
    </row>
    <row r="435" spans="2:5" x14ac:dyDescent="0.2">
      <c r="B435" s="1">
        <f t="shared" si="27"/>
        <v>274</v>
      </c>
      <c r="C435" s="5" t="s">
        <v>1443</v>
      </c>
      <c r="D435" s="1" t="s">
        <v>1444</v>
      </c>
      <c r="E435" s="7">
        <v>30</v>
      </c>
    </row>
    <row r="436" spans="2:5" x14ac:dyDescent="0.2">
      <c r="B436" s="1">
        <f t="shared" si="27"/>
        <v>275</v>
      </c>
      <c r="C436" t="s">
        <v>1506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2" r:id="rId4" xr:uid="{686D20FF-3704-45CC-8366-56508FB00F00}"/>
    <hyperlink ref="C10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5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4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1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2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3" r:id="rId92" xr:uid="{D4CC8F9A-CC3B-EE41-860B-629E01D90BFD}"/>
    <hyperlink ref="C425" r:id="rId93" xr:uid="{C4EB2FD5-19C2-4B46-A645-6A4B58B3BF48}"/>
    <hyperlink ref="C18" r:id="rId94" xr:uid="{29212F29-BB24-1048-9B2F-FC0168C49234}"/>
    <hyperlink ref="C210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7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28" r:id="rId167" xr:uid="{2B1AAFD9-D8D6-4616-841E-10108CC8192B}"/>
    <hyperlink ref="C435" r:id="rId168" xr:uid="{D4B5A9D9-65BB-430A-A731-1152EA8D5DED}"/>
    <hyperlink ref="C87" r:id="rId169" xr:uid="{67670CCE-8D41-4404-8F2B-F79243E31585}"/>
    <hyperlink ref="C118" r:id="rId170" xr:uid="{C904B992-93FD-497A-93CC-2FE800E3CDD4}"/>
  </hyperlinks>
  <pageMargins left="0.7" right="0.7" top="0.75" bottom="0.75" header="0.3" footer="0.3"/>
  <pageSetup paperSize="9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5703125" style="28" bestFit="1" customWidth="1"/>
  </cols>
  <sheetData>
    <row r="1" spans="1:10" x14ac:dyDescent="0.2">
      <c r="A1" s="5" t="s">
        <v>286</v>
      </c>
    </row>
    <row r="2" spans="1:10" x14ac:dyDescent="0.2">
      <c r="B2" t="s">
        <v>1446</v>
      </c>
      <c r="C2" t="s">
        <v>1447</v>
      </c>
      <c r="D2" s="28" t="s">
        <v>1445</v>
      </c>
      <c r="E2" s="28" t="s">
        <v>1453</v>
      </c>
      <c r="F2" s="28" t="s">
        <v>1449</v>
      </c>
      <c r="G2" s="30" t="s">
        <v>1457</v>
      </c>
      <c r="H2" s="28" t="s">
        <v>1463</v>
      </c>
      <c r="I2" s="28" t="s">
        <v>1465</v>
      </c>
      <c r="J2" s="28" t="s">
        <v>1468</v>
      </c>
    </row>
    <row r="3" spans="1:10" x14ac:dyDescent="0.2">
      <c r="B3" t="s">
        <v>1464</v>
      </c>
      <c r="C3" t="s">
        <v>1450</v>
      </c>
      <c r="D3" s="28">
        <v>1</v>
      </c>
      <c r="E3" s="28" t="s">
        <v>1454</v>
      </c>
      <c r="F3" s="28" t="s">
        <v>1469</v>
      </c>
      <c r="G3" s="30">
        <v>6979</v>
      </c>
      <c r="I3" s="28" t="s">
        <v>1466</v>
      </c>
      <c r="J3">
        <v>65</v>
      </c>
    </row>
    <row r="4" spans="1:10" x14ac:dyDescent="0.2">
      <c r="B4" t="s">
        <v>1451</v>
      </c>
      <c r="C4" t="s">
        <v>1452</v>
      </c>
      <c r="D4" s="28">
        <v>2</v>
      </c>
      <c r="E4" s="28" t="s">
        <v>1455</v>
      </c>
      <c r="F4" s="28" t="s">
        <v>1456</v>
      </c>
      <c r="G4" s="30">
        <v>145781.6</v>
      </c>
      <c r="I4" s="28" t="s">
        <v>1456</v>
      </c>
    </row>
    <row r="5" spans="1:10" x14ac:dyDescent="0.2">
      <c r="B5" t="s">
        <v>1458</v>
      </c>
      <c r="C5" t="s">
        <v>1459</v>
      </c>
      <c r="D5" s="28">
        <v>3</v>
      </c>
      <c r="E5" s="28" t="s">
        <v>1460</v>
      </c>
      <c r="F5" s="28" t="s">
        <v>1461</v>
      </c>
      <c r="G5" s="30">
        <v>29253.9</v>
      </c>
      <c r="I5" s="28" t="s">
        <v>1466</v>
      </c>
      <c r="J5">
        <v>260</v>
      </c>
    </row>
    <row r="6" spans="1:10" x14ac:dyDescent="0.2">
      <c r="B6" t="s">
        <v>1472</v>
      </c>
      <c r="C6" t="s">
        <v>1470</v>
      </c>
      <c r="D6" s="28">
        <v>4</v>
      </c>
      <c r="E6" s="28" t="s">
        <v>1473</v>
      </c>
      <c r="F6" s="28" t="s">
        <v>1474</v>
      </c>
      <c r="G6" s="30">
        <v>58000</v>
      </c>
      <c r="I6" s="28" t="s">
        <v>1471</v>
      </c>
      <c r="J6">
        <f>387+133</f>
        <v>520</v>
      </c>
    </row>
    <row r="7" spans="1:10" x14ac:dyDescent="0.2">
      <c r="B7" t="s">
        <v>1476</v>
      </c>
      <c r="C7" t="s">
        <v>1475</v>
      </c>
      <c r="D7" s="28">
        <v>5</v>
      </c>
      <c r="E7" s="28" t="s">
        <v>1477</v>
      </c>
      <c r="F7" s="28" t="s">
        <v>1478</v>
      </c>
      <c r="G7" s="30">
        <v>51235</v>
      </c>
      <c r="I7" s="28" t="s">
        <v>1466</v>
      </c>
      <c r="J7">
        <v>934</v>
      </c>
    </row>
    <row r="8" spans="1:10" x14ac:dyDescent="0.2">
      <c r="B8" t="s">
        <v>1480</v>
      </c>
      <c r="C8" t="s">
        <v>1479</v>
      </c>
      <c r="D8" s="28">
        <v>6</v>
      </c>
      <c r="E8" s="28" t="s">
        <v>1454</v>
      </c>
      <c r="F8" s="28" t="s">
        <v>1469</v>
      </c>
      <c r="G8" s="30">
        <v>2180</v>
      </c>
      <c r="I8" s="28" t="s">
        <v>1467</v>
      </c>
      <c r="J8">
        <v>20</v>
      </c>
    </row>
    <row r="9" spans="1:10" x14ac:dyDescent="0.2">
      <c r="B9" t="s">
        <v>1481</v>
      </c>
      <c r="C9" t="s">
        <v>1482</v>
      </c>
      <c r="D9" s="28">
        <v>7</v>
      </c>
      <c r="E9" s="28" t="s">
        <v>1484</v>
      </c>
      <c r="F9" s="28" t="s">
        <v>1483</v>
      </c>
      <c r="G9" s="30">
        <v>1209</v>
      </c>
      <c r="I9" s="28" t="s">
        <v>1467</v>
      </c>
      <c r="J9">
        <v>9</v>
      </c>
    </row>
    <row r="10" spans="1:10" x14ac:dyDescent="0.2">
      <c r="B10" t="s">
        <v>1487</v>
      </c>
      <c r="C10" t="s">
        <v>1485</v>
      </c>
      <c r="D10" s="28">
        <v>8</v>
      </c>
      <c r="E10" s="28" t="s">
        <v>1486</v>
      </c>
      <c r="F10" s="28" t="s">
        <v>1501</v>
      </c>
      <c r="G10" s="30">
        <v>60000</v>
      </c>
      <c r="I10" s="28" t="s">
        <v>1466</v>
      </c>
      <c r="J10">
        <v>165</v>
      </c>
    </row>
    <row r="11" spans="1:10" x14ac:dyDescent="0.2">
      <c r="B11" t="s">
        <v>1490</v>
      </c>
      <c r="C11" t="s">
        <v>1488</v>
      </c>
      <c r="D11" s="28">
        <v>9</v>
      </c>
      <c r="E11" s="28" t="s">
        <v>1489</v>
      </c>
      <c r="F11" s="28" t="s">
        <v>1461</v>
      </c>
      <c r="G11" s="30">
        <v>59000</v>
      </c>
      <c r="I11" s="28" t="s">
        <v>1466</v>
      </c>
      <c r="J11">
        <v>527</v>
      </c>
    </row>
    <row r="12" spans="1:10" x14ac:dyDescent="0.2">
      <c r="B12" t="s">
        <v>1494</v>
      </c>
      <c r="C12" t="s">
        <v>1491</v>
      </c>
      <c r="D12" s="28">
        <v>10</v>
      </c>
      <c r="E12" s="28" t="s">
        <v>1492</v>
      </c>
      <c r="F12" s="28" t="s">
        <v>1493</v>
      </c>
      <c r="G12" s="30">
        <v>3358</v>
      </c>
      <c r="I12" s="28" t="s">
        <v>1467</v>
      </c>
      <c r="J12">
        <v>29</v>
      </c>
    </row>
    <row r="13" spans="1:10" x14ac:dyDescent="0.2">
      <c r="B13" t="s">
        <v>1496</v>
      </c>
      <c r="C13" t="s">
        <v>1495</v>
      </c>
      <c r="D13" s="28">
        <v>11</v>
      </c>
      <c r="E13" s="28" t="s">
        <v>1486</v>
      </c>
      <c r="F13" s="28" t="s">
        <v>1501</v>
      </c>
      <c r="G13" s="30">
        <v>19241</v>
      </c>
      <c r="I13" s="28" t="s">
        <v>1520</v>
      </c>
      <c r="J13">
        <v>166</v>
      </c>
    </row>
    <row r="14" spans="1:10" x14ac:dyDescent="0.2">
      <c r="B14" t="s">
        <v>1497</v>
      </c>
      <c r="C14" t="s">
        <v>1498</v>
      </c>
      <c r="D14" s="28">
        <v>12</v>
      </c>
      <c r="E14" s="28" t="s">
        <v>1499</v>
      </c>
      <c r="F14" s="28" t="s">
        <v>1500</v>
      </c>
      <c r="G14" s="30">
        <v>18396</v>
      </c>
      <c r="I14" s="28" t="s">
        <v>1466</v>
      </c>
    </row>
    <row r="15" spans="1:10" x14ac:dyDescent="0.2">
      <c r="B15" t="s">
        <v>1505</v>
      </c>
      <c r="C15" t="s">
        <v>1502</v>
      </c>
      <c r="D15" s="28">
        <v>13</v>
      </c>
      <c r="E15" s="28" t="s">
        <v>1504</v>
      </c>
      <c r="F15" s="28" t="s">
        <v>1503</v>
      </c>
      <c r="G15" s="30">
        <v>31126.5</v>
      </c>
      <c r="I15" s="28" t="s">
        <v>1466</v>
      </c>
    </row>
    <row r="16" spans="1:10" x14ac:dyDescent="0.2">
      <c r="B16" t="s">
        <v>1507</v>
      </c>
      <c r="C16" t="s">
        <v>1508</v>
      </c>
      <c r="D16" s="28">
        <v>14</v>
      </c>
      <c r="E16" s="28" t="s">
        <v>1484</v>
      </c>
      <c r="F16" s="28" t="s">
        <v>1509</v>
      </c>
      <c r="G16" s="30">
        <v>1269</v>
      </c>
      <c r="I16" s="28" t="s">
        <v>1510</v>
      </c>
      <c r="J16" s="28" t="s">
        <v>1511</v>
      </c>
    </row>
    <row r="17" spans="2:10" x14ac:dyDescent="0.2">
      <c r="C17" t="s">
        <v>1512</v>
      </c>
      <c r="D17" s="28">
        <v>15</v>
      </c>
      <c r="E17" s="28" t="s">
        <v>1504</v>
      </c>
      <c r="F17" s="28" t="s">
        <v>1513</v>
      </c>
      <c r="G17" s="30">
        <v>39589.599999999999</v>
      </c>
      <c r="I17" s="28" t="s">
        <v>1466</v>
      </c>
      <c r="J17" s="28">
        <v>355</v>
      </c>
    </row>
    <row r="18" spans="2:10" x14ac:dyDescent="0.2">
      <c r="B18" t="s">
        <v>1515</v>
      </c>
      <c r="C18" t="s">
        <v>1514</v>
      </c>
      <c r="D18" s="28">
        <v>16</v>
      </c>
      <c r="E18" s="28" t="s">
        <v>1499</v>
      </c>
      <c r="F18" s="28" t="s">
        <v>1500</v>
      </c>
      <c r="G18" s="30">
        <v>18396</v>
      </c>
      <c r="I18" s="28" t="s">
        <v>1466</v>
      </c>
      <c r="J18" s="28">
        <v>165</v>
      </c>
    </row>
    <row r="19" spans="2:10" x14ac:dyDescent="0.2">
      <c r="C19" t="s">
        <v>1516</v>
      </c>
      <c r="D19" s="28">
        <v>17</v>
      </c>
      <c r="E19" s="28" t="s">
        <v>1518</v>
      </c>
      <c r="F19" s="28" t="s">
        <v>1517</v>
      </c>
      <c r="G19" s="30">
        <v>3431.8530000000001</v>
      </c>
      <c r="I19" s="28" t="s">
        <v>1467</v>
      </c>
      <c r="J19" s="28">
        <v>32</v>
      </c>
    </row>
    <row r="20" spans="2:10" x14ac:dyDescent="0.2">
      <c r="C20" t="s">
        <v>1519</v>
      </c>
      <c r="D20" s="28">
        <v>18</v>
      </c>
      <c r="E20" s="28" t="s">
        <v>1486</v>
      </c>
      <c r="F20" s="28" t="s">
        <v>1501</v>
      </c>
      <c r="I20" s="28" t="s">
        <v>1520</v>
      </c>
      <c r="J20" s="28">
        <v>166</v>
      </c>
    </row>
    <row r="21" spans="2:10" x14ac:dyDescent="0.2">
      <c r="B21" t="s">
        <v>1522</v>
      </c>
      <c r="C21" t="s">
        <v>1521</v>
      </c>
      <c r="D21" s="28">
        <v>19</v>
      </c>
      <c r="E21" s="28" t="s">
        <v>1524</v>
      </c>
      <c r="F21" s="28" t="s">
        <v>1523</v>
      </c>
      <c r="G21" s="30">
        <v>39000</v>
      </c>
      <c r="I21" s="28" t="s">
        <v>1466</v>
      </c>
      <c r="J21" s="28"/>
    </row>
    <row r="22" spans="2:10" x14ac:dyDescent="0.2">
      <c r="B22" t="s">
        <v>1526</v>
      </c>
      <c r="C22" s="56" t="s">
        <v>1525</v>
      </c>
      <c r="D22" s="28">
        <v>20</v>
      </c>
      <c r="E22" s="28" t="s">
        <v>1528</v>
      </c>
      <c r="F22" s="28" t="s">
        <v>1527</v>
      </c>
      <c r="G22" s="30">
        <v>14434.5</v>
      </c>
      <c r="I22" s="28" t="s">
        <v>1466</v>
      </c>
      <c r="J22" s="28">
        <v>127</v>
      </c>
    </row>
    <row r="23" spans="2:10" x14ac:dyDescent="0.2">
      <c r="C23" s="56" t="s">
        <v>1529</v>
      </c>
      <c r="D23" s="28">
        <v>21</v>
      </c>
      <c r="E23" s="28" t="s">
        <v>1530</v>
      </c>
      <c r="F23" s="28" t="s">
        <v>1531</v>
      </c>
      <c r="G23" s="30">
        <v>3039</v>
      </c>
      <c r="I23" s="28" t="s">
        <v>1467</v>
      </c>
      <c r="J23" s="28">
        <v>27</v>
      </c>
    </row>
    <row r="24" spans="2:10" x14ac:dyDescent="0.2">
      <c r="C24" s="56" t="s">
        <v>1532</v>
      </c>
      <c r="D24" s="28">
        <v>22</v>
      </c>
      <c r="E24" s="28" t="s">
        <v>1486</v>
      </c>
      <c r="F24" s="28" t="s">
        <v>1501</v>
      </c>
      <c r="G24" s="30">
        <v>31000</v>
      </c>
      <c r="I24" s="28" t="s">
        <v>1466</v>
      </c>
      <c r="J24" s="28"/>
    </row>
    <row r="25" spans="2:10" x14ac:dyDescent="0.2">
      <c r="B25" t="s">
        <v>1534</v>
      </c>
      <c r="C25" s="56" t="s">
        <v>1533</v>
      </c>
      <c r="D25" s="28">
        <v>23</v>
      </c>
      <c r="E25" s="28" t="s">
        <v>1535</v>
      </c>
      <c r="F25" s="28" t="s">
        <v>1461</v>
      </c>
      <c r="J25" s="28"/>
    </row>
    <row r="26" spans="2:10" x14ac:dyDescent="0.2">
      <c r="B26" t="s">
        <v>1536</v>
      </c>
      <c r="C26" s="56" t="s">
        <v>1537</v>
      </c>
      <c r="D26" s="28">
        <v>24</v>
      </c>
      <c r="E26" s="28" t="s">
        <v>1538</v>
      </c>
      <c r="F26" s="28" t="s">
        <v>1539</v>
      </c>
      <c r="G26" s="30">
        <v>22673</v>
      </c>
      <c r="I26" s="28" t="s">
        <v>1466</v>
      </c>
      <c r="J26" s="28"/>
    </row>
    <row r="27" spans="2:10" x14ac:dyDescent="0.2">
      <c r="B27" t="s">
        <v>1540</v>
      </c>
      <c r="C27" s="56" t="s">
        <v>1541</v>
      </c>
      <c r="D27" s="28">
        <v>25</v>
      </c>
      <c r="E27" s="28" t="s">
        <v>1542</v>
      </c>
      <c r="F27" s="28" t="s">
        <v>1543</v>
      </c>
      <c r="G27" s="30">
        <v>264726</v>
      </c>
      <c r="I27" s="28" t="s">
        <v>1466</v>
      </c>
      <c r="J27" s="28">
        <v>2332</v>
      </c>
    </row>
    <row r="28" spans="2:10" x14ac:dyDescent="0.2">
      <c r="B28" t="s">
        <v>1544</v>
      </c>
      <c r="C28" s="56" t="s">
        <v>1545</v>
      </c>
      <c r="D28" s="28">
        <v>26</v>
      </c>
      <c r="E28" s="28" t="s">
        <v>1546</v>
      </c>
      <c r="F28" s="28" t="s">
        <v>1478</v>
      </c>
      <c r="G28" s="30">
        <v>17257.599999999999</v>
      </c>
      <c r="I28" s="28" t="s">
        <v>1466</v>
      </c>
      <c r="J28" s="28">
        <v>153</v>
      </c>
    </row>
    <row r="29" spans="2:10" x14ac:dyDescent="0.2">
      <c r="C29" s="56" t="s">
        <v>1547</v>
      </c>
      <c r="D29" s="28">
        <v>27</v>
      </c>
      <c r="G29" s="30">
        <v>1811.2529999999999</v>
      </c>
      <c r="I29" s="28" t="s">
        <v>1467</v>
      </c>
      <c r="J29" s="28">
        <v>15</v>
      </c>
    </row>
    <row r="30" spans="2:10" x14ac:dyDescent="0.2">
      <c r="B30" t="s">
        <v>1548</v>
      </c>
      <c r="C30" s="56" t="s">
        <v>1549</v>
      </c>
      <c r="D30" s="28">
        <v>28</v>
      </c>
      <c r="G30" s="30">
        <v>142682.29999999999</v>
      </c>
      <c r="I30" s="28" t="s">
        <v>1520</v>
      </c>
      <c r="J30" s="28"/>
    </row>
    <row r="31" spans="2:10" x14ac:dyDescent="0.2">
      <c r="C31" s="56" t="s">
        <v>1550</v>
      </c>
      <c r="D31" s="28">
        <v>29</v>
      </c>
      <c r="E31" s="28" t="s">
        <v>1504</v>
      </c>
      <c r="F31" s="28" t="s">
        <v>1461</v>
      </c>
      <c r="G31" s="30">
        <v>59042.3</v>
      </c>
      <c r="I31" s="28" t="s">
        <v>1466</v>
      </c>
      <c r="J31" s="28">
        <v>527</v>
      </c>
    </row>
    <row r="32" spans="2:10" x14ac:dyDescent="0.2">
      <c r="B32" t="s">
        <v>1552</v>
      </c>
      <c r="C32" s="56" t="s">
        <v>1551</v>
      </c>
      <c r="D32" s="28">
        <v>30</v>
      </c>
      <c r="E32" s="28" t="s">
        <v>1553</v>
      </c>
      <c r="F32" s="28" t="s">
        <v>1554</v>
      </c>
      <c r="G32" s="30">
        <v>5808</v>
      </c>
      <c r="I32" s="28" t="s">
        <v>1466</v>
      </c>
      <c r="J32" s="28">
        <v>51</v>
      </c>
    </row>
    <row r="33" spans="2:10" x14ac:dyDescent="0.2">
      <c r="B33" t="s">
        <v>1555</v>
      </c>
      <c r="C33" s="56" t="s">
        <v>1556</v>
      </c>
      <c r="D33" s="28">
        <v>31</v>
      </c>
      <c r="E33" s="28" t="s">
        <v>1504</v>
      </c>
      <c r="F33" s="28" t="s">
        <v>1513</v>
      </c>
      <c r="G33" s="30">
        <v>58951.199999999997</v>
      </c>
      <c r="I33" s="28" t="s">
        <v>1466</v>
      </c>
      <c r="J33" s="28">
        <v>527</v>
      </c>
    </row>
    <row r="34" spans="2:10" x14ac:dyDescent="0.2">
      <c r="B34" t="s">
        <v>1557</v>
      </c>
      <c r="C34" s="56" t="s">
        <v>1558</v>
      </c>
      <c r="D34" s="28">
        <v>32</v>
      </c>
      <c r="E34" s="28" t="s">
        <v>1559</v>
      </c>
      <c r="F34" s="28" t="s">
        <v>1560</v>
      </c>
      <c r="G34" s="30">
        <v>23390.3</v>
      </c>
      <c r="I34" s="28" t="s">
        <v>1520</v>
      </c>
      <c r="J34" s="28"/>
    </row>
    <row r="35" spans="2:10" x14ac:dyDescent="0.2">
      <c r="B35" t="s">
        <v>1561</v>
      </c>
      <c r="C35" s="56" t="s">
        <v>1562</v>
      </c>
      <c r="D35" s="28">
        <v>33</v>
      </c>
      <c r="E35" s="28" t="s">
        <v>1486</v>
      </c>
      <c r="F35" s="28" t="s">
        <v>1501</v>
      </c>
      <c r="G35" s="30">
        <v>17145.599999999999</v>
      </c>
      <c r="I35" s="28" t="s">
        <v>1466</v>
      </c>
      <c r="J35" s="28">
        <v>140</v>
      </c>
    </row>
    <row r="36" spans="2:10" x14ac:dyDescent="0.2">
      <c r="C36" s="56" t="s">
        <v>1563</v>
      </c>
      <c r="D36" s="28">
        <v>34</v>
      </c>
      <c r="E36" s="28" t="s">
        <v>1486</v>
      </c>
      <c r="F36" s="28" t="s">
        <v>1501</v>
      </c>
      <c r="G36" s="30">
        <v>19241.099999999999</v>
      </c>
      <c r="I36" s="28" t="s">
        <v>1466</v>
      </c>
      <c r="J36" s="28">
        <v>165</v>
      </c>
    </row>
    <row r="37" spans="2:10" x14ac:dyDescent="0.2">
      <c r="B37" t="s">
        <v>1567</v>
      </c>
      <c r="C37" s="56" t="s">
        <v>1564</v>
      </c>
      <c r="D37" s="28">
        <v>35</v>
      </c>
      <c r="E37" s="28" t="s">
        <v>1565</v>
      </c>
      <c r="F37" s="28" t="s">
        <v>1566</v>
      </c>
      <c r="G37" s="30">
        <v>1069</v>
      </c>
      <c r="I37" s="28" t="s">
        <v>1467</v>
      </c>
      <c r="J37" s="28">
        <v>8</v>
      </c>
    </row>
    <row r="38" spans="2:10" x14ac:dyDescent="0.2">
      <c r="B38" t="s">
        <v>1569</v>
      </c>
      <c r="C38" s="56" t="s">
        <v>1568</v>
      </c>
      <c r="D38" s="28">
        <v>36</v>
      </c>
      <c r="E38" s="28" t="s">
        <v>1570</v>
      </c>
      <c r="F38" s="28" t="s">
        <v>1461</v>
      </c>
      <c r="G38" s="30">
        <v>45079</v>
      </c>
      <c r="J38" s="28"/>
    </row>
    <row r="39" spans="2:10" x14ac:dyDescent="0.2">
      <c r="C39" s="56" t="s">
        <v>1563</v>
      </c>
      <c r="D39" s="28">
        <v>37</v>
      </c>
      <c r="E39" s="28" t="s">
        <v>1486</v>
      </c>
      <c r="F39" s="28" t="s">
        <v>1501</v>
      </c>
      <c r="G39" s="30">
        <v>19241.099999999999</v>
      </c>
      <c r="I39" s="28" t="s">
        <v>1466</v>
      </c>
      <c r="J39" s="28">
        <v>165</v>
      </c>
    </row>
    <row r="40" spans="2:10" x14ac:dyDescent="0.2">
      <c r="B40" t="s">
        <v>1572</v>
      </c>
      <c r="C40" s="56" t="s">
        <v>1571</v>
      </c>
      <c r="D40" s="28">
        <v>38</v>
      </c>
      <c r="E40" s="28" t="s">
        <v>1573</v>
      </c>
      <c r="F40" s="28" t="s">
        <v>1574</v>
      </c>
      <c r="G40" s="30">
        <v>19047</v>
      </c>
      <c r="I40" s="28" t="s">
        <v>1466</v>
      </c>
      <c r="J40" s="28">
        <v>177</v>
      </c>
    </row>
    <row r="41" spans="2:10" x14ac:dyDescent="0.2">
      <c r="B41" t="s">
        <v>1575</v>
      </c>
      <c r="C41" s="56" t="s">
        <v>1576</v>
      </c>
      <c r="D41" s="28">
        <v>39</v>
      </c>
      <c r="E41" s="28" t="s">
        <v>1577</v>
      </c>
      <c r="F41" s="28" t="s">
        <v>1578</v>
      </c>
      <c r="G41" s="30">
        <v>16192.7</v>
      </c>
      <c r="I41" s="28" t="s">
        <v>1466</v>
      </c>
      <c r="J41" s="28">
        <v>140</v>
      </c>
    </row>
    <row r="42" spans="2:10" x14ac:dyDescent="0.2">
      <c r="B42" t="s">
        <v>1580</v>
      </c>
      <c r="C42" s="56" t="s">
        <v>1579</v>
      </c>
      <c r="D42" s="28">
        <v>40</v>
      </c>
      <c r="E42" s="28" t="s">
        <v>1581</v>
      </c>
      <c r="F42" s="28" t="s">
        <v>1582</v>
      </c>
      <c r="G42" s="30">
        <v>3767.1</v>
      </c>
      <c r="I42" s="28" t="s">
        <v>1467</v>
      </c>
      <c r="J42" s="28">
        <v>29</v>
      </c>
    </row>
    <row r="43" spans="2:10" x14ac:dyDescent="0.2">
      <c r="B43" t="s">
        <v>1583</v>
      </c>
      <c r="C43" s="56" t="s">
        <v>1584</v>
      </c>
      <c r="D43" s="28">
        <v>41</v>
      </c>
      <c r="E43" s="28" t="s">
        <v>1585</v>
      </c>
      <c r="F43" s="28" t="s">
        <v>1586</v>
      </c>
      <c r="G43" s="30">
        <v>15314.8</v>
      </c>
      <c r="I43" s="28" t="s">
        <v>1466</v>
      </c>
      <c r="J43" s="28">
        <v>12</v>
      </c>
    </row>
    <row r="44" spans="2:10" x14ac:dyDescent="0.2">
      <c r="B44" t="s">
        <v>1587</v>
      </c>
      <c r="C44" s="56" t="s">
        <v>1588</v>
      </c>
      <c r="D44" s="28">
        <v>42</v>
      </c>
      <c r="G44" s="30">
        <v>150804</v>
      </c>
      <c r="J44" s="28"/>
    </row>
    <row r="45" spans="2:10" x14ac:dyDescent="0.2">
      <c r="B45" t="s">
        <v>1589</v>
      </c>
      <c r="C45" s="56" t="s">
        <v>1590</v>
      </c>
      <c r="D45" s="28">
        <v>43</v>
      </c>
      <c r="E45" s="28" t="s">
        <v>1591</v>
      </c>
      <c r="F45" s="28" t="s">
        <v>1456</v>
      </c>
      <c r="G45" s="30">
        <v>149000</v>
      </c>
      <c r="I45" s="28" t="s">
        <v>1456</v>
      </c>
      <c r="J45" s="28"/>
    </row>
    <row r="46" spans="2:10" x14ac:dyDescent="0.2">
      <c r="C46" s="56" t="s">
        <v>1592</v>
      </c>
      <c r="D46" s="28">
        <v>44</v>
      </c>
      <c r="E46" s="28" t="s">
        <v>1593</v>
      </c>
      <c r="F46" s="28" t="s">
        <v>1594</v>
      </c>
      <c r="G46" s="30">
        <v>30000</v>
      </c>
      <c r="I46" s="28" t="s">
        <v>1466</v>
      </c>
      <c r="J46" s="28"/>
    </row>
    <row r="47" spans="2:10" x14ac:dyDescent="0.2">
      <c r="C47" s="56" t="s">
        <v>1595</v>
      </c>
      <c r="D47" s="28">
        <v>45</v>
      </c>
      <c r="G47" s="30">
        <v>27743</v>
      </c>
      <c r="J47" s="28"/>
    </row>
    <row r="48" spans="2:10" x14ac:dyDescent="0.2">
      <c r="B48" t="s">
        <v>1421</v>
      </c>
      <c r="C48" s="56" t="s">
        <v>1596</v>
      </c>
      <c r="D48" s="28">
        <v>46</v>
      </c>
      <c r="E48" s="28" t="s">
        <v>1553</v>
      </c>
      <c r="F48" s="28" t="s">
        <v>1554</v>
      </c>
      <c r="G48" s="30">
        <v>5808</v>
      </c>
      <c r="I48" s="28" t="s">
        <v>1466</v>
      </c>
      <c r="J48" s="28">
        <v>51</v>
      </c>
    </row>
    <row r="49" spans="2:10" x14ac:dyDescent="0.2">
      <c r="B49" t="s">
        <v>1598</v>
      </c>
      <c r="C49" s="56" t="s">
        <v>1597</v>
      </c>
      <c r="D49" s="28">
        <v>47</v>
      </c>
      <c r="E49" s="28" t="s">
        <v>1553</v>
      </c>
      <c r="F49" s="28" t="s">
        <v>1554</v>
      </c>
      <c r="G49" s="30">
        <v>6063</v>
      </c>
      <c r="I49" s="28" t="s">
        <v>1466</v>
      </c>
      <c r="J49" s="28"/>
    </row>
    <row r="50" spans="2:10" x14ac:dyDescent="0.2">
      <c r="B50" t="s">
        <v>1600</v>
      </c>
      <c r="C50" s="56" t="s">
        <v>1599</v>
      </c>
      <c r="D50" s="28">
        <v>48</v>
      </c>
      <c r="F50" s="28" t="s">
        <v>1461</v>
      </c>
      <c r="J50" s="28"/>
    </row>
    <row r="51" spans="2:10" x14ac:dyDescent="0.2">
      <c r="B51" t="s">
        <v>1602</v>
      </c>
      <c r="C51" s="56" t="s">
        <v>1601</v>
      </c>
      <c r="D51" s="28">
        <v>49</v>
      </c>
      <c r="G51" s="30">
        <v>34109.5</v>
      </c>
      <c r="J51" s="28"/>
    </row>
    <row r="52" spans="2:10" x14ac:dyDescent="0.2">
      <c r="C52" s="56" t="s">
        <v>1603</v>
      </c>
      <c r="D52" s="28">
        <v>50</v>
      </c>
      <c r="E52" s="28" t="s">
        <v>1484</v>
      </c>
      <c r="F52" s="28" t="s">
        <v>1483</v>
      </c>
      <c r="G52" s="30">
        <v>1431</v>
      </c>
      <c r="I52" s="28" t="s">
        <v>1467</v>
      </c>
      <c r="J52" s="28">
        <v>10</v>
      </c>
    </row>
    <row r="53" spans="2:10" x14ac:dyDescent="0.2">
      <c r="B53" t="s">
        <v>1413</v>
      </c>
      <c r="C53" s="56" t="s">
        <v>1604</v>
      </c>
      <c r="D53" s="28">
        <v>51</v>
      </c>
      <c r="E53" s="28" t="s">
        <v>1477</v>
      </c>
      <c r="F53" s="28" t="s">
        <v>1456</v>
      </c>
      <c r="G53" s="30">
        <v>144190</v>
      </c>
      <c r="I53" s="28" t="s">
        <v>1456</v>
      </c>
      <c r="J53" s="28"/>
    </row>
    <row r="54" spans="2:10" x14ac:dyDescent="0.2">
      <c r="B54" t="s">
        <v>1608</v>
      </c>
      <c r="C54" s="56" t="s">
        <v>1607</v>
      </c>
      <c r="D54" s="28">
        <v>52</v>
      </c>
      <c r="E54" s="28" t="s">
        <v>1609</v>
      </c>
      <c r="F54" s="28" t="s">
        <v>1610</v>
      </c>
      <c r="G54" s="30">
        <v>22129</v>
      </c>
      <c r="I54" s="28" t="s">
        <v>1466</v>
      </c>
      <c r="J54" s="28"/>
    </row>
    <row r="55" spans="2:10" x14ac:dyDescent="0.2">
      <c r="B55" t="s">
        <v>1606</v>
      </c>
      <c r="C55" s="56" t="s">
        <v>1605</v>
      </c>
      <c r="D55" s="28">
        <v>53</v>
      </c>
      <c r="F55" s="28" t="s">
        <v>1461</v>
      </c>
      <c r="G55" s="30">
        <v>55597.4</v>
      </c>
      <c r="I55" s="28" t="s">
        <v>1466</v>
      </c>
      <c r="J55" s="28">
        <v>497</v>
      </c>
    </row>
    <row r="56" spans="2:10" x14ac:dyDescent="0.2">
      <c r="C56" s="56" t="s">
        <v>1611</v>
      </c>
      <c r="D56" s="28">
        <v>54</v>
      </c>
      <c r="F56" s="28" t="s">
        <v>1456</v>
      </c>
      <c r="G56" s="30">
        <v>145651</v>
      </c>
      <c r="I56" s="28" t="s">
        <v>1456</v>
      </c>
      <c r="J56" s="28"/>
    </row>
    <row r="57" spans="2:10" x14ac:dyDescent="0.2">
      <c r="B57" t="s">
        <v>1315</v>
      </c>
      <c r="C57" t="s">
        <v>1448</v>
      </c>
      <c r="D57" s="28">
        <v>9029</v>
      </c>
      <c r="E57" s="28" t="s">
        <v>1462</v>
      </c>
      <c r="F57" s="28" t="s">
        <v>1456</v>
      </c>
      <c r="I57" s="28" t="s">
        <v>1456</v>
      </c>
    </row>
    <row r="58" spans="2:10" x14ac:dyDescent="0.2">
      <c r="C58" s="56" t="s">
        <v>1529</v>
      </c>
      <c r="D58" s="28">
        <v>9532</v>
      </c>
      <c r="E58" s="28" t="s">
        <v>1530</v>
      </c>
      <c r="F58" s="28" t="s">
        <v>1531</v>
      </c>
      <c r="G58" s="30">
        <v>3039</v>
      </c>
      <c r="I58" s="28" t="s">
        <v>1467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1392</v>
      </c>
      <c r="B2" t="s">
        <v>1095</v>
      </c>
      <c r="C2" t="s">
        <v>635</v>
      </c>
      <c r="D2" t="s">
        <v>1383</v>
      </c>
      <c r="E2" t="s">
        <v>1393</v>
      </c>
      <c r="F2" t="s">
        <v>632</v>
      </c>
      <c r="G2" s="28" t="s">
        <v>1375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1397</v>
      </c>
      <c r="R2" s="28" t="s">
        <v>1398</v>
      </c>
      <c r="S2" s="28" t="s">
        <v>1399</v>
      </c>
      <c r="T2" s="28" t="s">
        <v>1400</v>
      </c>
      <c r="U2" s="28" t="s">
        <v>1405</v>
      </c>
      <c r="V2" s="28" t="s">
        <v>1406</v>
      </c>
      <c r="W2" s="28" t="s">
        <v>1407</v>
      </c>
      <c r="X2" s="28" t="s">
        <v>1408</v>
      </c>
      <c r="Y2" s="28" t="s">
        <v>1422</v>
      </c>
      <c r="Z2" s="28" t="s">
        <v>1423</v>
      </c>
      <c r="AA2" s="28" t="s">
        <v>1424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1413</v>
      </c>
      <c r="C3" t="s">
        <v>18</v>
      </c>
      <c r="D3" t="s">
        <v>1387</v>
      </c>
      <c r="E3">
        <v>3</v>
      </c>
      <c r="F3" t="s">
        <v>1414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1403</v>
      </c>
      <c r="C4" t="s">
        <v>24</v>
      </c>
      <c r="D4" t="s">
        <v>1386</v>
      </c>
      <c r="F4" t="s">
        <v>1404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1394</v>
      </c>
      <c r="C5" t="s">
        <v>1395</v>
      </c>
      <c r="D5" t="s">
        <v>1386</v>
      </c>
      <c r="E5">
        <v>2</v>
      </c>
      <c r="F5" t="s">
        <v>1396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1426</v>
      </c>
      <c r="C6" t="s">
        <v>15</v>
      </c>
      <c r="D6" t="s">
        <v>1387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1379</v>
      </c>
      <c r="C7" t="s">
        <v>24</v>
      </c>
      <c r="D7" t="s">
        <v>1435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1434</v>
      </c>
      <c r="C8" t="s">
        <v>24</v>
      </c>
      <c r="D8" t="s">
        <v>1435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1436</v>
      </c>
      <c r="Q8" s="30" t="s">
        <v>1437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1385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1389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1417</v>
      </c>
      <c r="C11" t="s">
        <v>20</v>
      </c>
      <c r="D11" t="s">
        <v>1391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1385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1373</v>
      </c>
      <c r="C13" t="s">
        <v>46</v>
      </c>
      <c r="D13" t="s">
        <v>1388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1421</v>
      </c>
      <c r="C14" t="s">
        <v>20</v>
      </c>
      <c r="D14" t="s">
        <v>1389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1385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1390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1382</v>
      </c>
      <c r="C17" t="s">
        <v>24</v>
      </c>
      <c r="D17" t="s">
        <v>1385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1409</v>
      </c>
      <c r="C18" t="s">
        <v>24</v>
      </c>
      <c r="D18" t="s">
        <v>1386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1385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1391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1389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1378</v>
      </c>
      <c r="C22" t="s">
        <v>46</v>
      </c>
      <c r="D22" t="s">
        <v>1410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1389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1387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1425</v>
      </c>
      <c r="C25" t="s">
        <v>20</v>
      </c>
      <c r="D25" t="s">
        <v>1386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1376</v>
      </c>
      <c r="C26" t="s">
        <v>46</v>
      </c>
      <c r="D26" t="s">
        <v>1388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1385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1386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1380</v>
      </c>
      <c r="C29" t="s">
        <v>24</v>
      </c>
      <c r="D29" t="s">
        <v>1384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1415</v>
      </c>
      <c r="C30" t="s">
        <v>18</v>
      </c>
      <c r="D30" t="s">
        <v>1387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1385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1377</v>
      </c>
      <c r="C32" t="s">
        <v>46</v>
      </c>
      <c r="D32" t="s">
        <v>1410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1388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1402</v>
      </c>
      <c r="C34" t="s">
        <v>24</v>
      </c>
      <c r="D34" t="s">
        <v>1387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1374</v>
      </c>
      <c r="C35" t="s">
        <v>46</v>
      </c>
      <c r="D35" t="s">
        <v>1388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1416</v>
      </c>
      <c r="C36" t="s">
        <v>18</v>
      </c>
      <c r="D36" t="s">
        <v>1387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1381</v>
      </c>
      <c r="C37" t="s">
        <v>24</v>
      </c>
      <c r="D37" t="s">
        <v>1401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1387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1420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1419</v>
      </c>
      <c r="C77" t="s">
        <v>32</v>
      </c>
      <c r="D77" t="s">
        <v>1386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1418</v>
      </c>
      <c r="C78" t="s">
        <v>24</v>
      </c>
      <c r="D78" t="s">
        <v>1386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1389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1389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1371</v>
      </c>
      <c r="C10" t="s">
        <v>1372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1365</v>
      </c>
      <c r="C13" t="s">
        <v>1366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([155]Main!$J$5-[155]Main!$J$6)/HKD</f>
        <v>991.71512820512828</v>
      </c>
      <c r="G76" s="6">
        <f>+E76-F76</f>
        <v>23523.572694544873</v>
      </c>
      <c r="H76" s="3" t="s">
        <v>301</v>
      </c>
      <c r="I76" s="6">
        <f>+[155]Main!$J$3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1367</v>
      </c>
      <c r="C104" t="s">
        <v>34</v>
      </c>
    </row>
    <row r="105" spans="2:5" x14ac:dyDescent="0.2">
      <c r="B105" t="s">
        <v>1368</v>
      </c>
      <c r="C105" t="s">
        <v>34</v>
      </c>
      <c r="D105">
        <v>993</v>
      </c>
      <c r="E105">
        <v>2021</v>
      </c>
    </row>
    <row r="106" spans="2:5" x14ac:dyDescent="0.2">
      <c r="B106" t="s">
        <v>1369</v>
      </c>
      <c r="C106" t="s">
        <v>34</v>
      </c>
    </row>
    <row r="107" spans="2:5" x14ac:dyDescent="0.2">
      <c r="B107" t="s">
        <v>1370</v>
      </c>
      <c r="C107" t="s">
        <v>34</v>
      </c>
      <c r="D107">
        <v>1600</v>
      </c>
      <c r="E107">
        <v>2021</v>
      </c>
    </row>
    <row r="108" spans="2:5" x14ac:dyDescent="0.2">
      <c r="B108" t="s">
        <v>1412</v>
      </c>
      <c r="C108" t="s">
        <v>1411</v>
      </c>
      <c r="D108">
        <v>7000</v>
      </c>
      <c r="E108">
        <v>2001</v>
      </c>
    </row>
    <row r="109" spans="2:5" x14ac:dyDescent="0.2">
      <c r="B109" t="s">
        <v>1440</v>
      </c>
      <c r="C109" t="s">
        <v>1441</v>
      </c>
    </row>
    <row r="110" spans="2:5" x14ac:dyDescent="0.2">
      <c r="B110" t="s">
        <v>1442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2024-11-11T21:03:23Z</dcterms:modified>
</cp:coreProperties>
</file>