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67630962-9246-424F-8838-5E72FC39D92F}" xr6:coauthVersionLast="47" xr6:coauthVersionMax="47" xr10:uidLastSave="{00000000-0000-0000-0000-000000000000}"/>
  <bookViews>
    <workbookView xWindow="10230" yWindow="0" windowWidth="17730" windowHeight="7620" activeTab="1" xr2:uid="{4C738B13-F7F2-4EF0-BC23-FFCDB8FDE18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8" i="2" l="1"/>
  <c r="N8" i="2"/>
  <c r="M8" i="2"/>
  <c r="V23" i="2"/>
  <c r="U23" i="2"/>
  <c r="T16" i="2"/>
  <c r="T14" i="2"/>
  <c r="T10" i="2"/>
  <c r="V20" i="2"/>
  <c r="V19" i="2"/>
  <c r="V18" i="2"/>
  <c r="V17" i="2"/>
  <c r="V16" i="2"/>
  <c r="V12" i="2"/>
  <c r="V14" i="2"/>
  <c r="V15" i="2" s="1"/>
  <c r="V13" i="2"/>
  <c r="V11" i="2"/>
  <c r="V10" i="2"/>
  <c r="V9" i="2"/>
  <c r="V8" i="2"/>
  <c r="U16" i="2"/>
  <c r="U10" i="2"/>
  <c r="U15" i="2" s="1"/>
  <c r="U17" i="2" s="1"/>
  <c r="U19" i="2" s="1"/>
  <c r="U20" i="2" s="1"/>
  <c r="U14" i="2"/>
  <c r="T2" i="2"/>
  <c r="U2" i="2" s="1"/>
  <c r="V2" i="2" s="1"/>
  <c r="W2" i="2" s="1"/>
  <c r="X2" i="2" s="1"/>
  <c r="Y2" i="2" s="1"/>
  <c r="Z2" i="2" s="1"/>
  <c r="S2" i="2"/>
  <c r="I25" i="2"/>
  <c r="I23" i="2"/>
  <c r="F16" i="2"/>
  <c r="J16" i="2"/>
  <c r="E16" i="2"/>
  <c r="E14" i="2"/>
  <c r="E10" i="2"/>
  <c r="E15" i="2" s="1"/>
  <c r="E17" i="2" s="1"/>
  <c r="E19" i="2" s="1"/>
  <c r="E20" i="2" s="1"/>
  <c r="I16" i="2"/>
  <c r="I14" i="2"/>
  <c r="I10" i="2"/>
  <c r="I15" i="2" s="1"/>
  <c r="I17" i="2" s="1"/>
  <c r="I19" i="2" s="1"/>
  <c r="I20" i="2" s="1"/>
  <c r="F14" i="2"/>
  <c r="F10" i="2"/>
  <c r="F25" i="2" s="1"/>
  <c r="J23" i="2"/>
  <c r="J14" i="2"/>
  <c r="J10" i="2"/>
  <c r="J25" i="2" s="1"/>
  <c r="G25" i="2"/>
  <c r="G16" i="2"/>
  <c r="G14" i="2"/>
  <c r="G10" i="2"/>
  <c r="K23" i="2"/>
  <c r="H16" i="2"/>
  <c r="L16" i="2"/>
  <c r="K16" i="2"/>
  <c r="K14" i="2"/>
  <c r="K10" i="2"/>
  <c r="K25" i="2" s="1"/>
  <c r="L31" i="2"/>
  <c r="L23" i="2"/>
  <c r="H14" i="2"/>
  <c r="H10" i="2"/>
  <c r="H25" i="2" s="1"/>
  <c r="L14" i="2"/>
  <c r="L10" i="2"/>
  <c r="L25" i="2" s="1"/>
  <c r="L7" i="1"/>
  <c r="L5" i="1"/>
  <c r="L4" i="1"/>
  <c r="T15" i="2" l="1"/>
  <c r="T17" i="2" s="1"/>
  <c r="T19" i="2" s="1"/>
  <c r="T20" i="2" s="1"/>
  <c r="K15" i="2"/>
  <c r="K17" i="2" s="1"/>
  <c r="K19" i="2" s="1"/>
  <c r="K20" i="2" s="1"/>
  <c r="F15" i="2"/>
  <c r="F17" i="2" s="1"/>
  <c r="F19" i="2" s="1"/>
  <c r="F20" i="2" s="1"/>
  <c r="J15" i="2"/>
  <c r="J17" i="2" s="1"/>
  <c r="J19" i="2" s="1"/>
  <c r="J20" i="2" s="1"/>
  <c r="G15" i="2"/>
  <c r="G17" i="2" s="1"/>
  <c r="G19" i="2" s="1"/>
  <c r="G20" i="2" s="1"/>
  <c r="L15" i="2"/>
  <c r="L17" i="2" s="1"/>
  <c r="L19" i="2" s="1"/>
  <c r="L20" i="2" s="1"/>
  <c r="H15" i="2"/>
  <c r="H17" i="2" s="1"/>
  <c r="H19" i="2" s="1"/>
  <c r="H20" i="2" s="1"/>
</calcChain>
</file>

<file path=xl/sharedStrings.xml><?xml version="1.0" encoding="utf-8"?>
<sst xmlns="http://schemas.openxmlformats.org/spreadsheetml/2006/main" count="47" uniqueCount="42">
  <si>
    <t>Price</t>
  </si>
  <si>
    <t>Shares</t>
  </si>
  <si>
    <t>MC</t>
  </si>
  <si>
    <t>Cash</t>
  </si>
  <si>
    <t>Debt</t>
  </si>
  <si>
    <t>EV</t>
  </si>
  <si>
    <t>Q222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</si>
  <si>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</si>
  <si>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</si>
  <si>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</si>
  <si>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</si>
  <si>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</si>
  <si>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</si>
  <si>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</si>
  <si>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</si>
  <si>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</si>
  <si>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</si>
  <si>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</si>
  <si>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</si>
  <si>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</si>
  <si>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COGS</t>
  </si>
  <si>
    <t>Gross Margin</t>
  </si>
  <si>
    <t>R&amp;D</t>
  </si>
  <si>
    <t>S&amp;M</t>
  </si>
  <si>
    <t>G&amp;A</t>
  </si>
  <si>
    <t>OpEx</t>
  </si>
  <si>
    <t>OpInc</t>
  </si>
  <si>
    <t>Interest</t>
  </si>
  <si>
    <t>Pretax</t>
  </si>
  <si>
    <t>Taxes</t>
  </si>
  <si>
    <t>Net Income</t>
  </si>
  <si>
    <t>EPS</t>
  </si>
  <si>
    <t>Revenue Growth</t>
  </si>
  <si>
    <t>FCF</t>
  </si>
  <si>
    <t>CapEx</t>
  </si>
  <si>
    <t>CFFO</t>
  </si>
  <si>
    <t>DAU</t>
  </si>
  <si>
    <t>US DAU</t>
  </si>
  <si>
    <t>EU DAU</t>
  </si>
  <si>
    <t>ROW DAU</t>
  </si>
  <si>
    <t>Headcount</t>
  </si>
  <si>
    <t>DAU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</si>
</sst>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85725</xdr:rowOff>
    </xdr:from>
    <xdr:to>
      <xdr:col>12</xdr:col>
      <xdr:colOff>28575</xdr:colOff>
      <xdr:row>32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DE861D2-15EA-13E3-B7EF-52CC528A2769}"/>
            </a:ext>
          </a:extLst>
        </xdr:cNvPr>
        <xdr:cNvCxnSpPr/>
      </xdr:nvCxnSpPr>
      <xdr:spPr>
        <a:xfrm>
          <a:off x="7343775" y="85725"/>
          <a:ext cx="0" cy="4276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0</xdr:row>
      <xdr:rowOff>0</xdr:rowOff>
    </xdr:from>
    <xdr:to>
      <xdr:col>22</xdr:col>
      <xdr:colOff>38100</xdr:colOff>
      <xdr:row>32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12D1156-06F8-4683-87B3-11DBEC0957F5}"/>
            </a:ext>
          </a:extLst>
        </xdr:cNvPr>
        <xdr:cNvCxnSpPr/>
      </xdr:nvCxnSpPr>
      <xdr:spPr>
        <a:xfrm>
          <a:off x="13535025" y="0"/>
          <a:ext cx="0" cy="5248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85157-91F5-47CC-BA2A-C0CCFCCECC0F}">
  <dimension ref="K2:M7"/>
  <sheetViews>
    <sheetView workbookViewId="0">
      <selection activeCell="L7" sqref="L7"/>
    </sheetView>
  </sheetViews>
  <sheetFormatPr defaultRowHeight="12.75" x14ac:dyDescent="0.2"/>
  <sheetData>
    <row r="2" spans="11:13" x14ac:dyDescent="0.2">
      <c r="K2" t="s">
        <v>0</v>
      </c>
      <c r="L2">
        <v>12.34</v>
      </c>
    </row>
    <row r="3" spans="11:13" x14ac:dyDescent="0.2">
      <c r="K3" t="s">
        <v>1</v>
      </c>
      <c r="L3" s="2">
        <v>1632.14</v>
      </c>
      <c r="M3" s="1" t="s">
        <v>6</v>
      </c>
    </row>
    <row r="4" spans="11:13" x14ac:dyDescent="0.2">
      <c r="K4" t="s">
        <v>2</v>
      </c>
      <c r="L4" s="2">
        <f>+L2*L3</f>
        <v>20140.607599999999</v>
      </c>
      <c r="M4" s="1"/>
    </row>
    <row r="5" spans="11:13" x14ac:dyDescent="0.2">
      <c r="K5" t="s">
        <v>3</v>
      </c>
      <c r="L5" s="2">
        <f>2298.122+2574.354</f>
        <v>4872.4759999999997</v>
      </c>
      <c r="M5" s="1" t="s">
        <v>6</v>
      </c>
    </row>
    <row r="6" spans="11:13" x14ac:dyDescent="0.2">
      <c r="K6" t="s">
        <v>4</v>
      </c>
      <c r="L6" s="2">
        <v>3739.0920000000001</v>
      </c>
      <c r="M6" s="1" t="s">
        <v>6</v>
      </c>
    </row>
    <row r="7" spans="11:13" x14ac:dyDescent="0.2">
      <c r="K7" t="s">
        <v>5</v>
      </c>
      <c r="L7" s="2">
        <f>+L4-L5+L6</f>
        <v>19007.223600000001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A503D-F2D4-4640-BE5F-CC163C3A9620}">
  <dimension ref="A1:Z33"/>
  <sheetViews>
    <sheetView tabSelected="1" workbookViewId="0">
      <pane xSplit="2" ySplit="2" topLeftCell="I6" activePane="bottomRight" state="frozen"/>
      <selection pane="topRight" activeCell="C1" sqref="C1"/>
      <selection pane="bottomLeft" activeCell="A3" sqref="A3"/>
      <selection pane="bottomRight" activeCell="W9" sqref="W9"/>
    </sheetView>
  </sheetViews>
  <sheetFormatPr defaultRowHeight="12.75" x14ac:dyDescent="0.2"/>
  <cols>
    <col min="1" max="1" width="5" bestFit="1" customWidth="1"/>
    <col min="2" max="2" width="14.5703125" bestFit="1" customWidth="1"/>
    <col min="3" max="14" width="9.140625" style="1"/>
  </cols>
  <sheetData>
    <row r="1" spans="1:26" x14ac:dyDescent="0.2">
      <c r="A1" t="s">
        <v>7</v>
      </c>
    </row>
    <row r="2" spans="1:26" x14ac:dyDescent="0.2"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6</v>
      </c>
      <c r="M2" s="1" t="s">
        <v>18</v>
      </c>
      <c r="N2" s="1" t="s">
        <v>19</v>
      </c>
      <c r="R2">
        <v>2017</v>
      </c>
      <c r="S2">
        <f>+R2+1</f>
        <v>2018</v>
      </c>
      <c r="T2">
        <f t="shared" ref="T2:Z2" si="0">+S2+1</f>
        <v>2019</v>
      </c>
      <c r="U2">
        <f t="shared" si="0"/>
        <v>2020</v>
      </c>
      <c r="V2">
        <f t="shared" si="0"/>
        <v>2021</v>
      </c>
      <c r="W2">
        <f t="shared" si="0"/>
        <v>2022</v>
      </c>
      <c r="X2">
        <f t="shared" si="0"/>
        <v>2023</v>
      </c>
      <c r="Y2">
        <f t="shared" si="0"/>
        <v>2024</v>
      </c>
      <c r="Z2">
        <f t="shared" si="0"/>
        <v>2025</v>
      </c>
    </row>
    <row r="3" spans="1:26" s="2" customFormat="1" x14ac:dyDescent="0.2">
      <c r="B3" s="2" t="s">
        <v>36</v>
      </c>
      <c r="C3" s="3"/>
      <c r="D3" s="3">
        <v>238</v>
      </c>
      <c r="E3" s="3">
        <v>249</v>
      </c>
      <c r="F3" s="3">
        <v>265</v>
      </c>
      <c r="G3" s="3">
        <v>280</v>
      </c>
      <c r="H3" s="3">
        <v>293</v>
      </c>
      <c r="I3" s="3">
        <v>306</v>
      </c>
      <c r="J3" s="3">
        <v>319</v>
      </c>
      <c r="K3" s="3">
        <v>332</v>
      </c>
      <c r="L3" s="3">
        <v>347</v>
      </c>
      <c r="M3" s="3"/>
      <c r="N3" s="3"/>
    </row>
    <row r="4" spans="1:26" s="2" customFormat="1" x14ac:dyDescent="0.2">
      <c r="B4" s="2" t="s">
        <v>37</v>
      </c>
      <c r="C4" s="3"/>
      <c r="D4" s="3">
        <v>90</v>
      </c>
      <c r="E4" s="3">
        <v>90</v>
      </c>
      <c r="F4" s="3">
        <v>92</v>
      </c>
      <c r="G4" s="3">
        <v>93</v>
      </c>
      <c r="H4" s="3">
        <v>95</v>
      </c>
      <c r="I4" s="3">
        <v>96</v>
      </c>
      <c r="J4" s="3">
        <v>97</v>
      </c>
      <c r="K4" s="3">
        <v>98</v>
      </c>
      <c r="L4" s="3">
        <v>99</v>
      </c>
      <c r="M4" s="3"/>
      <c r="N4" s="3"/>
    </row>
    <row r="5" spans="1:26" s="2" customFormat="1" x14ac:dyDescent="0.2">
      <c r="B5" s="2" t="s">
        <v>38</v>
      </c>
      <c r="C5" s="3"/>
      <c r="D5" s="3">
        <v>71</v>
      </c>
      <c r="E5" s="3">
        <v>72</v>
      </c>
      <c r="F5" s="3">
        <v>74</v>
      </c>
      <c r="G5" s="3">
        <v>77</v>
      </c>
      <c r="H5" s="3">
        <v>78</v>
      </c>
      <c r="I5" s="3">
        <v>80</v>
      </c>
      <c r="J5" s="3">
        <v>82</v>
      </c>
      <c r="K5" s="3">
        <v>84</v>
      </c>
      <c r="L5" s="3">
        <v>86</v>
      </c>
      <c r="M5" s="3"/>
      <c r="N5" s="3"/>
    </row>
    <row r="6" spans="1:26" s="2" customFormat="1" x14ac:dyDescent="0.2">
      <c r="B6" s="2" t="s">
        <v>39</v>
      </c>
      <c r="C6" s="3"/>
      <c r="D6" s="3">
        <v>77</v>
      </c>
      <c r="E6" s="3">
        <v>87</v>
      </c>
      <c r="F6" s="3">
        <v>99</v>
      </c>
      <c r="G6" s="3">
        <v>111</v>
      </c>
      <c r="H6" s="3">
        <v>120</v>
      </c>
      <c r="I6" s="3">
        <v>130</v>
      </c>
      <c r="J6" s="3">
        <v>140</v>
      </c>
      <c r="K6" s="3">
        <v>150</v>
      </c>
      <c r="L6" s="3">
        <v>162</v>
      </c>
      <c r="M6" s="3"/>
      <c r="N6" s="3"/>
    </row>
    <row r="7" spans="1:26" s="2" customFormat="1" x14ac:dyDescent="0.2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26" s="7" customFormat="1" x14ac:dyDescent="0.2">
      <c r="B8" s="7" t="s">
        <v>8</v>
      </c>
      <c r="C8" s="8"/>
      <c r="D8" s="8"/>
      <c r="E8" s="8">
        <v>678.66800000000001</v>
      </c>
      <c r="F8" s="8">
        <v>911.322</v>
      </c>
      <c r="G8" s="8">
        <v>769.58399999999995</v>
      </c>
      <c r="H8" s="8">
        <v>982.10799999999995</v>
      </c>
      <c r="I8" s="8">
        <v>1067.471</v>
      </c>
      <c r="J8" s="8">
        <v>1297.885</v>
      </c>
      <c r="K8" s="8">
        <v>1062.7270000000001</v>
      </c>
      <c r="L8" s="8">
        <v>1110.9090000000001</v>
      </c>
      <c r="M8" s="8">
        <f>+I8*1.01</f>
        <v>1078.14571</v>
      </c>
      <c r="N8" s="8">
        <f>+J8*1.01</f>
        <v>1310.86385</v>
      </c>
      <c r="T8" s="7">
        <v>1715.5340000000001</v>
      </c>
      <c r="U8" s="7">
        <v>2506.6260000000002</v>
      </c>
      <c r="V8" s="7">
        <f>SUM(G8:J8)</f>
        <v>4117.0479999999998</v>
      </c>
      <c r="W8" s="7">
        <f>SUM(K8:N8)</f>
        <v>4562.6455599999999</v>
      </c>
    </row>
    <row r="9" spans="1:26" s="2" customFormat="1" x14ac:dyDescent="0.2">
      <c r="B9" s="2" t="s">
        <v>20</v>
      </c>
      <c r="C9" s="3"/>
      <c r="D9" s="3"/>
      <c r="E9" s="3">
        <v>293.09500000000003</v>
      </c>
      <c r="F9" s="3">
        <v>385.54599999999999</v>
      </c>
      <c r="G9" s="3">
        <v>412.601</v>
      </c>
      <c r="H9" s="3">
        <v>445.02100000000002</v>
      </c>
      <c r="I9" s="3">
        <v>443.47300000000001</v>
      </c>
      <c r="J9" s="3">
        <v>449.15100000000001</v>
      </c>
      <c r="K9" s="3">
        <v>420.89699999999999</v>
      </c>
      <c r="L9" s="3">
        <v>446.37700000000001</v>
      </c>
      <c r="M9" s="3"/>
      <c r="N9" s="3"/>
      <c r="T9" s="2">
        <v>895.83799999999997</v>
      </c>
      <c r="U9" s="2">
        <v>1182.5050000000001</v>
      </c>
      <c r="V9" s="2">
        <f>SUM(G9:J9)</f>
        <v>1750.2460000000001</v>
      </c>
    </row>
    <row r="10" spans="1:26" s="2" customFormat="1" x14ac:dyDescent="0.2">
      <c r="B10" s="2" t="s">
        <v>21</v>
      </c>
      <c r="C10" s="3"/>
      <c r="D10" s="3"/>
      <c r="E10" s="3">
        <f t="shared" ref="E10" si="1">+E8-E9</f>
        <v>385.57299999999998</v>
      </c>
      <c r="F10" s="3">
        <f t="shared" ref="F10:G10" si="2">+F8-F9</f>
        <v>525.77600000000007</v>
      </c>
      <c r="G10" s="3">
        <f t="shared" si="2"/>
        <v>356.98299999999995</v>
      </c>
      <c r="H10" s="3">
        <f>+H8-H9</f>
        <v>537.08699999999999</v>
      </c>
      <c r="I10" s="3">
        <f t="shared" ref="I10" si="3">+I8-I9</f>
        <v>623.99800000000005</v>
      </c>
      <c r="J10" s="3">
        <f t="shared" ref="J10" si="4">+J8-J9</f>
        <v>848.73399999999992</v>
      </c>
      <c r="K10" s="3">
        <f>+K8-K9</f>
        <v>641.83000000000015</v>
      </c>
      <c r="L10" s="3">
        <f>+L8-L9</f>
        <v>664.53200000000015</v>
      </c>
      <c r="M10" s="3"/>
      <c r="N10" s="3"/>
      <c r="T10" s="2">
        <f t="shared" ref="T10" si="5">+T8-T9</f>
        <v>819.69600000000014</v>
      </c>
      <c r="U10" s="2">
        <f>+U8-U9</f>
        <v>1324.1210000000001</v>
      </c>
      <c r="V10" s="2">
        <f>+V8-V9</f>
        <v>2366.8019999999997</v>
      </c>
    </row>
    <row r="11" spans="1:26" s="2" customFormat="1" x14ac:dyDescent="0.2">
      <c r="B11" s="2" t="s">
        <v>22</v>
      </c>
      <c r="C11" s="3"/>
      <c r="D11" s="3"/>
      <c r="E11" s="3">
        <v>283.63900000000001</v>
      </c>
      <c r="F11" s="3">
        <v>318.44600000000003</v>
      </c>
      <c r="G11" s="3">
        <v>348.58</v>
      </c>
      <c r="H11" s="3">
        <v>370.67099999999999</v>
      </c>
      <c r="I11" s="3">
        <v>412.02100000000002</v>
      </c>
      <c r="J11" s="3">
        <v>434.19499999999999</v>
      </c>
      <c r="K11" s="3">
        <v>455.56299999999999</v>
      </c>
      <c r="L11" s="3">
        <v>505.03699999999998</v>
      </c>
      <c r="M11" s="3"/>
      <c r="N11" s="3"/>
      <c r="T11" s="2">
        <v>883.50900000000001</v>
      </c>
      <c r="U11" s="2">
        <v>1101.5609999999999</v>
      </c>
      <c r="V11" s="2">
        <f>SUM(G11:J11)</f>
        <v>1565.4669999999999</v>
      </c>
    </row>
    <row r="12" spans="1:26" s="2" customFormat="1" x14ac:dyDescent="0.2">
      <c r="B12" s="2" t="s">
        <v>23</v>
      </c>
      <c r="C12" s="3"/>
      <c r="D12" s="3"/>
      <c r="E12" s="3">
        <v>143.511</v>
      </c>
      <c r="F12" s="3">
        <v>157.63399999999999</v>
      </c>
      <c r="G12" s="3">
        <v>150.286</v>
      </c>
      <c r="H12" s="3">
        <v>179.72399999999999</v>
      </c>
      <c r="I12" s="3">
        <v>217.52600000000001</v>
      </c>
      <c r="J12" s="3">
        <v>245.22800000000001</v>
      </c>
      <c r="K12" s="3">
        <v>241.886</v>
      </c>
      <c r="L12" s="3">
        <v>311.37400000000002</v>
      </c>
      <c r="M12" s="3"/>
      <c r="N12" s="3"/>
      <c r="T12" s="2">
        <v>458.59800000000001</v>
      </c>
      <c r="U12" s="2">
        <v>555.46799999999996</v>
      </c>
      <c r="V12" s="2">
        <f>SUM(G12:J12)</f>
        <v>792.76400000000012</v>
      </c>
    </row>
    <row r="13" spans="1:26" s="2" customFormat="1" x14ac:dyDescent="0.2">
      <c r="B13" s="2" t="s">
        <v>24</v>
      </c>
      <c r="C13" s="3"/>
      <c r="D13" s="3"/>
      <c r="E13" s="3">
        <v>126.28700000000001</v>
      </c>
      <c r="F13" s="3">
        <v>146.93199999999999</v>
      </c>
      <c r="G13" s="3">
        <v>161.72300000000001</v>
      </c>
      <c r="H13" s="3">
        <v>179.20400000000001</v>
      </c>
      <c r="I13" s="3">
        <v>175.27500000000001</v>
      </c>
      <c r="J13" s="3">
        <v>194.43799999999999</v>
      </c>
      <c r="K13" s="3">
        <v>215.90799999999999</v>
      </c>
      <c r="L13" s="3">
        <v>249.06100000000001</v>
      </c>
      <c r="M13" s="3"/>
      <c r="N13" s="3"/>
      <c r="T13" s="2">
        <v>580.91700000000003</v>
      </c>
      <c r="U13" s="2">
        <v>529.16399999999999</v>
      </c>
      <c r="V13" s="2">
        <f>SUM(G13:J13)</f>
        <v>710.64</v>
      </c>
    </row>
    <row r="14" spans="1:26" s="2" customFormat="1" x14ac:dyDescent="0.2">
      <c r="B14" s="2" t="s">
        <v>25</v>
      </c>
      <c r="C14" s="3"/>
      <c r="D14" s="3"/>
      <c r="E14" s="3">
        <f t="shared" ref="E14" si="6">SUM(E11:E13)</f>
        <v>553.43700000000001</v>
      </c>
      <c r="F14" s="3">
        <f t="shared" ref="F14:G14" si="7">SUM(F11:F13)</f>
        <v>623.01200000000006</v>
      </c>
      <c r="G14" s="3">
        <f t="shared" si="7"/>
        <v>660.58899999999994</v>
      </c>
      <c r="H14" s="3">
        <f>SUM(H11:H13)</f>
        <v>729.59899999999993</v>
      </c>
      <c r="I14" s="3">
        <f t="shared" ref="I14" si="8">SUM(I11:I13)</f>
        <v>804.822</v>
      </c>
      <c r="J14" s="3">
        <f t="shared" ref="J14" si="9">SUM(J11:J13)</f>
        <v>873.86099999999999</v>
      </c>
      <c r="K14" s="3">
        <f t="shared" ref="K14" si="10">SUM(K11:K13)</f>
        <v>913.35699999999997</v>
      </c>
      <c r="L14" s="3">
        <f>SUM(L11:L13)</f>
        <v>1065.472</v>
      </c>
      <c r="M14" s="3"/>
      <c r="N14" s="3"/>
      <c r="T14" s="2">
        <f t="shared" ref="T14" si="11">SUM(T11:T13)</f>
        <v>1923.0239999999999</v>
      </c>
      <c r="U14" s="2">
        <f>SUM(U11:U13)</f>
        <v>2186.1930000000002</v>
      </c>
      <c r="V14" s="2">
        <f t="shared" ref="V14" si="12">SUM(V11:V13)</f>
        <v>3068.8709999999996</v>
      </c>
    </row>
    <row r="15" spans="1:26" s="2" customFormat="1" x14ac:dyDescent="0.2">
      <c r="B15" s="2" t="s">
        <v>26</v>
      </c>
      <c r="C15" s="3"/>
      <c r="D15" s="3"/>
      <c r="E15" s="3">
        <f t="shared" ref="E15" si="13">E10-E14</f>
        <v>-167.86400000000003</v>
      </c>
      <c r="F15" s="3">
        <f t="shared" ref="F15:G15" si="14">F10-F14</f>
        <v>-97.23599999999999</v>
      </c>
      <c r="G15" s="3">
        <f t="shared" si="14"/>
        <v>-303.60599999999999</v>
      </c>
      <c r="H15" s="3">
        <f>H10-H14</f>
        <v>-192.51199999999994</v>
      </c>
      <c r="I15" s="3">
        <f t="shared" ref="I15" si="15">I10-I14</f>
        <v>-180.82399999999996</v>
      </c>
      <c r="J15" s="3">
        <f t="shared" ref="J15" si="16">J10-J14</f>
        <v>-25.127000000000066</v>
      </c>
      <c r="K15" s="3">
        <f t="shared" ref="K15" si="17">K10-K14</f>
        <v>-271.52699999999982</v>
      </c>
      <c r="L15" s="3">
        <f>L10-L14</f>
        <v>-400.93999999999983</v>
      </c>
      <c r="M15" s="3"/>
      <c r="N15" s="3"/>
      <c r="T15" s="2">
        <f t="shared" ref="T15" si="18">+T10-T14</f>
        <v>-1103.3279999999997</v>
      </c>
      <c r="U15" s="2">
        <f>+U10-U14</f>
        <v>-862.07200000000012</v>
      </c>
      <c r="V15" s="2">
        <f t="shared" ref="V15" si="19">+V10-V14</f>
        <v>-702.06899999999996</v>
      </c>
    </row>
    <row r="16" spans="1:26" s="2" customFormat="1" x14ac:dyDescent="0.2">
      <c r="B16" s="2" t="s">
        <v>27</v>
      </c>
      <c r="C16" s="3"/>
      <c r="D16" s="3"/>
      <c r="E16" s="3">
        <f t="shared" ref="E16:F16" si="20">2.801-28.212</f>
        <v>-25.411000000000001</v>
      </c>
      <c r="F16" s="3">
        <f>1.969-29.176</f>
        <v>-27.206999999999997</v>
      </c>
      <c r="G16" s="3">
        <f>1.137-5.031</f>
        <v>-3.8939999999999997</v>
      </c>
      <c r="H16" s="3">
        <f>1.251-4.564</f>
        <v>-3.3130000000000002</v>
      </c>
      <c r="I16" s="3">
        <f t="shared" ref="I16:J16" si="21">1.257-4.031</f>
        <v>-2.774</v>
      </c>
      <c r="J16" s="3">
        <f>1.554-4.05</f>
        <v>-2.4959999999999996</v>
      </c>
      <c r="K16" s="3">
        <f>3.123-5.173</f>
        <v>-2.0499999999999998</v>
      </c>
      <c r="L16" s="3">
        <f>8.331-5.549</f>
        <v>2.7819999999999991</v>
      </c>
      <c r="M16" s="3"/>
      <c r="N16" s="3"/>
      <c r="T16" s="2">
        <f>36.042-24.994</f>
        <v>11.048000000000002</v>
      </c>
      <c r="U16" s="2">
        <f>18.127-97.228</f>
        <v>-79.100999999999999</v>
      </c>
      <c r="V16" s="2">
        <f>SUM(G16:J16)</f>
        <v>-12.477</v>
      </c>
    </row>
    <row r="17" spans="2:22" s="2" customFormat="1" x14ac:dyDescent="0.2">
      <c r="B17" s="2" t="s">
        <v>28</v>
      </c>
      <c r="C17" s="3"/>
      <c r="D17" s="3"/>
      <c r="E17" s="3">
        <f t="shared" ref="E17" si="22">+E15+E16</f>
        <v>-193.27500000000003</v>
      </c>
      <c r="F17" s="3">
        <f t="shared" ref="F17:G17" si="23">+F15+F16</f>
        <v>-124.44299999999998</v>
      </c>
      <c r="G17" s="3">
        <f t="shared" si="23"/>
        <v>-307.5</v>
      </c>
      <c r="H17" s="3">
        <f>+H15+H16</f>
        <v>-195.82499999999993</v>
      </c>
      <c r="I17" s="3">
        <f t="shared" ref="I17" si="24">+I15+I16</f>
        <v>-183.59799999999996</v>
      </c>
      <c r="J17" s="3">
        <f t="shared" ref="J17" si="25">+J15+J16</f>
        <v>-27.623000000000065</v>
      </c>
      <c r="K17" s="3">
        <f>+K15+K16</f>
        <v>-273.57699999999983</v>
      </c>
      <c r="L17" s="3">
        <f>+L15+L16</f>
        <v>-398.15799999999984</v>
      </c>
      <c r="M17" s="3"/>
      <c r="N17" s="3"/>
      <c r="T17" s="2">
        <f t="shared" ref="T17" si="26">+T15+T16</f>
        <v>-1092.2799999999997</v>
      </c>
      <c r="U17" s="2">
        <f>+U15+U16</f>
        <v>-941.17300000000012</v>
      </c>
      <c r="V17" s="2">
        <f>+V15+V16</f>
        <v>-714.54599999999994</v>
      </c>
    </row>
    <row r="18" spans="2:22" s="2" customFormat="1" x14ac:dyDescent="0.2">
      <c r="B18" s="2" t="s">
        <v>29</v>
      </c>
      <c r="C18" s="3"/>
      <c r="D18" s="3"/>
      <c r="E18" s="3">
        <v>0.90900000000000003</v>
      </c>
      <c r="F18" s="3">
        <v>18.126999999999999</v>
      </c>
      <c r="G18" s="3">
        <v>1.44</v>
      </c>
      <c r="H18" s="3">
        <v>-1.879</v>
      </c>
      <c r="I18" s="3">
        <v>0.99199999999999999</v>
      </c>
      <c r="J18" s="3">
        <v>13.031000000000001</v>
      </c>
      <c r="K18" s="3">
        <v>8.51</v>
      </c>
      <c r="L18" s="3">
        <v>6.9989999999999997</v>
      </c>
      <c r="M18" s="3"/>
      <c r="N18" s="3"/>
      <c r="T18" s="2">
        <v>0.39300000000000002</v>
      </c>
      <c r="U18" s="2">
        <v>18.654</v>
      </c>
      <c r="V18" s="2">
        <f>SUM(G18:J18)</f>
        <v>13.584</v>
      </c>
    </row>
    <row r="19" spans="2:22" s="2" customFormat="1" x14ac:dyDescent="0.2">
      <c r="B19" s="2" t="s">
        <v>30</v>
      </c>
      <c r="C19" s="3"/>
      <c r="D19" s="3"/>
      <c r="E19" s="3">
        <f t="shared" ref="E19" si="27">+E17-E18</f>
        <v>-194.18400000000003</v>
      </c>
      <c r="F19" s="3">
        <f t="shared" ref="F19:G19" si="28">+F17-F18</f>
        <v>-142.57</v>
      </c>
      <c r="G19" s="3">
        <f t="shared" si="28"/>
        <v>-308.94</v>
      </c>
      <c r="H19" s="3">
        <f>+H17-H18</f>
        <v>-193.94599999999994</v>
      </c>
      <c r="I19" s="3">
        <f t="shared" ref="I19" si="29">+I17-I18</f>
        <v>-184.58999999999995</v>
      </c>
      <c r="J19" s="3">
        <f t="shared" ref="J19" si="30">+J17-J18</f>
        <v>-40.654000000000067</v>
      </c>
      <c r="K19" s="3">
        <f>+K17-K18</f>
        <v>-282.08699999999982</v>
      </c>
      <c r="L19" s="3">
        <f>+L17-L18</f>
        <v>-405.15699999999987</v>
      </c>
      <c r="M19" s="3"/>
      <c r="N19" s="3"/>
      <c r="T19" s="2">
        <f t="shared" ref="T19" si="31">+T17-T18</f>
        <v>-1092.6729999999998</v>
      </c>
      <c r="U19" s="2">
        <f>+U17-U18</f>
        <v>-959.82700000000011</v>
      </c>
      <c r="V19" s="2">
        <f>+V17-V18</f>
        <v>-728.12999999999988</v>
      </c>
    </row>
    <row r="20" spans="2:22" x14ac:dyDescent="0.2">
      <c r="B20" s="2" t="s">
        <v>31</v>
      </c>
      <c r="E20" s="4">
        <f t="shared" ref="E20" si="32">+E19/E21</f>
        <v>-0.1324204525306529</v>
      </c>
      <c r="F20" s="4">
        <f t="shared" ref="F20:G20" si="33">+F19/F21</f>
        <v>-9.6053499447879331E-2</v>
      </c>
      <c r="G20" s="4">
        <f t="shared" si="33"/>
        <v>-0.20573561102690666</v>
      </c>
      <c r="H20" s="4">
        <f>+H19/H21</f>
        <v>-0.12535014096122496</v>
      </c>
      <c r="I20" s="4">
        <f t="shared" ref="I20" si="34">+I19/I21</f>
        <v>-0.11675772913522489</v>
      </c>
      <c r="J20" s="4">
        <f t="shared" ref="J20" si="35">+J19/J21</f>
        <v>-2.4360064450448516E-2</v>
      </c>
      <c r="K20" s="4">
        <f t="shared" ref="K20" si="36">+K19/K21</f>
        <v>-0.1742231703407976</v>
      </c>
      <c r="L20" s="4">
        <f>+L19/L21</f>
        <v>-0.24823667087382201</v>
      </c>
      <c r="T20" s="6">
        <f t="shared" ref="T20" si="37">+T19/T21</f>
        <v>-0.79440435286471001</v>
      </c>
      <c r="U20" s="6">
        <f>+U19/U21</f>
        <v>-0.65936086798521398</v>
      </c>
      <c r="V20" s="6">
        <f>+V19/V21</f>
        <v>-0.46705028938477744</v>
      </c>
    </row>
    <row r="21" spans="2:22" s="2" customFormat="1" x14ac:dyDescent="0.2">
      <c r="B21" s="2" t="s">
        <v>1</v>
      </c>
      <c r="C21" s="3"/>
      <c r="D21" s="3"/>
      <c r="E21" s="3">
        <v>1466.42</v>
      </c>
      <c r="F21" s="3">
        <v>1484.277</v>
      </c>
      <c r="G21" s="3">
        <v>1501.636</v>
      </c>
      <c r="H21" s="3">
        <v>1547.2339999999999</v>
      </c>
      <c r="I21" s="3">
        <v>1580.9659999999999</v>
      </c>
      <c r="J21" s="3">
        <v>1668.8789999999999</v>
      </c>
      <c r="K21" s="3">
        <v>1619.1130000000001</v>
      </c>
      <c r="L21" s="3">
        <v>1632.14</v>
      </c>
      <c r="M21" s="3"/>
      <c r="N21" s="3"/>
      <c r="T21" s="2">
        <v>1375.462</v>
      </c>
      <c r="U21" s="2">
        <v>1455.693</v>
      </c>
      <c r="V21" s="2">
        <v>1558.9970000000001</v>
      </c>
    </row>
    <row r="23" spans="2:22" x14ac:dyDescent="0.2">
      <c r="B23" s="2" t="s">
        <v>32</v>
      </c>
      <c r="I23" s="5">
        <f t="shared" ref="I23:J23" si="38">+I8/E8-1</f>
        <v>0.57289131062610887</v>
      </c>
      <c r="J23" s="5">
        <f t="shared" si="38"/>
        <v>0.42417828166114724</v>
      </c>
      <c r="K23" s="5">
        <f>+K8/G8-1</f>
        <v>0.38091098567537807</v>
      </c>
      <c r="L23" s="5">
        <f>+L8/H8-1</f>
        <v>0.13114749090731381</v>
      </c>
      <c r="U23" s="9">
        <f>+U8/T8-1</f>
        <v>0.4611345505247928</v>
      </c>
      <c r="V23" s="9">
        <f>+V8/U8-1</f>
        <v>0.64246600809215226</v>
      </c>
    </row>
    <row r="24" spans="2:22" x14ac:dyDescent="0.2">
      <c r="B24" s="2" t="s">
        <v>41</v>
      </c>
      <c r="J24" s="5"/>
      <c r="K24" s="5"/>
      <c r="L24" s="5"/>
    </row>
    <row r="25" spans="2:22" x14ac:dyDescent="0.2">
      <c r="B25" s="2" t="s">
        <v>21</v>
      </c>
      <c r="F25" s="5">
        <f>+F10/F8</f>
        <v>0.57693767954685615</v>
      </c>
      <c r="G25" s="5">
        <f>+G10/G8</f>
        <v>0.4638648932410237</v>
      </c>
      <c r="H25" s="5">
        <f>+H10/H8</f>
        <v>0.54687162715302184</v>
      </c>
      <c r="I25" s="5">
        <f t="shared" ref="I25:K25" si="39">+I10/I8</f>
        <v>0.58455733223666029</v>
      </c>
      <c r="J25" s="5">
        <f t="shared" si="39"/>
        <v>0.65393621160580473</v>
      </c>
      <c r="K25" s="5">
        <f>+K10/K8</f>
        <v>0.60394626277491781</v>
      </c>
      <c r="L25" s="5">
        <f>+L10/L8</f>
        <v>0.5981876103263184</v>
      </c>
    </row>
    <row r="29" spans="2:22" s="2" customFormat="1" x14ac:dyDescent="0.2">
      <c r="B29" s="2" t="s">
        <v>35</v>
      </c>
      <c r="C29" s="3"/>
      <c r="D29" s="3"/>
      <c r="E29" s="3"/>
      <c r="F29" s="3"/>
      <c r="G29" s="3"/>
      <c r="H29" s="3"/>
      <c r="I29" s="3"/>
      <c r="J29" s="3"/>
      <c r="K29" s="3"/>
      <c r="L29" s="3">
        <v>-124.081</v>
      </c>
      <c r="M29" s="3"/>
      <c r="N29" s="3"/>
    </row>
    <row r="30" spans="2:22" s="2" customFormat="1" x14ac:dyDescent="0.2">
      <c r="B30" s="2" t="s">
        <v>34</v>
      </c>
      <c r="C30" s="3"/>
      <c r="D30" s="3"/>
      <c r="E30" s="3"/>
      <c r="F30" s="3"/>
      <c r="G30" s="3"/>
      <c r="H30" s="3"/>
      <c r="I30" s="3"/>
      <c r="J30" s="3"/>
      <c r="K30" s="3"/>
      <c r="L30" s="3">
        <v>-23.37</v>
      </c>
      <c r="M30" s="3"/>
      <c r="N30" s="3"/>
    </row>
    <row r="31" spans="2:22" s="2" customFormat="1" x14ac:dyDescent="0.2">
      <c r="B31" s="2" t="s">
        <v>33</v>
      </c>
      <c r="C31" s="3"/>
      <c r="D31" s="3"/>
      <c r="E31" s="3"/>
      <c r="F31" s="3"/>
      <c r="G31" s="3"/>
      <c r="H31" s="3"/>
      <c r="I31" s="3"/>
      <c r="J31" s="3"/>
      <c r="K31" s="3"/>
      <c r="L31" s="3">
        <f>+L29+L30</f>
        <v>-147.45099999999999</v>
      </c>
      <c r="M31" s="3"/>
      <c r="N31" s="3"/>
    </row>
    <row r="33" spans="2:14" s="2" customFormat="1" x14ac:dyDescent="0.2">
      <c r="B33" s="2" t="s">
        <v>40</v>
      </c>
      <c r="C33" s="3"/>
      <c r="D33" s="3"/>
      <c r="E33" s="3"/>
      <c r="F33" s="3"/>
      <c r="G33" s="3">
        <v>4043</v>
      </c>
      <c r="H33" s="3">
        <v>4667</v>
      </c>
      <c r="I33" s="3">
        <v>5190</v>
      </c>
      <c r="J33" s="3">
        <v>5661</v>
      </c>
      <c r="K33" s="3">
        <v>6131</v>
      </c>
      <c r="L33" s="3">
        <v>6446</v>
      </c>
      <c r="M33" s="3"/>
      <c r="N3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2022-07-21T20:23:43Z</dcterms:created>
  <dcterms:modified xsi:type="dcterms:W3CDTF">2022-07-21T20:58:51Z</dcterms:modified>
</cp:coreProperties>
</file>