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59DF199B-6396-6544-B066-A81F91D6B0F7}" xr6:coauthVersionLast="47" xr6:coauthVersionMax="47" xr10:uidLastSave="{00000000-0000-0000-0000-000000000000}"/>
  <bookViews>
    <workbookView xWindow="0" yWindow="760" windowWidth="34560" windowHeight="2072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6" l="1"/>
  <c r="K33" i="6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5" i="4" l="1"/>
  <c r="G26" i="4"/>
  <c r="AB3" i="6"/>
  <c r="AF3" i="6"/>
  <c r="AE3" i="6"/>
  <c r="AD3" i="6"/>
  <c r="AC3" i="6"/>
  <c r="AA3" i="6"/>
  <c r="Z3" i="6"/>
  <c r="Y3" i="6"/>
  <c r="X3" i="6"/>
  <c r="W3" i="6"/>
  <c r="V3" i="6"/>
  <c r="U3" i="6"/>
  <c r="G3" i="6" s="1"/>
  <c r="T3" i="6"/>
  <c r="S3" i="6"/>
  <c r="R3" i="6"/>
  <c r="Q3" i="6"/>
  <c r="P3" i="6"/>
  <c r="O3" i="6"/>
  <c r="N3" i="6"/>
  <c r="M3" i="6"/>
  <c r="E3" i="6" s="1"/>
  <c r="H3" i="6" l="1"/>
  <c r="F3" i="6"/>
  <c r="B5" i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5" i="1"/>
  <c r="Q25" i="6" l="1"/>
  <c r="F25" i="6" s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7" i="1" s="1"/>
  <c r="B16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6" i="1"/>
  <c r="F16" i="1" s="1"/>
  <c r="B30" i="1" l="1"/>
  <c r="B31" i="1" s="1"/>
  <c r="B32" i="1" s="1"/>
  <c r="G12" i="1"/>
  <c r="B33" i="1" l="1"/>
  <c r="B34" i="1" s="1"/>
  <c r="B35" i="1" s="1"/>
  <c r="B36" i="1" s="1"/>
  <c r="G17" i="1"/>
  <c r="J17" i="1"/>
  <c r="F17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6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6" i="1"/>
  <c r="H203" i="1"/>
  <c r="H205" i="1"/>
  <c r="H10" i="1"/>
  <c r="H17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A32" i="4"/>
  <c r="B135" i="1" l="1"/>
  <c r="B136" i="1" s="1"/>
  <c r="B137" i="1" s="1"/>
  <c r="B138" i="1" s="1"/>
  <c r="B139" i="1" s="1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<sst xmlns="http://schemas.openxmlformats.org/spreadsheetml/2006/main" count="1613" uniqueCount="1128">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</sst>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BMY.xlsx" TargetMode="External"/><Relationship Id="rId1" Type="http://schemas.openxmlformats.org/officeDocument/2006/relationships/externalLinkPath" Target="BM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2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5" sqref="C15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RANDBETWEEN(1,B204)</f>
        <v>95</v>
      </c>
    </row>
    <row r="2" spans="1:30" x14ac:dyDescent="0.15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-2495.9701492537311</v>
      </c>
      <c r="H6" s="6">
        <f t="shared" si="0"/>
        <v>760017.50014925376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775418.2089552239</v>
      </c>
      <c r="G7" s="6">
        <f>([3]Main!$J$5-[3]Main!$J$6)/DKK</f>
        <v>-2495.9701492537311</v>
      </c>
      <c r="H7" s="6">
        <f t="shared" si="0"/>
        <v>777914.17910447763</v>
      </c>
      <c r="I7" s="3" t="str">
        <f>+I6</f>
        <v>Q124</v>
      </c>
      <c r="J7" s="6">
        <f>+[3]Main!$J$3</f>
        <v>4471</v>
      </c>
      <c r="K7" s="9">
        <v>45460</v>
      </c>
      <c r="AC7" s="39" t="s">
        <v>1098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85.13</v>
      </c>
      <c r="F14" s="6">
        <f>+E14*J14*2</f>
        <v>265605.59999999998</v>
      </c>
      <c r="G14" s="6">
        <f>+[9]Main!$K$5-[9]Main!$K$6</f>
        <v>-26324</v>
      </c>
      <c r="H14" s="6">
        <f t="shared" si="0"/>
        <v>291929.59999999998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13102</v>
      </c>
      <c r="F15" s="6">
        <f>+E15*J15/100*GBP</f>
        <v>265708.56</v>
      </c>
      <c r="G15" s="6">
        <f>+[9]Main!$K$5-[9]Main!$K$6</f>
        <v>-26324</v>
      </c>
      <c r="H15" s="6">
        <f t="shared" si="0"/>
        <v>292032.56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B17+1</f>
        <v>11</v>
      </c>
      <c r="C16" s="5" t="s">
        <v>34</v>
      </c>
      <c r="D16" s="1" t="s">
        <v>35</v>
      </c>
      <c r="E16" s="7">
        <v>230.55</v>
      </c>
      <c r="F16" s="6">
        <f>+E16*J16</f>
        <v>124266.45000000001</v>
      </c>
      <c r="G16" s="6">
        <f>[10]Main!$J$5-[10]Main!$J$6</f>
        <v>-29600</v>
      </c>
      <c r="H16" s="6">
        <f>F16-G16</f>
        <v>153866.45000000001</v>
      </c>
      <c r="I16" s="3" t="s">
        <v>307</v>
      </c>
      <c r="J16" s="6">
        <f>+[10]Main!$J$3</f>
        <v>539</v>
      </c>
      <c r="K16" s="9">
        <v>44985</v>
      </c>
    </row>
    <row r="17" spans="1:29" x14ac:dyDescent="0.15">
      <c r="A17" t="s">
        <v>341</v>
      </c>
      <c r="B17" s="1">
        <f>+B14+1</f>
        <v>10</v>
      </c>
      <c r="C17" s="5" t="s">
        <v>32</v>
      </c>
      <c r="D17" s="1" t="s">
        <v>33</v>
      </c>
      <c r="E17" s="3">
        <v>49.36</v>
      </c>
      <c r="F17" s="6">
        <f>+E17*J17</f>
        <v>100072.22598608</v>
      </c>
      <c r="G17" s="6">
        <f>+[11]Main!$K$5-[11]Main!$K$6</f>
        <v>-45379</v>
      </c>
      <c r="H17" s="6">
        <f t="shared" si="0"/>
        <v>145451.22598608001</v>
      </c>
      <c r="I17" s="3" t="s">
        <v>1101</v>
      </c>
      <c r="J17" s="6">
        <f>+[11]Main!$K$3</f>
        <v>2027.395178</v>
      </c>
      <c r="K17" s="9">
        <v>45523</v>
      </c>
    </row>
    <row r="18" spans="1:29" x14ac:dyDescent="0.15">
      <c r="A18" t="s">
        <v>341</v>
      </c>
      <c r="B18" s="1">
        <f>B16+1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15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15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15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15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84529.406000000003</v>
      </c>
      <c r="G24" s="6">
        <f>+[17]Main!$J$6-[17]Main!$J$7</f>
        <v>-14961</v>
      </c>
      <c r="H24" s="6">
        <f>F24-G24</f>
        <v>99490.406000000003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15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15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-28706.271944922548</v>
      </c>
      <c r="H26" s="6">
        <f>+F26-G26</f>
        <v>78922.798240922551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15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47756.175160068851</v>
      </c>
      <c r="G27" s="6">
        <f>([19]Main!$K$6-[19]Main!$K$7)/JPY</f>
        <v>-28706.271944922548</v>
      </c>
      <c r="H27" s="6">
        <f>+F27-G27</f>
        <v>76462.447104991399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15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15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54772.417314285711</v>
      </c>
      <c r="G29" s="6">
        <f>([21]Main!$M$5-[21]Main!$M$6)</f>
        <v>780.00599999999986</v>
      </c>
      <c r="H29" s="6">
        <f>+F29-G29</f>
        <v>53992.41131428571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41067.256286843374</v>
      </c>
      <c r="G34" s="6">
        <f>([26]Main!$J$5-[26]Main!$J$6)/JPY</f>
        <v>3766.7263339070569</v>
      </c>
      <c r="H34" s="6">
        <f>+F34-G34</f>
        <v>37300.529952936318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24820.161886402755</v>
      </c>
      <c r="G38" s="6">
        <f>([30]Main!$K$5-[30]Main!$K$6)/JPY</f>
        <v>1427.0981067125645</v>
      </c>
      <c r="H38" s="6">
        <f>+F38-G38</f>
        <v>23393.06377969019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3573.5820895522388</v>
      </c>
      <c r="H40" s="6">
        <f t="shared" si="2"/>
        <v>22053.757393047763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26557.693917313434</v>
      </c>
      <c r="G41" s="6">
        <f>([32]Main!$K$7-[32]Main!$K$8)/DKK</f>
        <v>3573.5820895522388</v>
      </c>
      <c r="H41" s="6">
        <f t="shared" si="2"/>
        <v>22984.111827761197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17183.044296041306</v>
      </c>
      <c r="H46" s="6">
        <f>F46-G46</f>
        <v>17183.044296041306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16285.240837452668</v>
      </c>
      <c r="G52" s="6">
        <f>([42]Main!$L$5-[42]Main!$L$6)/JPY</f>
        <v>5497.5834767642</v>
      </c>
      <c r="H52" s="6">
        <f t="shared" si="4"/>
        <v>10787.657360688467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5214.3629200000005</v>
      </c>
      <c r="G62" s="6">
        <f>+[51]Main!$K$5-[51]Main!$K$6</f>
        <v>-337</v>
      </c>
      <c r="H62" s="6">
        <f>+F62-G62</f>
        <v>5551.3629200000005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15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15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6"/>
        <v>79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15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15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15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15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15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15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15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15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15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15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15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15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15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15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15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15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15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15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4552.2388059701489</v>
      </c>
    </row>
    <row r="111" spans="1:29" x14ac:dyDescent="0.15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15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15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15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15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15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15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15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15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15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15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15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15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15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15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15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15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15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15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15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15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15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15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15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15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15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15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15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15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15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15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15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15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15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15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15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15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15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15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15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15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15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15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15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15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15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15">
      <c r="A157" s="1" t="s">
        <v>341</v>
      </c>
      <c r="B157" s="1">
        <f t="shared" si="9"/>
        <v>146</v>
      </c>
      <c r="C157" s="5" t="s">
        <v>219</v>
      </c>
      <c r="D157" s="1" t="s">
        <v>220</v>
      </c>
      <c r="E157" s="3">
        <v>10.61</v>
      </c>
      <c r="F157" s="6">
        <v>903</v>
      </c>
    </row>
    <row r="158" spans="1:11" x14ac:dyDescent="0.15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15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15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15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15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15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15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15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15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15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15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15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15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15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15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15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15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15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15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15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15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15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15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15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15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15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15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15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15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15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15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15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15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15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15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15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15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15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15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15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15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15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15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15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15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15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15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15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15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15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15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15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15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15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15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15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15">
      <c r="B214" s="1">
        <f t="shared" si="10"/>
        <v>202</v>
      </c>
      <c r="C214" s="1" t="s">
        <v>1010</v>
      </c>
      <c r="D214" t="s">
        <v>1011</v>
      </c>
    </row>
    <row r="215" spans="1:9" x14ac:dyDescent="0.15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15">
      <c r="B216" s="1">
        <f t="shared" si="10"/>
        <v>204</v>
      </c>
      <c r="C216" t="s">
        <v>1012</v>
      </c>
      <c r="D216" t="s">
        <v>1013</v>
      </c>
    </row>
    <row r="217" spans="1:9" x14ac:dyDescent="0.15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15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15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15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15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15">
      <c r="B222" s="1">
        <f t="shared" si="10"/>
        <v>210</v>
      </c>
      <c r="C222" t="s">
        <v>437</v>
      </c>
      <c r="D222" t="s">
        <v>436</v>
      </c>
    </row>
    <row r="223" spans="1:9" x14ac:dyDescent="0.15">
      <c r="B223" s="1">
        <f t="shared" si="10"/>
        <v>211</v>
      </c>
      <c r="C223" t="s">
        <v>438</v>
      </c>
      <c r="D223" t="s">
        <v>439</v>
      </c>
    </row>
    <row r="224" spans="1:9" x14ac:dyDescent="0.15">
      <c r="B224" s="1">
        <f t="shared" si="10"/>
        <v>212</v>
      </c>
      <c r="C224" s="1" t="s">
        <v>402</v>
      </c>
      <c r="D224" s="1" t="s">
        <v>403</v>
      </c>
    </row>
    <row r="225" spans="1:5" x14ac:dyDescent="0.15">
      <c r="B225" s="1">
        <f t="shared" si="10"/>
        <v>213</v>
      </c>
      <c r="C225" t="s">
        <v>755</v>
      </c>
      <c r="D225" t="s">
        <v>756</v>
      </c>
    </row>
    <row r="226" spans="1:5" x14ac:dyDescent="0.15">
      <c r="B226" s="1">
        <f t="shared" si="10"/>
        <v>214</v>
      </c>
      <c r="C226" t="s">
        <v>759</v>
      </c>
      <c r="D226" t="s">
        <v>760</v>
      </c>
    </row>
    <row r="227" spans="1:5" x14ac:dyDescent="0.15">
      <c r="B227" s="1">
        <f t="shared" si="10"/>
        <v>215</v>
      </c>
      <c r="C227" t="s">
        <v>763</v>
      </c>
      <c r="D227" t="s">
        <v>764</v>
      </c>
    </row>
    <row r="228" spans="1:5" x14ac:dyDescent="0.15">
      <c r="A228"/>
      <c r="B228" s="1">
        <f t="shared" si="10"/>
        <v>216</v>
      </c>
      <c r="C228" t="s">
        <v>765</v>
      </c>
      <c r="D228" t="s">
        <v>766</v>
      </c>
    </row>
    <row r="229" spans="1:5" x14ac:dyDescent="0.15">
      <c r="B229" s="1">
        <f t="shared" si="10"/>
        <v>217</v>
      </c>
      <c r="C229" t="s">
        <v>761</v>
      </c>
      <c r="D229" t="s">
        <v>762</v>
      </c>
    </row>
    <row r="230" spans="1:5" x14ac:dyDescent="0.15">
      <c r="B230" s="1">
        <f t="shared" si="10"/>
        <v>218</v>
      </c>
      <c r="C230" t="s">
        <v>757</v>
      </c>
      <c r="D230" t="s">
        <v>758</v>
      </c>
    </row>
    <row r="231" spans="1:5" x14ac:dyDescent="0.15">
      <c r="B231" s="1">
        <f t="shared" si="10"/>
        <v>219</v>
      </c>
      <c r="C231" t="s">
        <v>753</v>
      </c>
      <c r="D231" t="s">
        <v>754</v>
      </c>
    </row>
    <row r="232" spans="1:5" x14ac:dyDescent="0.15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15">
      <c r="B233" s="1">
        <f t="shared" si="10"/>
        <v>221</v>
      </c>
      <c r="C233" s="1" t="s">
        <v>509</v>
      </c>
      <c r="D233" s="1" t="s">
        <v>510</v>
      </c>
    </row>
    <row r="234" spans="1:5" x14ac:dyDescent="0.15">
      <c r="B234" s="1">
        <f t="shared" si="10"/>
        <v>222</v>
      </c>
      <c r="C234" t="s">
        <v>515</v>
      </c>
      <c r="D234" t="s">
        <v>516</v>
      </c>
    </row>
    <row r="235" spans="1:5" x14ac:dyDescent="0.15">
      <c r="B235" s="1">
        <f t="shared" si="10"/>
        <v>223</v>
      </c>
      <c r="C235" t="s">
        <v>745</v>
      </c>
      <c r="D235" t="s">
        <v>746</v>
      </c>
    </row>
    <row r="236" spans="1:5" x14ac:dyDescent="0.15">
      <c r="B236" s="1">
        <f t="shared" si="10"/>
        <v>224</v>
      </c>
      <c r="C236" t="s">
        <v>747</v>
      </c>
      <c r="D236" t="s">
        <v>748</v>
      </c>
    </row>
    <row r="237" spans="1:5" x14ac:dyDescent="0.15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15">
      <c r="B238" s="1">
        <f t="shared" si="13"/>
        <v>226</v>
      </c>
      <c r="C238" s="1" t="s">
        <v>526</v>
      </c>
      <c r="D238" s="1" t="s">
        <v>527</v>
      </c>
    </row>
    <row r="239" spans="1:5" x14ac:dyDescent="0.15">
      <c r="B239" s="1">
        <f t="shared" si="13"/>
        <v>227</v>
      </c>
      <c r="C239" t="s">
        <v>531</v>
      </c>
      <c r="D239" t="s">
        <v>532</v>
      </c>
    </row>
    <row r="240" spans="1:5" x14ac:dyDescent="0.15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15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15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15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15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15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15">
      <c r="B246" s="1">
        <f t="shared" si="13"/>
        <v>234</v>
      </c>
      <c r="C246" t="s">
        <v>805</v>
      </c>
      <c r="D246" t="s">
        <v>802</v>
      </c>
    </row>
    <row r="247" spans="1:5" x14ac:dyDescent="0.15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15">
      <c r="B248" s="1">
        <f t="shared" si="13"/>
        <v>236</v>
      </c>
      <c r="C248" t="s">
        <v>803</v>
      </c>
      <c r="D248" t="s">
        <v>804</v>
      </c>
    </row>
    <row r="249" spans="1:5" x14ac:dyDescent="0.15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15">
      <c r="B250" s="1">
        <f t="shared" si="13"/>
        <v>238</v>
      </c>
      <c r="C250" s="34" t="s">
        <v>551</v>
      </c>
      <c r="D250" s="34" t="s">
        <v>552</v>
      </c>
    </row>
    <row r="251" spans="1:5" x14ac:dyDescent="0.15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15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15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15">
      <c r="B254" s="1">
        <f t="shared" si="13"/>
        <v>242</v>
      </c>
      <c r="C254" t="s">
        <v>559</v>
      </c>
      <c r="D254" t="s">
        <v>560</v>
      </c>
    </row>
    <row r="255" spans="1:5" x14ac:dyDescent="0.15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15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15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15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15">
      <c r="B259" s="1">
        <f t="shared" si="13"/>
        <v>247</v>
      </c>
      <c r="C259" t="s">
        <v>1008</v>
      </c>
      <c r="D259" t="s">
        <v>1009</v>
      </c>
    </row>
    <row r="260" spans="1:5" x14ac:dyDescent="0.15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15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15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15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15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15">
      <c r="B265" s="1">
        <f t="shared" si="13"/>
        <v>253</v>
      </c>
      <c r="C265" s="34" t="s">
        <v>579</v>
      </c>
      <c r="D265" s="34" t="s">
        <v>580</v>
      </c>
      <c r="E265"/>
    </row>
    <row r="266" spans="1:5" x14ac:dyDescent="0.15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15">
      <c r="B267" s="1">
        <f t="shared" si="13"/>
        <v>255</v>
      </c>
      <c r="C267" t="s">
        <v>818</v>
      </c>
      <c r="D267" t="s">
        <v>819</v>
      </c>
    </row>
    <row r="268" spans="1:5" x14ac:dyDescent="0.15">
      <c r="B268" s="1">
        <f t="shared" si="13"/>
        <v>256</v>
      </c>
      <c r="C268" t="s">
        <v>816</v>
      </c>
      <c r="D268" t="s">
        <v>817</v>
      </c>
    </row>
    <row r="269" spans="1:5" x14ac:dyDescent="0.15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15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15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15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15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15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15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15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15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15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15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15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15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15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15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15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15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15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15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15">
      <c r="B288" s="1">
        <f t="shared" si="13"/>
        <v>276</v>
      </c>
      <c r="C288" t="s">
        <v>603</v>
      </c>
      <c r="D288" t="s">
        <v>604</v>
      </c>
    </row>
    <row r="289" spans="1:4" x14ac:dyDescent="0.15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15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15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15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15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15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15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15">
      <c r="B296" s="1">
        <f t="shared" si="13"/>
        <v>284</v>
      </c>
      <c r="C296" t="s">
        <v>685</v>
      </c>
      <c r="D296" t="s">
        <v>686</v>
      </c>
    </row>
    <row r="297" spans="1:4" x14ac:dyDescent="0.15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15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15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15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15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15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15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15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15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15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15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15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15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15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15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15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15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15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15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15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15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15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15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15">
      <c r="A320"/>
      <c r="B320" s="1">
        <f t="shared" si="14"/>
        <v>308</v>
      </c>
      <c r="C320" t="s">
        <v>848</v>
      </c>
      <c r="D320" t="s">
        <v>849</v>
      </c>
    </row>
    <row r="321" spans="1:5" x14ac:dyDescent="0.15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15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15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15">
      <c r="A324"/>
      <c r="B324" s="1">
        <f t="shared" si="14"/>
        <v>312</v>
      </c>
      <c r="C324" t="s">
        <v>856</v>
      </c>
      <c r="D324" t="s">
        <v>857</v>
      </c>
    </row>
    <row r="325" spans="1:5" x14ac:dyDescent="0.15">
      <c r="A325"/>
      <c r="B325" s="1">
        <f t="shared" si="14"/>
        <v>313</v>
      </c>
      <c r="C325" t="s">
        <v>858</v>
      </c>
      <c r="D325" t="s">
        <v>859</v>
      </c>
    </row>
    <row r="326" spans="1:5" x14ac:dyDescent="0.15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15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15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15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15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15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15">
      <c r="A332"/>
      <c r="B332" s="1">
        <f t="shared" si="14"/>
        <v>320</v>
      </c>
      <c r="C332" t="s">
        <v>872</v>
      </c>
      <c r="D332" t="s">
        <v>873</v>
      </c>
    </row>
    <row r="333" spans="1:5" x14ac:dyDescent="0.15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15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15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15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15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15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15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15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15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15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15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15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15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15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15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15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15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15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15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15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15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15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15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15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15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15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15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15">
      <c r="A360"/>
      <c r="B360" s="1">
        <f t="shared" si="15"/>
        <v>348</v>
      </c>
      <c r="C360" t="s">
        <v>928</v>
      </c>
      <c r="D360" t="s">
        <v>929</v>
      </c>
    </row>
    <row r="361" spans="1:4" x14ac:dyDescent="0.15">
      <c r="A361"/>
      <c r="B361" s="1">
        <f t="shared" si="15"/>
        <v>349</v>
      </c>
      <c r="C361" t="s">
        <v>930</v>
      </c>
      <c r="D361" t="s">
        <v>931</v>
      </c>
    </row>
    <row r="362" spans="1:4" x14ac:dyDescent="0.15">
      <c r="A362"/>
      <c r="B362" s="1">
        <f t="shared" si="15"/>
        <v>350</v>
      </c>
      <c r="C362" t="s">
        <v>932</v>
      </c>
      <c r="D362" t="s">
        <v>933</v>
      </c>
    </row>
    <row r="363" spans="1:4" x14ac:dyDescent="0.15">
      <c r="A363"/>
      <c r="B363" s="1">
        <f t="shared" ref="B363:B392" si="16">B362+1</f>
        <v>351</v>
      </c>
      <c r="C363" t="s">
        <v>934</v>
      </c>
      <c r="D363" t="s">
        <v>935</v>
      </c>
    </row>
    <row r="364" spans="1:4" x14ac:dyDescent="0.15">
      <c r="A364"/>
      <c r="B364" s="1">
        <f t="shared" si="16"/>
        <v>352</v>
      </c>
      <c r="C364" t="s">
        <v>936</v>
      </c>
      <c r="D364" t="s">
        <v>937</v>
      </c>
    </row>
    <row r="365" spans="1:4" x14ac:dyDescent="0.15">
      <c r="A365"/>
      <c r="B365" s="1">
        <f t="shared" si="16"/>
        <v>353</v>
      </c>
      <c r="C365" t="s">
        <v>938</v>
      </c>
      <c r="D365" t="s">
        <v>939</v>
      </c>
    </row>
    <row r="366" spans="1:4" x14ac:dyDescent="0.15">
      <c r="A366"/>
      <c r="B366" s="1">
        <f t="shared" si="16"/>
        <v>354</v>
      </c>
      <c r="C366" t="s">
        <v>940</v>
      </c>
      <c r="D366" t="s">
        <v>941</v>
      </c>
    </row>
    <row r="367" spans="1:4" x14ac:dyDescent="0.15">
      <c r="A367"/>
      <c r="B367" s="1">
        <f t="shared" si="16"/>
        <v>355</v>
      </c>
      <c r="C367" t="s">
        <v>942</v>
      </c>
      <c r="D367" t="s">
        <v>943</v>
      </c>
    </row>
    <row r="368" spans="1:4" x14ac:dyDescent="0.15">
      <c r="A368"/>
      <c r="B368" s="1">
        <f t="shared" si="16"/>
        <v>356</v>
      </c>
      <c r="C368" t="s">
        <v>944</v>
      </c>
      <c r="D368" t="s">
        <v>945</v>
      </c>
    </row>
    <row r="369" spans="1:4" x14ac:dyDescent="0.15">
      <c r="A369"/>
      <c r="B369" s="1">
        <f t="shared" si="16"/>
        <v>357</v>
      </c>
      <c r="C369" t="s">
        <v>946</v>
      </c>
      <c r="D369" t="s">
        <v>947</v>
      </c>
    </row>
    <row r="370" spans="1:4" x14ac:dyDescent="0.15">
      <c r="A370"/>
      <c r="B370" s="1">
        <f t="shared" si="16"/>
        <v>358</v>
      </c>
      <c r="C370" t="s">
        <v>948</v>
      </c>
      <c r="D370" t="s">
        <v>951</v>
      </c>
    </row>
    <row r="371" spans="1:4" x14ac:dyDescent="0.15">
      <c r="A371"/>
      <c r="B371" s="1">
        <f t="shared" si="16"/>
        <v>359</v>
      </c>
      <c r="C371" t="s">
        <v>949</v>
      </c>
      <c r="D371" t="s">
        <v>950</v>
      </c>
    </row>
    <row r="372" spans="1:4" x14ac:dyDescent="0.15">
      <c r="A372"/>
      <c r="B372" s="1">
        <f t="shared" si="16"/>
        <v>360</v>
      </c>
      <c r="C372" t="s">
        <v>952</v>
      </c>
      <c r="D372" t="s">
        <v>953</v>
      </c>
    </row>
    <row r="373" spans="1:4" x14ac:dyDescent="0.15">
      <c r="A373"/>
      <c r="B373" s="1">
        <f t="shared" si="16"/>
        <v>361</v>
      </c>
      <c r="C373" t="s">
        <v>954</v>
      </c>
      <c r="D373" t="s">
        <v>955</v>
      </c>
    </row>
    <row r="374" spans="1:4" x14ac:dyDescent="0.15">
      <c r="A374"/>
      <c r="B374" s="1">
        <f t="shared" si="16"/>
        <v>362</v>
      </c>
      <c r="C374" t="s">
        <v>956</v>
      </c>
      <c r="D374" t="s">
        <v>957</v>
      </c>
    </row>
    <row r="375" spans="1:4" x14ac:dyDescent="0.15">
      <c r="A375"/>
      <c r="B375" s="1">
        <f t="shared" si="16"/>
        <v>363</v>
      </c>
      <c r="C375" t="s">
        <v>958</v>
      </c>
      <c r="D375" t="s">
        <v>959</v>
      </c>
    </row>
    <row r="376" spans="1:4" x14ac:dyDescent="0.15">
      <c r="A376"/>
      <c r="B376" s="1">
        <f t="shared" si="16"/>
        <v>364</v>
      </c>
      <c r="C376" t="s">
        <v>960</v>
      </c>
      <c r="D376" t="s">
        <v>961</v>
      </c>
    </row>
    <row r="377" spans="1:4" x14ac:dyDescent="0.15">
      <c r="A377"/>
      <c r="B377" s="1">
        <f t="shared" si="16"/>
        <v>365</v>
      </c>
      <c r="C377" t="s">
        <v>962</v>
      </c>
      <c r="D377" t="s">
        <v>963</v>
      </c>
    </row>
    <row r="378" spans="1:4" x14ac:dyDescent="0.15">
      <c r="A378"/>
      <c r="B378" s="1">
        <f t="shared" si="16"/>
        <v>366</v>
      </c>
      <c r="C378" t="s">
        <v>964</v>
      </c>
      <c r="D378" t="s">
        <v>965</v>
      </c>
    </row>
    <row r="379" spans="1:4" x14ac:dyDescent="0.15">
      <c r="A379"/>
      <c r="B379" s="1">
        <f t="shared" si="16"/>
        <v>367</v>
      </c>
      <c r="C379" t="s">
        <v>966</v>
      </c>
      <c r="D379" t="s">
        <v>967</v>
      </c>
    </row>
    <row r="380" spans="1:4" x14ac:dyDescent="0.15">
      <c r="A380"/>
      <c r="B380" s="1">
        <f t="shared" si="16"/>
        <v>368</v>
      </c>
      <c r="C380" t="s">
        <v>968</v>
      </c>
      <c r="D380" t="s">
        <v>969</v>
      </c>
    </row>
    <row r="381" spans="1:4" x14ac:dyDescent="0.15">
      <c r="A381"/>
      <c r="B381" s="1">
        <f t="shared" si="16"/>
        <v>369</v>
      </c>
      <c r="C381" t="s">
        <v>970</v>
      </c>
      <c r="D381" t="s">
        <v>971</v>
      </c>
    </row>
    <row r="382" spans="1:4" x14ac:dyDescent="0.15">
      <c r="A382"/>
      <c r="B382" s="1">
        <f t="shared" si="16"/>
        <v>370</v>
      </c>
      <c r="C382" t="s">
        <v>972</v>
      </c>
      <c r="D382" t="s">
        <v>973</v>
      </c>
    </row>
    <row r="383" spans="1:4" x14ac:dyDescent="0.15">
      <c r="A383"/>
      <c r="B383" s="1">
        <f t="shared" si="16"/>
        <v>371</v>
      </c>
      <c r="C383" t="s">
        <v>974</v>
      </c>
      <c r="D383" t="s">
        <v>975</v>
      </c>
    </row>
    <row r="384" spans="1:4" x14ac:dyDescent="0.15">
      <c r="A384"/>
      <c r="B384" s="1">
        <f t="shared" si="16"/>
        <v>372</v>
      </c>
      <c r="C384" t="s">
        <v>976</v>
      </c>
      <c r="D384" t="s">
        <v>977</v>
      </c>
    </row>
    <row r="385" spans="1:4" x14ac:dyDescent="0.15">
      <c r="A385"/>
      <c r="B385" s="1">
        <f t="shared" si="16"/>
        <v>373</v>
      </c>
      <c r="C385" t="s">
        <v>978</v>
      </c>
      <c r="D385" t="s">
        <v>979</v>
      </c>
    </row>
    <row r="386" spans="1:4" x14ac:dyDescent="0.15">
      <c r="A386"/>
      <c r="B386" s="1">
        <f t="shared" si="16"/>
        <v>374</v>
      </c>
      <c r="C386" t="s">
        <v>980</v>
      </c>
      <c r="D386" t="s">
        <v>981</v>
      </c>
    </row>
    <row r="387" spans="1:4" x14ac:dyDescent="0.15">
      <c r="A387"/>
      <c r="B387" s="1">
        <f t="shared" si="16"/>
        <v>375</v>
      </c>
      <c r="C387" t="s">
        <v>982</v>
      </c>
      <c r="D387" t="s">
        <v>983</v>
      </c>
    </row>
    <row r="388" spans="1:4" x14ac:dyDescent="0.15">
      <c r="A388"/>
      <c r="B388" s="1">
        <f t="shared" si="16"/>
        <v>376</v>
      </c>
      <c r="C388" t="s">
        <v>984</v>
      </c>
      <c r="D388" t="s">
        <v>985</v>
      </c>
    </row>
    <row r="389" spans="1:4" x14ac:dyDescent="0.15">
      <c r="A389"/>
      <c r="B389" s="1">
        <f t="shared" si="16"/>
        <v>377</v>
      </c>
      <c r="C389" t="s">
        <v>986</v>
      </c>
      <c r="D389" t="s">
        <v>987</v>
      </c>
    </row>
    <row r="390" spans="1:4" x14ac:dyDescent="0.15">
      <c r="A390"/>
      <c r="B390" s="1">
        <f t="shared" si="16"/>
        <v>378</v>
      </c>
      <c r="C390" t="s">
        <v>988</v>
      </c>
      <c r="D390" t="s">
        <v>989</v>
      </c>
    </row>
    <row r="391" spans="1:4" x14ac:dyDescent="0.15">
      <c r="A391"/>
      <c r="B391" s="1">
        <f t="shared" si="16"/>
        <v>379</v>
      </c>
      <c r="C391" t="s">
        <v>990</v>
      </c>
      <c r="D391" t="s">
        <v>991</v>
      </c>
    </row>
    <row r="392" spans="1:4" x14ac:dyDescent="0.15">
      <c r="B392" s="1">
        <f t="shared" si="16"/>
        <v>380</v>
      </c>
      <c r="C392" s="1" t="s">
        <v>1126</v>
      </c>
      <c r="D392" s="1" t="s">
        <v>1127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6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7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  <hyperlink ref="C157" r:id="rId92" xr:uid="{2B6C4E35-2657-4D1A-8D80-C54F892964F4}"/>
    <hyperlink ref="C14" r:id="rId93" xr:uid="{D4CC8F9A-CC3B-EE41-860B-629E01D90BFD}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39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291</v>
      </c>
    </row>
    <row r="2" spans="1:109" x14ac:dyDescent="0.15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15">
      <c r="B3" t="s">
        <v>1077</v>
      </c>
      <c r="C3" t="s">
        <v>1078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540/$C$39</f>
        <v>78.717201166180757</v>
      </c>
      <c r="N3" s="30">
        <f>992/$C$39</f>
        <v>144.60641399416909</v>
      </c>
      <c r="O3" s="31">
        <f>1425/$C$39</f>
        <v>207.72594752186589</v>
      </c>
      <c r="P3" s="31">
        <f>2325/$C$39</f>
        <v>338.92128279883383</v>
      </c>
      <c r="Q3" s="31">
        <f>3122/$C$39</f>
        <v>455.10204081632651</v>
      </c>
      <c r="R3" s="31">
        <f>4365/$C$39</f>
        <v>636.29737609329447</v>
      </c>
      <c r="S3" s="31">
        <f>4755/$C$39</f>
        <v>693.14868804664718</v>
      </c>
      <c r="T3" s="31">
        <f>4836/$C$39</f>
        <v>704.95626822157431</v>
      </c>
      <c r="U3" s="31">
        <f>5432/$C$39</f>
        <v>791.83673469387747</v>
      </c>
      <c r="V3" s="31">
        <f>6188/$C$39</f>
        <v>902.0408163265306</v>
      </c>
      <c r="W3" s="31">
        <f>6662/$C$39</f>
        <v>971.13702623906704</v>
      </c>
      <c r="X3" s="31">
        <f>7435/$C$39</f>
        <v>1083.8192419825073</v>
      </c>
      <c r="Y3" s="31">
        <f>8892/$C$39</f>
        <v>1296.2099125364432</v>
      </c>
      <c r="Z3" s="31">
        <f>10716/$C$39</f>
        <v>1562.0991253644313</v>
      </c>
      <c r="AA3" s="31">
        <f>12035/$C$39</f>
        <v>1754.3731778425656</v>
      </c>
      <c r="AB3" s="31">
        <f>14349/$C$39</f>
        <v>2091.690962099125</v>
      </c>
      <c r="AC3" s="31">
        <f>16390/$C$39</f>
        <v>2389.2128279883382</v>
      </c>
      <c r="AD3" s="31">
        <f>16976/$C$39</f>
        <v>2474.6355685131193</v>
      </c>
      <c r="AE3" s="31">
        <f>19640/$C$39</f>
        <v>2862.9737609329445</v>
      </c>
      <c r="AF3" s="31" t="e">
        <f>22101/C38</f>
        <v>#DIV/0!</v>
      </c>
      <c r="AG3" s="31">
        <v>23912</v>
      </c>
      <c r="AH3" s="31">
        <v>30065</v>
      </c>
    </row>
    <row r="4" spans="1:109" x14ac:dyDescent="0.15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28">
        <f t="shared" si="1"/>
        <v>201.7</v>
      </c>
      <c r="Q6" s="28">
        <f t="shared" si="1"/>
        <v>266.3</v>
      </c>
      <c r="R6" s="28">
        <f t="shared" si="1"/>
        <v>329</v>
      </c>
      <c r="S6" s="30">
        <f t="shared" si="1"/>
        <v>386.4</v>
      </c>
      <c r="T6" s="28">
        <f t="shared" si="1"/>
        <v>408.5</v>
      </c>
      <c r="U6" s="28">
        <f t="shared" si="1"/>
        <v>480.9</v>
      </c>
      <c r="V6" s="28">
        <f t="shared" si="1"/>
        <v>551.5</v>
      </c>
      <c r="W6" s="28">
        <f t="shared" si="1"/>
        <v>667.3</v>
      </c>
      <c r="X6" s="28">
        <f t="shared" si="1"/>
        <v>638</v>
      </c>
      <c r="Y6" s="28">
        <f t="shared" si="1"/>
        <v>745.5</v>
      </c>
      <c r="Z6" s="28">
        <f t="shared" si="1"/>
        <v>778.3</v>
      </c>
      <c r="AA6" s="28">
        <f t="shared" si="1"/>
        <v>931.5</v>
      </c>
      <c r="AB6" s="28">
        <f t="shared" si="1"/>
        <v>933.5</v>
      </c>
      <c r="AC6" s="28">
        <f t="shared" si="1"/>
        <v>1005.6</v>
      </c>
      <c r="AD6" s="28">
        <f t="shared" si="1"/>
        <v>1091.3</v>
      </c>
      <c r="AE6" s="28">
        <f t="shared" si="1"/>
        <v>901</v>
      </c>
      <c r="AF6" s="28">
        <f t="shared" si="1"/>
        <v>1099</v>
      </c>
      <c r="AG6" s="28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15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655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1" si="6">SUM(Y11:AB11)</f>
        <v>2923.3</v>
      </c>
      <c r="I11" s="30">
        <f t="shared" ref="I11:I31" si="7">SUM(AC11:AF11)</f>
        <v>3844.4</v>
      </c>
      <c r="J11" s="30">
        <f t="shared" ref="J11:J32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664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669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670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665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667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675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653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649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671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663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657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660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647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659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673</v>
      </c>
      <c r="C26" t="s">
        <v>674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651</v>
      </c>
      <c r="C27" t="s">
        <v>20</v>
      </c>
      <c r="E27" s="30">
        <f t="shared" ref="E27:E32" si="9">SUM(M27:P27)</f>
        <v>134</v>
      </c>
      <c r="F27" s="30">
        <f t="shared" ref="F27:F32" si="10">SUM(Q27:T27)</f>
        <v>308.7</v>
      </c>
      <c r="G27" s="30">
        <f t="shared" ref="G27:G32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650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652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654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656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658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11" x14ac:dyDescent="0.15">
      <c r="K33" s="30">
        <f t="shared" si="0"/>
        <v>0</v>
      </c>
    </row>
    <row r="34" spans="2:11" x14ac:dyDescent="0.15">
      <c r="K34" s="30">
        <f t="shared" si="0"/>
        <v>0</v>
      </c>
    </row>
    <row r="39" spans="2:11" x14ac:dyDescent="0.15">
      <c r="B39" t="s">
        <v>1079</v>
      </c>
      <c r="C3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A2" sqref="A2"/>
    </sheetView>
  </sheetViews>
  <sheetFormatPr baseColWidth="10" defaultColWidth="8.83203125" defaultRowHeight="13" x14ac:dyDescent="0.15"/>
  <sheetData>
    <row r="1" spans="1:3" x14ac:dyDescent="0.15">
      <c r="A1" t="s">
        <v>291</v>
      </c>
    </row>
    <row r="2" spans="1:3" x14ac:dyDescent="0.15">
      <c r="B2" s="1" t="s">
        <v>3</v>
      </c>
      <c r="C2" s="2">
        <v>6.7</v>
      </c>
    </row>
    <row r="3" spans="1:3" x14ac:dyDescent="0.15">
      <c r="B3" s="1" t="s">
        <v>4</v>
      </c>
      <c r="C3" s="2">
        <v>0.92</v>
      </c>
    </row>
    <row r="4" spans="1:3" x14ac:dyDescent="0.15">
      <c r="B4" s="1" t="s">
        <v>5</v>
      </c>
      <c r="C4" s="1">
        <v>1.0173000000000001</v>
      </c>
    </row>
    <row r="5" spans="1:3" x14ac:dyDescent="0.15">
      <c r="B5" s="1" t="s">
        <v>6</v>
      </c>
      <c r="C5" s="1">
        <v>0.68530000000000002</v>
      </c>
    </row>
    <row r="6" spans="1:3" x14ac:dyDescent="0.15">
      <c r="B6" s="1" t="s">
        <v>7</v>
      </c>
      <c r="C6" s="41">
        <v>1.3</v>
      </c>
    </row>
    <row r="7" spans="1:3" x14ac:dyDescent="0.15">
      <c r="B7" t="s">
        <v>381</v>
      </c>
      <c r="C7">
        <v>145.25</v>
      </c>
    </row>
    <row r="8" spans="1:3" x14ac:dyDescent="0.15">
      <c r="B8" t="s">
        <v>404</v>
      </c>
      <c r="C8">
        <v>7.85</v>
      </c>
    </row>
    <row r="9" spans="1:3" x14ac:dyDescent="0.15">
      <c r="B9" t="s">
        <v>406</v>
      </c>
      <c r="C9">
        <v>1433</v>
      </c>
    </row>
    <row r="10" spans="1:3" x14ac:dyDescent="0.15">
      <c r="B10" t="s">
        <v>442</v>
      </c>
      <c r="C10">
        <v>82.55</v>
      </c>
    </row>
    <row r="11" spans="1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15">
      <c r="H25" s="38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15">
      <c r="H33" s="38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8">
        <v>45030</v>
      </c>
    </row>
    <row r="41" spans="2:8" x14ac:dyDescent="0.15">
      <c r="B41" t="s">
        <v>1028</v>
      </c>
      <c r="C41">
        <v>2020</v>
      </c>
      <c r="F41">
        <v>20</v>
      </c>
      <c r="H41" s="38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8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15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15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15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Main!B123+1</f>
        <v>116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15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Main!B317+1</f>
        <v>306</v>
      </c>
      <c r="B34" t="s">
        <v>842</v>
      </c>
      <c r="C34" t="s">
        <v>843</v>
      </c>
    </row>
    <row r="35" spans="1:5" x14ac:dyDescent="0.15">
      <c r="A35" s="1">
        <f>Main!B310+1</f>
        <v>299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2024-08-21T02:19:37Z</dcterms:modified>
</cp:coreProperties>
</file>