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B1178B16-DF3E-4968-AA09-C9B753A664E7}" xr6:coauthVersionLast="47" xr6:coauthVersionMax="47" xr10:uidLastSave="{00000000-0000-0000-0000-000000000000}"/>
  <bookViews>
    <workbookView xWindow="-22400" yWindow="440" windowWidth="19120" windowHeight="19600" activeTab="1" xr2:uid="{E72B2B4C-5C13-AF4D-850F-73D2746B3A7A}"/>
  </bookViews>
  <sheets>
    <sheet name="Main" sheetId="1" r:id="rId1"/>
    <sheet name="Glossary" sheetId="11" r:id="rId2"/>
    <sheet name="Phase 2" sheetId="9" r:id="rId3"/>
    <sheet name="Alzheimer's" sheetId="7" r:id="rId4"/>
    <sheet name="Options" sheetId="3" r:id="rId5"/>
    <sheet name="simufilam" sheetId="2" r:id="rId6"/>
    <sheet name="Insiders" sheetId="10" r:id="rId7"/>
    <sheet name="Prior Successes" sheetId="8" r:id="rId8"/>
    <sheet name="Prior Failures" sheetId="6" r:id="rId9"/>
    <sheet name="AB" sheetId="4" r:id="rId10"/>
    <sheet name="FLNA"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M25" i="2"/>
  <c r="M20" i="2"/>
  <c r="M21" i="2" s="1"/>
  <c r="M9" i="2"/>
  <c r="M10" i="2" s="1"/>
  <c r="M12" i="2" s="1"/>
  <c r="M14" i="2" s="1"/>
  <c r="M15" i="2" s="1"/>
  <c r="M22" i="2" s="1"/>
  <c r="M23" i="2" s="1"/>
  <c r="M24" i="2" s="1"/>
  <c r="E33" i="10"/>
  <c r="H32" i="10"/>
  <c r="H31" i="10"/>
  <c r="E31" i="10"/>
  <c r="H30" i="10"/>
  <c r="H22" i="10"/>
  <c r="H21" i="10"/>
  <c r="H20" i="10"/>
  <c r="H19" i="10"/>
  <c r="F13" i="3"/>
  <c r="G13" i="3" s="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<sst xmlns="http://schemas.openxmlformats.org/spreadsheetml/2006/main" count="439" uniqueCount="350">
  <si>
    <t>Price</t>
  </si>
  <si>
    <t>Shares</t>
  </si>
  <si>
    <t>MC</t>
  </si>
  <si>
    <t>Cash</t>
  </si>
  <si>
    <t>Debt</t>
  </si>
  <si>
    <t>EV</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</si>
  <si>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</si>
  <si>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</si>
  <si>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</si>
  <si>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</si>
  <si>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</si>
  <si>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</si>
  <si>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</si>
  <si>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</si>
  <si>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</si>
  <si>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</si>
  <si>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</si>
  <si>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</si>
  <si>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</si>
  <si>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</si>
  <si>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</si>
  <si>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</si>
  <si>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</si>
  <si>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</si>
  <si>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</si>
  <si>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</si>
  <si>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</si>
  <si>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</si>
  <si>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</si>
  <si>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</si>
  <si>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</si>
  <si>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</si>
  <si>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</si>
  <si>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</si>
  <si>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</si>
  <si>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</si>
  <si>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</si>
  <si>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</si>
  <si>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</si>
  <si>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</si>
  <si>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</si>
  <si>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</si>
  <si>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</si>
  <si>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</si>
  <si>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</si>
  <si>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</si>
  <si>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</si>
  <si>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</si>
  <si>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</si>
  <si>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</si>
  <si>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</si>
  <si>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</si>
  <si>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</si>
  <si>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</si>
  <si>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</si>
  <si>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</si>
  <si>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</si>
  <si>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</si>
  <si>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</si>
  <si>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</si>
  <si>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</si>
  <si>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</si>
  <si>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</si>
  <si>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</si>
  <si>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</si>
  <si>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</si>
  <si>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</si>
  <si>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</si>
  <si>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</si>
  <si>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</si>
  <si>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</si>
  <si>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</si>
  <si>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</si>
  <si>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</si>
  <si>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</si>
  <si>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</si>
  <si>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</si>
  <si>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</si>
  <si>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</si>
  <si>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</si>
  <si>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</si>
  <si>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</si>
  <si>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</si>
  <si>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</si>
  <si>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</si>
  <si>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</si>
  <si>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</si>
  <si>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</si>
  <si>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</si>
  <si>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</si>
  <si>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</si>
  <si>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</si>
  <si>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</si>
  <si>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</si>
  <si>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</si>
  <si>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</si>
  <si>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</si>
  <si>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</si>
  <si>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</si>
  <si>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</si>
  <si>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</si>
  <si>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</si>
  <si>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</si>
  <si>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</si>
  <si>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</si>
  <si>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</si>
  <si>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</si>
  <si>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</si>
  <si>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</si>
  <si>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</si>
  <si>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</si>
  <si>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</si>
  <si>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</si>
  <si>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</si>
  <si>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</si>
  <si>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</si>
  <si>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</si>
  <si>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</si>
  <si>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</si>
  <si>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</si>
  <si>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</si>
  <si>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</si>
  <si>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</si>
  <si>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</si>
  <si>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</si>
  <si>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</si>
  <si>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</si>
  <si>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</si>
  <si>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</si>
  <si>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</si>
  <si>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</si>
  <si>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</si>
  <si>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</si>
  <si>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</si>
  <si>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</si>
  <si>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</si>
  <si>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</si>
  <si>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</si>
  <si>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</si>
  <si>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</si>
  <si>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</si>
  <si>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</si>
  <si>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</si>
  <si>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</si>
  <si>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</si>
  <si>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</si>
  <si>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</si>
  <si>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</si>
  <si>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</si>
  <si>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</si>
  <si>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</si>
  <si>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</si>
  <si>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</si>
  <si>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</si>
  <si>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</si>
  <si>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</si>
  <si>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</si>
  <si>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</si>
  <si>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</si>
  <si>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</si>
  <si>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</si>
  <si>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</si>
  <si>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</si>
  <si>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</si>
  <si>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</si>
  <si>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</si>
  <si>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</si>
  <si>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</si>
  <si>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</si>
  <si>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</si>
  <si>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</si>
  <si>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</si>
  <si>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</si>
  <si>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</si>
  <si>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</si>
  <si>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</si>
  <si>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</si>
  <si>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</si>
  <si>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</si>
  <si>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</si>
  <si>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</si>
  <si>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</si>
  <si>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</si>
  <si>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</si>
  <si>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</si>
  <si>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</si>
  <si>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</si>
  <si>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</si>
  <si>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</si>
  <si>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</si>
  <si>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</si>
  <si>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</si>
  <si>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</si>
  <si>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</si>
  <si>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</si>
  <si>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</si>
  <si>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</si>
  <si>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</si>
  <si>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</si>
  <si>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</si>
  <si>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</si>
  <si>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</si>
  <si>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</si>
  <si>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</si>
  <si>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</si>
  <si>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</si>
  <si>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</si>
  <si>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</si>
  <si>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</si>
  <si>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</si>
  <si>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</si>
  <si>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</si>
  <si>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</si>
  <si>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</si>
  <si>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</si>
  <si>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</si>
  <si>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</si>
  <si>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</si>
  <si>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</si>
  <si>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</si>
  <si>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</si>
  <si>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</si>
  <si>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</si>
  <si>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</si>
  <si>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</si>
  <si>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</si>
  <si>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</si>
  <si>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</si>
  <si>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</si>
  <si>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</si>
  <si>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</si>
  <si>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</si>
  <si>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</si>
  <si>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</si>
  <si>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</si>
  <si>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</si>
  <si>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</si>
  <si>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</si>
  <si>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</si>
  <si>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</si>
  <si>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</si>
  <si>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</si>
  <si>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</si>
  <si>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</si>
  <si>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</si>
  <si>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</si>
  <si>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</si>
  <si>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</si>
  <si>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</si>
  <si>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</si>
  <si>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</si>
  <si>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</si>
  <si>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</si>
  <si>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</si>
  <si>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</si>
  <si>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</si>
  <si>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</si>
  <si>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</si>
  <si>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</si>
  <si>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</si>
  <si>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</si>
  <si>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</si>
  <si>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</si>
  <si>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</si>
  <si>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</si>
  <si>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</si>
  <si>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</si>
  <si>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</si>
  <si>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</si>
  <si>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</si>
  <si>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</si>
  <si>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</si>
  <si>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</si>
  <si>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</si>
  <si>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</si>
  <si>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</si>
  <si>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</si>
  <si>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</si>
  <si>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</si>
  <si>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</si>
  <si>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</si>
  <si>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</si>
  <si>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</si>
  <si>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</si>
  <si>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</si>
  <si>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</si>
  <si>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</si>
  <si>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</si>
  <si>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</si>
  <si>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</si>
  <si>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</si>
  <si>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</si>
  <si>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</si>
  <si>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</si>
  <si>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</si>
  <si>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</si>
  <si>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</si>
  <si>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</si>
  <si>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</si>
  <si>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</si>
  <si>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</si>
  <si>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</si>
  <si>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</si>
  <si>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</si>
  <si>
    <t>Q324</t>
  </si>
  <si>
    <t>Cash/Share</t>
  </si>
  <si>
    <t>presenilin-1</t>
  </si>
  <si>
    <t>apolipoprotein E</t>
  </si>
  <si>
    <t>Also known as PSEN1 or PS-1, this chromosome 14 gene is associated with autosomal dominant early-onset Alzheimer's disease. Penetrance is close to 100%. PSEN1 is part of the gamma-secretase complex.</t>
  </si>
  <si>
    <t>gamma secretase</t>
  </si>
  <si>
    <t>amyloid precursor protein (APP)</t>
  </si>
  <si>
    <t>APP</t>
  </si>
  <si>
    <t>see amyloid precursor protein</t>
  </si>
  <si>
    <t>Alzheimer's Disease</t>
  </si>
  <si>
    <t>45m globally, 5th leading cause of death. 6m in US.</t>
  </si>
  <si>
    <t>tau</t>
  </si>
  <si>
    <t>spreads after accumulation of amyloid beta</t>
  </si>
  <si>
    <t>BACE</t>
  </si>
  <si>
    <t>beta secretase, an enzyme which cleaves APP at its ectodomain</t>
  </si>
  <si>
    <t>Enzyme which cleaves APP at intramembraneous sites.</t>
  </si>
  <si>
    <t>NFTs</t>
  </si>
  <si>
    <t>neurofibrillary tangles (tau)</t>
  </si>
  <si>
    <t>Also AB or beta-amyloid. The 4kDa fragment of APP. Deposition precedes clinical manifestations by 20-30 years. First reported in 1984, it was found to be the primary constituent of brain deposits in Down. Then, AB aggregates were discovered to be the main component of neocortical neuritic plaques. Accumulation begins in brain regions with high metabolic activity rates.</t>
  </si>
  <si>
    <t>presenilin-2</t>
  </si>
  <si>
    <t>amyloid beta 1-40</t>
  </si>
  <si>
    <t>amyloid beta 1-42</t>
  </si>
  <si>
    <t>The origin of beta-amyloid, a chromosome 21 gene producing a protein which is widely produced by brain neurons, vascular and blood cells (platelets) and some astrocytes. Cleaved by BACE1 at the ectodomain and gamma-secretase at intra-membraneous sites. Mutations in APP can cause AD Alzheimer's. Gene duplications of APP also cause ADAD. There is even a protective variant (A673T) which reduces APP cleavage.</t>
  </si>
  <si>
    <t>Mutations much more rare than PSEN1.</t>
  </si>
  <si>
    <t>AICD</t>
  </si>
  <si>
    <t>APP intracellular domain fragment</t>
  </si>
  <si>
    <t>ADAM10</t>
  </si>
  <si>
    <t>CLU</t>
  </si>
  <si>
    <t>SORL1</t>
  </si>
  <si>
    <t>CD33</t>
  </si>
  <si>
    <t>PICALM</t>
  </si>
  <si>
    <t>BIN1</t>
  </si>
  <si>
    <t>CD2AP</t>
  </si>
  <si>
    <t>ABCA7</t>
  </si>
  <si>
    <t>RIN3</t>
  </si>
  <si>
    <t>PTK2B</t>
  </si>
  <si>
    <t>Molecular chaperone. Binds amyloid beta.</t>
  </si>
  <si>
    <t>TREM2</t>
  </si>
  <si>
    <t>IG receptor, binds lipids and AB.</t>
  </si>
  <si>
    <t>Endocytic recycling and amyloid-beta production, membrane folding.</t>
  </si>
  <si>
    <t>Endocytic receptor involved in uptake of lipoproteins, APP processing and lysosomal targeting of amyloid beta.</t>
  </si>
  <si>
    <t>Transporter involved in cholesterol metabolism and phagocytic clearance of amyloid beta.</t>
  </si>
  <si>
    <t>Metalloprotease which processes APP.</t>
  </si>
  <si>
    <t>IGHG3</t>
  </si>
  <si>
    <t>IG which creates antibodies which bind amyloid beta.</t>
  </si>
  <si>
    <t>Chromosome 19 gene, 34-kDa, 299-AA ApoE protein. Expressed in astrocytes, microglia and other neurons. e4 allele causes AD, e2 protects, e3 is wildtype. Binds soluble amyloid beta and lipids. Homozygous e4 have 3-15x increase in 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</si>
</sst>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28"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64">
    <xf numFmtId="0" fontId="0" fillId="0" borderId="0" xfId="0"/>
    <xf numFmtId="0" fontId="19" fillId="0" borderId="0" xfId="0" applyFont="1"/>
    <xf numFmtId="4" fontId="19" fillId="0" borderId="0" xfId="0" applyNumberFormat="1" applyFont="1"/>
    <xf numFmtId="3" fontId="19" fillId="0" borderId="0" xfId="0" applyNumberFormat="1" applyFont="1"/>
    <xf numFmtId="0" fontId="21" fillId="0" borderId="0" xfId="1" applyFont="1"/>
    <xf numFmtId="0" fontId="22" fillId="0" borderId="0" xfId="0" applyFont="1"/>
    <xf numFmtId="0" fontId="23" fillId="0" borderId="0" xfId="0" applyFont="1"/>
    <xf numFmtId="14" fontId="19" fillId="0" borderId="0" xfId="0" applyNumberFormat="1" applyFont="1"/>
    <xf numFmtId="0" fontId="19" fillId="0" borderId="0" xfId="0" quotePrefix="1" applyFont="1"/>
    <xf numFmtId="0" fontId="21" fillId="0" borderId="1" xfId="1" applyFont="1" applyBorder="1"/>
    <xf numFmtId="0" fontId="19" fillId="0" borderId="2" xfId="0" applyFont="1" applyBorder="1"/>
    <xf numFmtId="0" fontId="19" fillId="0" borderId="1" xfId="0" applyFont="1" applyBorder="1"/>
    <xf numFmtId="0" fontId="19" fillId="0" borderId="3" xfId="0" applyFont="1" applyBorder="1"/>
    <xf numFmtId="0" fontId="19" fillId="0" borderId="4" xfId="0" applyFont="1" applyBorder="1"/>
    <xf numFmtId="0" fontId="19" fillId="0" borderId="5" xfId="0" applyFont="1" applyBorder="1"/>
    <xf numFmtId="0" fontId="19" fillId="0" borderId="6" xfId="0" applyFont="1" applyBorder="1"/>
    <xf numFmtId="0" fontId="19" fillId="0" borderId="7" xfId="0" applyFont="1" applyBorder="1"/>
    <xf numFmtId="10" fontId="19" fillId="0" borderId="0" xfId="0" applyNumberFormat="1" applyFont="1"/>
    <xf numFmtId="0" fontId="18" fillId="0" borderId="0" xfId="0" applyFont="1"/>
    <xf numFmtId="0" fontId="19" fillId="0" borderId="0" xfId="0" applyFont="1" applyAlignment="1">
      <alignment horizontal="left"/>
    </xf>
    <xf numFmtId="0" fontId="17" fillId="0" borderId="0" xfId="0" applyFont="1"/>
    <xf numFmtId="0" fontId="16" fillId="0" borderId="0" xfId="0" applyFont="1"/>
    <xf numFmtId="0" fontId="15" fillId="0" borderId="0" xfId="0" applyFont="1"/>
    <xf numFmtId="0" fontId="23" fillId="0" borderId="0" xfId="0" quotePrefix="1" applyFont="1"/>
    <xf numFmtId="0" fontId="14" fillId="0" borderId="0" xfId="0" applyFont="1"/>
    <xf numFmtId="9" fontId="19" fillId="0" borderId="0" xfId="0" applyNumberFormat="1" applyFont="1"/>
    <xf numFmtId="4" fontId="22" fillId="0" borderId="0" xfId="0" applyNumberFormat="1" applyFont="1"/>
    <xf numFmtId="0" fontId="14" fillId="0" borderId="0" xfId="0" applyFont="1" applyAlignment="1">
      <alignment horizontal="left"/>
    </xf>
    <xf numFmtId="4" fontId="22" fillId="0" borderId="0" xfId="0" applyNumberFormat="1" applyFont="1" applyAlignment="1">
      <alignment horizontal="left"/>
    </xf>
    <xf numFmtId="4" fontId="19" fillId="0" borderId="0" xfId="0" applyNumberFormat="1" applyFont="1" applyAlignment="1">
      <alignment horizontal="left"/>
    </xf>
    <xf numFmtId="0" fontId="20" fillId="0" borderId="0" xfId="1"/>
    <xf numFmtId="0" fontId="24" fillId="0" borderId="0" xfId="0" applyFont="1"/>
    <xf numFmtId="0" fontId="13" fillId="0" borderId="0" xfId="0" applyFont="1"/>
    <xf numFmtId="164" fontId="19" fillId="0" borderId="0" xfId="0" applyNumberFormat="1" applyFont="1"/>
    <xf numFmtId="165" fontId="19" fillId="0" borderId="0" xfId="0" applyNumberFormat="1" applyFont="1"/>
    <xf numFmtId="0" fontId="12" fillId="0" borderId="0" xfId="0" applyFont="1"/>
    <xf numFmtId="0" fontId="25" fillId="0" borderId="0" xfId="0" applyFont="1"/>
    <xf numFmtId="0" fontId="11" fillId="0" borderId="0" xfId="0" applyFont="1"/>
    <xf numFmtId="0" fontId="11" fillId="0" borderId="0" xfId="0" applyFont="1" applyAlignment="1">
      <alignment horizontal="right"/>
    </xf>
    <xf numFmtId="166" fontId="11" fillId="0" borderId="0" xfId="0" applyNumberFormat="1" applyFont="1" applyAlignment="1">
      <alignment horizontal="right"/>
    </xf>
    <xf numFmtId="166" fontId="22" fillId="0" borderId="0" xfId="0" applyNumberFormat="1" applyFont="1" applyAlignment="1">
      <alignment horizontal="right"/>
    </xf>
    <xf numFmtId="0" fontId="10" fillId="0" borderId="7" xfId="0" applyFont="1" applyBorder="1"/>
    <xf numFmtId="0" fontId="10" fillId="0" borderId="0" xfId="0" applyFont="1"/>
    <xf numFmtId="0" fontId="10" fillId="0" borderId="8" xfId="0" applyFont="1" applyBorder="1"/>
    <xf numFmtId="14" fontId="0" fillId="0" borderId="0" xfId="0" applyNumberFormat="1"/>
    <xf numFmtId="0" fontId="26" fillId="0" borderId="0" xfId="0" applyFont="1"/>
    <xf numFmtId="0" fontId="27"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4" fontId="17" fillId="0" borderId="0" xfId="0" applyNumberFormat="1" applyFont="1" applyAlignment="1">
      <alignment horizontal="left"/>
    </xf>
    <xf numFmtId="3" fontId="0" fillId="0" borderId="0" xfId="0" applyNumberFormat="1"/>
    <xf numFmtId="0" fontId="0" fillId="0" borderId="0" xfId="0" applyAlignment="1">
      <alignment horizontal="right"/>
    </xf>
    <xf numFmtId="0" fontId="3" fillId="0" borderId="0" xfId="0" applyFont="1"/>
    <xf numFmtId="9" fontId="3" fillId="0" borderId="0" xfId="0" applyNumberFormat="1" applyFont="1"/>
    <xf numFmtId="4" fontId="3" fillId="0" borderId="0" xfId="0" applyNumberFormat="1" applyFont="1"/>
    <xf numFmtId="167" fontId="3" fillId="0" borderId="0" xfId="0" applyNumberFormat="1" applyFont="1"/>
    <xf numFmtId="168" fontId="3" fillId="0" borderId="0" xfId="0" applyNumberFormat="1" applyFont="1"/>
    <xf numFmtId="0" fontId="2" fillId="0" borderId="0" xfId="0" applyFont="1"/>
    <xf numFmtId="0" fontId="1" fillId="0" borderId="0" xfId="0" applyFont="1" applyAlignment="1">
      <alignment horizontal="right"/>
    </xf>
    <xf numFmtId="0" fontId="1"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679460</xdr:colOff>
      <xdr:row>32</xdr:row>
      <xdr:rowOff>31533</xdr:rowOff>
    </xdr:from>
    <xdr:to>
      <xdr:col>12</xdr:col>
      <xdr:colOff>789674</xdr:colOff>
      <xdr:row>47</xdr:row>
      <xdr:rowOff>52200</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1051167" y="5309777"/>
          <a:ext cx="9217044" cy="2459995"/>
        </a:xfrm>
        <a:prstGeom prst="rect">
          <a:avLst/>
        </a:prstGeom>
      </xdr:spPr>
    </xdr:pic>
    <xdr:clientData/>
  </xdr:twoCellAnchor>
  <xdr:twoCellAnchor editAs="oneCell">
    <xdr:from>
      <xdr:col>17</xdr:col>
      <xdr:colOff>67893</xdr:colOff>
      <xdr:row>30</xdr:row>
      <xdr:rowOff>64117</xdr:rowOff>
    </xdr:from>
    <xdr:to>
      <xdr:col>31</xdr:col>
      <xdr:colOff>657809</xdr:colOff>
      <xdr:row>84</xdr:row>
      <xdr:rowOff>130022</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49545" y="5033682"/>
          <a:ext cx="12185568" cy="9011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48</xdr:row>
      <xdr:rowOff>49694</xdr:rowOff>
    </xdr:from>
    <xdr:to>
      <xdr:col>17</xdr:col>
      <xdr:colOff>248919</xdr:colOff>
      <xdr:row>79</xdr:row>
      <xdr:rowOff>16565</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45" zoomScaleNormal="145" workbookViewId="0">
      <selection activeCell="I9" sqref="I9"/>
    </sheetView>
  </sheetViews>
  <sheetFormatPr defaultColWidth="10.83203125" defaultRowHeight="12.5" x14ac:dyDescent="0.25"/>
  <cols>
    <col min="1" max="1" width="2.25" style="1" customWidth="1"/>
    <col min="2" max="2" width="9.75" style="1" customWidth="1"/>
    <col min="3" max="3" width="10" style="1" customWidth="1"/>
    <col min="4" max="4" width="13.08203125" style="1" customWidth="1"/>
    <col min="5" max="5" width="19.25" style="1" customWidth="1"/>
    <col min="6" max="6" width="6.75" style="1" customWidth="1"/>
    <col min="7" max="7" width="5.25" style="1" customWidth="1"/>
    <col min="8" max="8" width="3.08203125" style="1" customWidth="1"/>
    <col min="9" max="9" width="9.4140625" style="1" customWidth="1"/>
    <col min="10" max="10" width="8.08203125" style="1" customWidth="1"/>
    <col min="11" max="11" width="7.75" style="1" customWidth="1"/>
    <col min="12" max="12" width="2.58203125" style="1" customWidth="1"/>
    <col min="13" max="16384" width="10.83203125" style="1"/>
  </cols>
  <sheetData>
    <row r="2" spans="2:11" x14ac:dyDescent="0.25">
      <c r="B2" s="15" t="s">
        <v>6</v>
      </c>
      <c r="C2" s="16" t="s">
        <v>8</v>
      </c>
      <c r="D2" s="41" t="s">
        <v>215</v>
      </c>
      <c r="E2" s="41" t="s">
        <v>217</v>
      </c>
      <c r="F2" s="41" t="s">
        <v>219</v>
      </c>
      <c r="G2" s="43" t="s">
        <v>44</v>
      </c>
      <c r="I2" s="1" t="s">
        <v>0</v>
      </c>
      <c r="J2" s="2">
        <v>28.75</v>
      </c>
    </row>
    <row r="3" spans="2:11" x14ac:dyDescent="0.25">
      <c r="B3" s="9" t="s">
        <v>7</v>
      </c>
      <c r="C3" s="1" t="s">
        <v>9</v>
      </c>
      <c r="D3" s="42" t="s">
        <v>216</v>
      </c>
      <c r="E3" s="42" t="s">
        <v>218</v>
      </c>
      <c r="F3" s="42" t="s">
        <v>220</v>
      </c>
      <c r="G3" s="10"/>
      <c r="I3" s="1" t="s">
        <v>1</v>
      </c>
      <c r="J3" s="3">
        <v>47.976165999999999</v>
      </c>
      <c r="K3" s="62" t="s">
        <v>304</v>
      </c>
    </row>
    <row r="4" spans="2:11" x14ac:dyDescent="0.25">
      <c r="B4" s="11"/>
      <c r="G4" s="10"/>
      <c r="I4" s="1" t="s">
        <v>2</v>
      </c>
      <c r="J4" s="3">
        <f>+J2*J3</f>
        <v>1379.3147724999999</v>
      </c>
    </row>
    <row r="5" spans="2:11" x14ac:dyDescent="0.25">
      <c r="B5" s="11"/>
      <c r="G5" s="10"/>
      <c r="I5" s="1" t="s">
        <v>3</v>
      </c>
      <c r="J5" s="3">
        <v>149</v>
      </c>
      <c r="K5" s="62" t="s">
        <v>304</v>
      </c>
    </row>
    <row r="6" spans="2:11" x14ac:dyDescent="0.25">
      <c r="B6" s="11"/>
      <c r="G6" s="10"/>
      <c r="I6" s="1" t="s">
        <v>4</v>
      </c>
      <c r="J6" s="3">
        <v>0</v>
      </c>
      <c r="K6" s="62" t="s">
        <v>304</v>
      </c>
    </row>
    <row r="7" spans="2:11" x14ac:dyDescent="0.25">
      <c r="B7" s="11"/>
      <c r="F7" s="42"/>
      <c r="G7" s="10"/>
      <c r="I7" s="1" t="s">
        <v>5</v>
      </c>
      <c r="J7" s="3">
        <f>+J4-J5+J6</f>
        <v>1230.3147724999999</v>
      </c>
    </row>
    <row r="8" spans="2:11" x14ac:dyDescent="0.25">
      <c r="B8" s="12"/>
      <c r="C8" s="13"/>
      <c r="D8" s="13"/>
      <c r="E8" s="13"/>
      <c r="F8" s="13"/>
      <c r="G8" s="14"/>
      <c r="I8" s="63" t="s">
        <v>305</v>
      </c>
      <c r="J8" s="2">
        <f>+J5/J3</f>
        <v>3.105708780480708</v>
      </c>
    </row>
    <row r="9" spans="2:11" x14ac:dyDescent="0.25">
      <c r="J9" s="24"/>
    </row>
    <row r="10" spans="2:11" x14ac:dyDescent="0.25">
      <c r="I10" s="1" t="s">
        <v>27</v>
      </c>
    </row>
    <row r="17" spans="8:8" x14ac:dyDescent="0.25">
      <c r="H17" s="24"/>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ColWidth="9" defaultRowHeight="12.5" x14ac:dyDescent="0.25"/>
  <cols>
    <col min="1" max="1" width="4.83203125" style="22" bestFit="1" customWidth="1"/>
    <col min="2" max="2" width="11.08203125" style="22" customWidth="1"/>
    <col min="3" max="3" width="45.83203125" style="22" customWidth="1"/>
    <col min="4" max="4" width="9" style="22"/>
    <col min="5" max="5" width="10.25" style="22" customWidth="1"/>
    <col min="6" max="16384" width="9" style="22"/>
  </cols>
  <sheetData>
    <row r="1" spans="1:3" x14ac:dyDescent="0.25">
      <c r="A1" s="4" t="s">
        <v>10</v>
      </c>
    </row>
    <row r="2" spans="1:3" x14ac:dyDescent="0.25">
      <c r="A2" s="4"/>
      <c r="B2" s="22" t="s">
        <v>88</v>
      </c>
      <c r="C2" s="22" t="s">
        <v>89</v>
      </c>
    </row>
    <row r="3" spans="1:3" x14ac:dyDescent="0.25">
      <c r="A3" s="4"/>
      <c r="B3" s="22" t="s">
        <v>90</v>
      </c>
      <c r="C3" s="22" t="s">
        <v>91</v>
      </c>
    </row>
    <row r="4" spans="1:3" x14ac:dyDescent="0.25">
      <c r="A4" s="4"/>
      <c r="B4" s="22" t="s">
        <v>92</v>
      </c>
      <c r="C4" s="22" t="s">
        <v>93</v>
      </c>
    </row>
    <row r="5" spans="1:3" x14ac:dyDescent="0.25">
      <c r="A5" s="4"/>
      <c r="B5" s="22" t="s">
        <v>94</v>
      </c>
      <c r="C5" s="22" t="s">
        <v>95</v>
      </c>
    </row>
    <row r="6" spans="1:3" x14ac:dyDescent="0.25">
      <c r="A6" s="4"/>
      <c r="C6" s="22" t="s">
        <v>96</v>
      </c>
    </row>
    <row r="7" spans="1:3" x14ac:dyDescent="0.25">
      <c r="A7" s="4"/>
      <c r="C7" s="22" t="s">
        <v>99</v>
      </c>
    </row>
    <row r="8" spans="1:3" x14ac:dyDescent="0.25">
      <c r="A8" s="4"/>
      <c r="C8" s="22" t="s">
        <v>100</v>
      </c>
    </row>
    <row r="9" spans="1:3" x14ac:dyDescent="0.25">
      <c r="A9" s="4"/>
      <c r="B9" s="22" t="s">
        <v>97</v>
      </c>
      <c r="C9" s="22" t="s">
        <v>98</v>
      </c>
    </row>
    <row r="10" spans="1:3" x14ac:dyDescent="0.25">
      <c r="A10" s="4"/>
      <c r="C10" s="22" t="s">
        <v>110</v>
      </c>
    </row>
    <row r="11" spans="1:3" x14ac:dyDescent="0.25">
      <c r="A11" s="4"/>
      <c r="C11" s="22" t="s">
        <v>111</v>
      </c>
    </row>
    <row r="12" spans="1:3" x14ac:dyDescent="0.25">
      <c r="A12" s="4"/>
      <c r="C12" s="22" t="s">
        <v>143</v>
      </c>
    </row>
    <row r="13" spans="1:3" x14ac:dyDescent="0.25">
      <c r="A13" s="4"/>
      <c r="B13" s="22" t="s">
        <v>133</v>
      </c>
      <c r="C13" s="22" t="s">
        <v>134</v>
      </c>
    </row>
    <row r="14" spans="1:3" x14ac:dyDescent="0.25">
      <c r="A14" s="4"/>
      <c r="B14" s="22" t="s">
        <v>101</v>
      </c>
      <c r="C14" s="22" t="s">
        <v>102</v>
      </c>
    </row>
    <row r="15" spans="1:3" x14ac:dyDescent="0.25">
      <c r="A15" s="4"/>
      <c r="C15" s="22" t="s">
        <v>103</v>
      </c>
    </row>
    <row r="16" spans="1:3" x14ac:dyDescent="0.25">
      <c r="A16" s="4"/>
      <c r="B16" s="22" t="s">
        <v>120</v>
      </c>
      <c r="C16" s="22" t="s">
        <v>121</v>
      </c>
    </row>
    <row r="17" spans="1:6" x14ac:dyDescent="0.25">
      <c r="A17" s="4"/>
      <c r="B17" s="22" t="s">
        <v>104</v>
      </c>
      <c r="C17" s="22" t="s">
        <v>105</v>
      </c>
    </row>
    <row r="18" spans="1:6" x14ac:dyDescent="0.25">
      <c r="A18" s="4"/>
      <c r="B18" s="22" t="s">
        <v>106</v>
      </c>
      <c r="C18" s="22" t="s">
        <v>107</v>
      </c>
    </row>
    <row r="19" spans="1:6" x14ac:dyDescent="0.25">
      <c r="A19" s="4"/>
      <c r="B19" s="22" t="s">
        <v>108</v>
      </c>
      <c r="C19" s="22" t="s">
        <v>109</v>
      </c>
    </row>
    <row r="20" spans="1:6" x14ac:dyDescent="0.25">
      <c r="A20" s="4"/>
    </row>
    <row r="21" spans="1:6" x14ac:dyDescent="0.25">
      <c r="B21" s="22" t="s">
        <v>55</v>
      </c>
    </row>
    <row r="22" spans="1:6" x14ac:dyDescent="0.25">
      <c r="B22" s="22" t="s">
        <v>56</v>
      </c>
      <c r="F22" s="22" t="s">
        <v>57</v>
      </c>
    </row>
    <row r="23" spans="1:6" x14ac:dyDescent="0.25">
      <c r="B23" s="22" t="s">
        <v>58</v>
      </c>
      <c r="F23" s="22" t="s">
        <v>59</v>
      </c>
    </row>
    <row r="24" spans="1:6" x14ac:dyDescent="0.25">
      <c r="B24" s="22" t="s">
        <v>60</v>
      </c>
      <c r="F24" s="22" t="s">
        <v>61</v>
      </c>
    </row>
    <row r="25" spans="1:6" x14ac:dyDescent="0.25">
      <c r="B25" s="22" t="s">
        <v>63</v>
      </c>
      <c r="F25" s="22" t="s">
        <v>62</v>
      </c>
    </row>
    <row r="26" spans="1:6" x14ac:dyDescent="0.25">
      <c r="B26" s="22" t="s">
        <v>64</v>
      </c>
      <c r="F26" s="22" t="s">
        <v>65</v>
      </c>
    </row>
    <row r="27" spans="1:6" x14ac:dyDescent="0.25">
      <c r="B27" s="22" t="s">
        <v>67</v>
      </c>
      <c r="F27" s="22" t="s">
        <v>66</v>
      </c>
    </row>
    <row r="28" spans="1:6" x14ac:dyDescent="0.25">
      <c r="B28" s="22" t="s">
        <v>69</v>
      </c>
      <c r="F28" s="22" t="s">
        <v>68</v>
      </c>
    </row>
    <row r="29" spans="1:6" x14ac:dyDescent="0.25">
      <c r="B29" s="22" t="s">
        <v>71</v>
      </c>
      <c r="F29" s="22" t="s">
        <v>70</v>
      </c>
    </row>
    <row r="30" spans="1:6" x14ac:dyDescent="0.25">
      <c r="F30" s="22" t="s">
        <v>132</v>
      </c>
    </row>
    <row r="32" spans="1:6" x14ac:dyDescent="0.25">
      <c r="B32" s="22" t="s">
        <v>72</v>
      </c>
    </row>
    <row r="34" spans="2:3" x14ac:dyDescent="0.25">
      <c r="B34" s="22" t="s">
        <v>112</v>
      </c>
      <c r="C34" s="22" t="s">
        <v>113</v>
      </c>
    </row>
    <row r="35" spans="2:3" x14ac:dyDescent="0.25">
      <c r="C35" s="22" t="s">
        <v>114</v>
      </c>
    </row>
    <row r="36" spans="2:3" x14ac:dyDescent="0.25">
      <c r="C36" s="22" t="s">
        <v>117</v>
      </c>
    </row>
    <row r="37" spans="2:3" x14ac:dyDescent="0.25">
      <c r="C37" s="22" t="s">
        <v>118</v>
      </c>
    </row>
    <row r="38" spans="2:3" x14ac:dyDescent="0.25">
      <c r="C38" s="22" t="s">
        <v>119</v>
      </c>
    </row>
    <row r="39" spans="2:3" x14ac:dyDescent="0.25">
      <c r="C39" s="22" t="s">
        <v>115</v>
      </c>
    </row>
    <row r="40" spans="2:3" x14ac:dyDescent="0.25">
      <c r="C40" s="22" t="s">
        <v>116</v>
      </c>
    </row>
    <row r="41" spans="2:3" x14ac:dyDescent="0.25">
      <c r="C41" s="22" t="s">
        <v>122</v>
      </c>
    </row>
    <row r="42" spans="2:3" x14ac:dyDescent="0.25">
      <c r="C42" s="22" t="s">
        <v>123</v>
      </c>
    </row>
    <row r="43" spans="2:3" x14ac:dyDescent="0.25">
      <c r="C43" s="22" t="s">
        <v>124</v>
      </c>
    </row>
    <row r="44" spans="2:3" x14ac:dyDescent="0.25">
      <c r="C44" s="22" t="s">
        <v>125</v>
      </c>
    </row>
    <row r="45" spans="2:3" x14ac:dyDescent="0.25">
      <c r="C45" s="22" t="s">
        <v>126</v>
      </c>
    </row>
    <row r="47" spans="2:3" ht="13" x14ac:dyDescent="0.3">
      <c r="C47" s="23" t="s">
        <v>127</v>
      </c>
    </row>
    <row r="48" spans="2:3" x14ac:dyDescent="0.25">
      <c r="C48" s="22" t="s">
        <v>128</v>
      </c>
    </row>
    <row r="49" spans="3:3" x14ac:dyDescent="0.25">
      <c r="C49" s="22" t="s">
        <v>129</v>
      </c>
    </row>
    <row r="50" spans="3:3" x14ac:dyDescent="0.25">
      <c r="C50" s="22" t="s">
        <v>130</v>
      </c>
    </row>
    <row r="51" spans="3:3" x14ac:dyDescent="0.25">
      <c r="C51" s="22" t="s">
        <v>140</v>
      </c>
    </row>
    <row r="52" spans="3:3" x14ac:dyDescent="0.25">
      <c r="C52" s="22" t="s">
        <v>131</v>
      </c>
    </row>
    <row r="53" spans="3:3" x14ac:dyDescent="0.25">
      <c r="C53" s="22" t="s">
        <v>135</v>
      </c>
    </row>
    <row r="54" spans="3:3" x14ac:dyDescent="0.25">
      <c r="C54" s="22" t="s">
        <v>136</v>
      </c>
    </row>
    <row r="55" spans="3:3" x14ac:dyDescent="0.25">
      <c r="C55" s="22" t="s">
        <v>137</v>
      </c>
    </row>
    <row r="56" spans="3:3" x14ac:dyDescent="0.25">
      <c r="C56" s="22" t="s">
        <v>138</v>
      </c>
    </row>
    <row r="57" spans="3:3" x14ac:dyDescent="0.25">
      <c r="C57" s="22" t="s">
        <v>139</v>
      </c>
    </row>
    <row r="58" spans="3:3" x14ac:dyDescent="0.25">
      <c r="C58" s="22" t="s">
        <v>141</v>
      </c>
    </row>
    <row r="59" spans="3:3" x14ac:dyDescent="0.25">
      <c r="C59" s="22" t="s">
        <v>142</v>
      </c>
    </row>
    <row r="60" spans="3:3" x14ac:dyDescent="0.25">
      <c r="C60" s="22" t="s">
        <v>144</v>
      </c>
    </row>
    <row r="61" spans="3:3" x14ac:dyDescent="0.25">
      <c r="C61" s="22" t="s">
        <v>145</v>
      </c>
    </row>
  </sheetData>
  <hyperlinks>
    <hyperlink ref="A1" location="Main!A1" display="Main" xr:uid="{3DCC59B5-4B52-4B19-9497-5A1C7982EEF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zoomScale="130" zoomScaleNormal="130" workbookViewId="0">
      <selection activeCell="B16" sqref="B16"/>
    </sheetView>
  </sheetViews>
  <sheetFormatPr defaultColWidth="9" defaultRowHeight="12.5" x14ac:dyDescent="0.25"/>
  <cols>
    <col min="1" max="1" width="4.83203125" style="50" bestFit="1" customWidth="1"/>
    <col min="2" max="2" width="12" style="50" customWidth="1"/>
    <col min="3" max="16384" width="9" style="50"/>
  </cols>
  <sheetData>
    <row r="1" spans="1:3" x14ac:dyDescent="0.25">
      <c r="A1" s="4" t="s">
        <v>10</v>
      </c>
    </row>
    <row r="2" spans="1:3" x14ac:dyDescent="0.25">
      <c r="B2" s="50" t="s">
        <v>88</v>
      </c>
      <c r="C2" s="50" t="s">
        <v>230</v>
      </c>
    </row>
    <row r="3" spans="1:3" x14ac:dyDescent="0.25">
      <c r="B3" s="50" t="s">
        <v>94</v>
      </c>
      <c r="C3" s="50" t="s">
        <v>231</v>
      </c>
    </row>
    <row r="4" spans="1:3" x14ac:dyDescent="0.25">
      <c r="C4" s="50" t="s">
        <v>237</v>
      </c>
    </row>
    <row r="5" spans="1:3" x14ac:dyDescent="0.25">
      <c r="C5" s="50" t="s">
        <v>240</v>
      </c>
    </row>
    <row r="6" spans="1:3" ht="13" x14ac:dyDescent="0.3">
      <c r="B6" s="50" t="s">
        <v>232</v>
      </c>
      <c r="C6" s="5" t="s">
        <v>233</v>
      </c>
    </row>
    <row r="7" spans="1:3" ht="13" x14ac:dyDescent="0.3">
      <c r="C7" s="5" t="s">
        <v>255</v>
      </c>
    </row>
    <row r="8" spans="1:3" ht="13" x14ac:dyDescent="0.3">
      <c r="C8" s="5" t="s">
        <v>258</v>
      </c>
    </row>
    <row r="9" spans="1:3" x14ac:dyDescent="0.25">
      <c r="C9" s="50" t="s">
        <v>234</v>
      </c>
    </row>
    <row r="10" spans="1:3" x14ac:dyDescent="0.25">
      <c r="C10" s="50" t="s">
        <v>239</v>
      </c>
    </row>
    <row r="11" spans="1:3" x14ac:dyDescent="0.25">
      <c r="C11" s="50" t="s">
        <v>259</v>
      </c>
    </row>
    <row r="12" spans="1:3" x14ac:dyDescent="0.25">
      <c r="C12" s="50" t="s">
        <v>261</v>
      </c>
    </row>
    <row r="13" spans="1:3" x14ac:dyDescent="0.25">
      <c r="B13" s="50" t="s">
        <v>243</v>
      </c>
      <c r="C13" s="50" t="s">
        <v>244</v>
      </c>
    </row>
    <row r="14" spans="1:3" x14ac:dyDescent="0.25">
      <c r="C14" s="50" t="s">
        <v>245</v>
      </c>
    </row>
    <row r="15" spans="1:3" x14ac:dyDescent="0.25">
      <c r="C15" s="50" t="s">
        <v>262</v>
      </c>
    </row>
    <row r="16" spans="1:3" x14ac:dyDescent="0.25">
      <c r="B16" s="50" t="s">
        <v>246</v>
      </c>
      <c r="C16" s="50" t="s">
        <v>247</v>
      </c>
    </row>
    <row r="17" spans="2:3" x14ac:dyDescent="0.25">
      <c r="C17" s="50" t="s">
        <v>248</v>
      </c>
    </row>
    <row r="18" spans="2:3" x14ac:dyDescent="0.25">
      <c r="C18" s="50" t="s">
        <v>249</v>
      </c>
    </row>
    <row r="19" spans="2:3" x14ac:dyDescent="0.25">
      <c r="B19" s="50" t="s">
        <v>241</v>
      </c>
      <c r="C19" s="50" t="s">
        <v>242</v>
      </c>
    </row>
    <row r="20" spans="2:3" x14ac:dyDescent="0.25">
      <c r="B20" s="50" t="s">
        <v>235</v>
      </c>
      <c r="C20" s="50" t="s">
        <v>236</v>
      </c>
    </row>
    <row r="21" spans="2:3" x14ac:dyDescent="0.25">
      <c r="B21" s="50" t="s">
        <v>256</v>
      </c>
      <c r="C21" s="50" t="s">
        <v>257</v>
      </c>
    </row>
    <row r="22" spans="2:3" x14ac:dyDescent="0.25">
      <c r="B22" s="50" t="s">
        <v>97</v>
      </c>
      <c r="C22" s="50" t="s">
        <v>238</v>
      </c>
    </row>
    <row r="23" spans="2:3" x14ac:dyDescent="0.25">
      <c r="B23" s="50" t="s">
        <v>112</v>
      </c>
    </row>
    <row r="24" spans="2:3" x14ac:dyDescent="0.25">
      <c r="C24" s="50" t="s">
        <v>76</v>
      </c>
    </row>
    <row r="25" spans="2:3" x14ac:dyDescent="0.25">
      <c r="C25" s="50" t="s">
        <v>81</v>
      </c>
    </row>
    <row r="26" spans="2:3" x14ac:dyDescent="0.25">
      <c r="C26" s="50" t="s">
        <v>82</v>
      </c>
    </row>
    <row r="27" spans="2:3" x14ac:dyDescent="0.25">
      <c r="C27" s="50" t="s">
        <v>83</v>
      </c>
    </row>
    <row r="29" spans="2:3" ht="13" x14ac:dyDescent="0.3">
      <c r="C29" s="6" t="s">
        <v>221</v>
      </c>
    </row>
    <row r="31" spans="2:3" ht="13" x14ac:dyDescent="0.3">
      <c r="C31" s="6" t="s">
        <v>222</v>
      </c>
    </row>
    <row r="34" spans="3:3" ht="13" x14ac:dyDescent="0.3">
      <c r="C34" s="6" t="s">
        <v>253</v>
      </c>
    </row>
    <row r="35" spans="3:3" x14ac:dyDescent="0.25">
      <c r="C35" s="50" t="s">
        <v>252</v>
      </c>
    </row>
    <row r="36" spans="3:3" x14ac:dyDescent="0.25">
      <c r="C36" s="50" t="s">
        <v>251</v>
      </c>
    </row>
    <row r="37" spans="3:3" x14ac:dyDescent="0.25">
      <c r="C37" s="50" t="s">
        <v>254</v>
      </c>
    </row>
    <row r="38" spans="3:3" x14ac:dyDescent="0.25">
      <c r="C38" s="50" t="s">
        <v>255</v>
      </c>
    </row>
    <row r="39" spans="3:3" x14ac:dyDescent="0.25">
      <c r="C39" s="50" t="s">
        <v>260</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937E-E33F-4CD9-B3A5-EE10DE7F146E}">
  <dimension ref="A1:C27"/>
  <sheetViews>
    <sheetView tabSelected="1" zoomScale="145" zoomScaleNormal="145" workbookViewId="0">
      <selection activeCell="C11" sqref="C11"/>
    </sheetView>
  </sheetViews>
  <sheetFormatPr defaultRowHeight="12.5" x14ac:dyDescent="0.25"/>
  <cols>
    <col min="1" max="1" width="4.25" style="63" bestFit="1" customWidth="1"/>
    <col min="2" max="2" width="24.5" style="63" bestFit="1" customWidth="1"/>
    <col min="3" max="16384" width="8.6640625" style="63"/>
  </cols>
  <sheetData>
    <row r="1" spans="1:3" x14ac:dyDescent="0.25">
      <c r="A1" s="4" t="s">
        <v>10</v>
      </c>
    </row>
    <row r="2" spans="1:3" x14ac:dyDescent="0.25">
      <c r="B2" s="63" t="s">
        <v>337</v>
      </c>
      <c r="C2" s="63" t="s">
        <v>345</v>
      </c>
    </row>
    <row r="3" spans="1:3" x14ac:dyDescent="0.25">
      <c r="B3" s="63" t="s">
        <v>330</v>
      </c>
      <c r="C3" s="63" t="s">
        <v>346</v>
      </c>
    </row>
    <row r="4" spans="1:3" x14ac:dyDescent="0.25">
      <c r="B4" s="63" t="s">
        <v>328</v>
      </c>
      <c r="C4" s="63" t="s">
        <v>329</v>
      </c>
    </row>
    <row r="5" spans="1:3" x14ac:dyDescent="0.25">
      <c r="B5" s="63" t="s">
        <v>313</v>
      </c>
      <c r="C5" s="63" t="s">
        <v>314</v>
      </c>
    </row>
    <row r="6" spans="1:3" x14ac:dyDescent="0.25">
      <c r="B6" s="63" t="s">
        <v>89</v>
      </c>
      <c r="C6" s="63" t="s">
        <v>322</v>
      </c>
    </row>
    <row r="7" spans="1:3" x14ac:dyDescent="0.25">
      <c r="B7" s="63" t="s">
        <v>324</v>
      </c>
    </row>
    <row r="8" spans="1:3" x14ac:dyDescent="0.25">
      <c r="B8" s="63" t="s">
        <v>325</v>
      </c>
    </row>
    <row r="9" spans="1:3" x14ac:dyDescent="0.25">
      <c r="B9" s="63" t="s">
        <v>310</v>
      </c>
      <c r="C9" s="63" t="s">
        <v>326</v>
      </c>
    </row>
    <row r="10" spans="1:3" x14ac:dyDescent="0.25">
      <c r="B10" s="63" t="s">
        <v>307</v>
      </c>
      <c r="C10" s="63" t="s">
        <v>349</v>
      </c>
    </row>
    <row r="11" spans="1:3" x14ac:dyDescent="0.25">
      <c r="B11" s="63" t="s">
        <v>311</v>
      </c>
      <c r="C11" s="63" t="s">
        <v>312</v>
      </c>
    </row>
    <row r="12" spans="1:3" x14ac:dyDescent="0.25">
      <c r="B12" s="63" t="s">
        <v>317</v>
      </c>
      <c r="C12" s="63" t="s">
        <v>318</v>
      </c>
    </row>
    <row r="13" spans="1:3" x14ac:dyDescent="0.25">
      <c r="B13" s="63" t="s">
        <v>335</v>
      </c>
      <c r="C13" s="63" t="s">
        <v>343</v>
      </c>
    </row>
    <row r="14" spans="1:3" x14ac:dyDescent="0.25">
      <c r="B14" s="63" t="s">
        <v>336</v>
      </c>
    </row>
    <row r="15" spans="1:3" x14ac:dyDescent="0.25">
      <c r="B15" s="63" t="s">
        <v>333</v>
      </c>
    </row>
    <row r="16" spans="1:3" x14ac:dyDescent="0.25">
      <c r="B16" s="63" t="s">
        <v>331</v>
      </c>
      <c r="C16" s="63" t="s">
        <v>340</v>
      </c>
    </row>
    <row r="17" spans="2:3" x14ac:dyDescent="0.25">
      <c r="B17" s="63" t="s">
        <v>309</v>
      </c>
      <c r="C17" s="63" t="s">
        <v>319</v>
      </c>
    </row>
    <row r="18" spans="2:3" x14ac:dyDescent="0.25">
      <c r="B18" s="63" t="s">
        <v>347</v>
      </c>
      <c r="C18" s="63" t="s">
        <v>348</v>
      </c>
    </row>
    <row r="19" spans="2:3" x14ac:dyDescent="0.25">
      <c r="B19" s="63" t="s">
        <v>306</v>
      </c>
      <c r="C19" s="63" t="s">
        <v>308</v>
      </c>
    </row>
    <row r="20" spans="2:3" x14ac:dyDescent="0.25">
      <c r="B20" s="63" t="s">
        <v>323</v>
      </c>
      <c r="C20" s="63" t="s">
        <v>327</v>
      </c>
    </row>
    <row r="21" spans="2:3" x14ac:dyDescent="0.25">
      <c r="B21" s="63" t="s">
        <v>320</v>
      </c>
      <c r="C21" s="63" t="s">
        <v>321</v>
      </c>
    </row>
    <row r="22" spans="2:3" x14ac:dyDescent="0.25">
      <c r="B22" s="63" t="s">
        <v>334</v>
      </c>
    </row>
    <row r="23" spans="2:3" x14ac:dyDescent="0.25">
      <c r="B23" s="63" t="s">
        <v>339</v>
      </c>
    </row>
    <row r="24" spans="2:3" x14ac:dyDescent="0.25">
      <c r="B24" s="63" t="s">
        <v>338</v>
      </c>
    </row>
    <row r="25" spans="2:3" x14ac:dyDescent="0.25">
      <c r="B25" s="63" t="s">
        <v>332</v>
      </c>
      <c r="C25" s="63" t="s">
        <v>344</v>
      </c>
    </row>
    <row r="26" spans="2:3" x14ac:dyDescent="0.25">
      <c r="B26" s="63" t="s">
        <v>315</v>
      </c>
      <c r="C26" s="63" t="s">
        <v>316</v>
      </c>
    </row>
    <row r="27" spans="2:3" x14ac:dyDescent="0.25">
      <c r="B27" s="63" t="s">
        <v>341</v>
      </c>
      <c r="C27" s="63" t="s">
        <v>342</v>
      </c>
    </row>
  </sheetData>
  <hyperlinks>
    <hyperlink ref="A1" location="Main!A1" display="Main" xr:uid="{B61C95D2-6773-4DE1-8AB8-C9318FA6BBC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35" zoomScaleNormal="235" workbookViewId="0"/>
  </sheetViews>
  <sheetFormatPr defaultColWidth="9" defaultRowHeight="12.5" x14ac:dyDescent="0.25"/>
  <cols>
    <col min="1" max="1" width="4.33203125" style="37" bestFit="1" customWidth="1"/>
    <col min="2" max="2" width="23.33203125" style="37" bestFit="1" customWidth="1"/>
    <col min="3" max="5" width="9" style="38"/>
    <col min="6" max="16384" width="9" style="37"/>
  </cols>
  <sheetData>
    <row r="1" spans="1:5" x14ac:dyDescent="0.25">
      <c r="A1" s="4" t="s">
        <v>10</v>
      </c>
    </row>
    <row r="2" spans="1:5" x14ac:dyDescent="0.25">
      <c r="B2" s="52"/>
      <c r="C2" s="38" t="s">
        <v>190</v>
      </c>
      <c r="D2" s="38" t="s">
        <v>212</v>
      </c>
      <c r="E2" s="38" t="s">
        <v>213</v>
      </c>
    </row>
    <row r="3" spans="1:5" ht="13" x14ac:dyDescent="0.3">
      <c r="B3" s="51" t="s">
        <v>263</v>
      </c>
      <c r="C3" s="39">
        <v>-1.5</v>
      </c>
      <c r="D3" s="40">
        <v>-5.7</v>
      </c>
      <c r="E3" s="40">
        <v>-4.5</v>
      </c>
    </row>
    <row r="4" spans="1:5" x14ac:dyDescent="0.25">
      <c r="B4" s="37" t="s">
        <v>214</v>
      </c>
      <c r="C4" s="39">
        <v>-3.4</v>
      </c>
      <c r="D4" s="39">
        <v>-2.8</v>
      </c>
      <c r="E4" s="39">
        <v>-0.1</v>
      </c>
    </row>
  </sheetData>
  <hyperlinks>
    <hyperlink ref="A1" location="Main!A1" display="Main" xr:uid="{A42DDAC3-A7A2-4817-8AA3-8B8FC9D5D8E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235" zoomScaleNormal="235" workbookViewId="0">
      <selection activeCell="J13" sqref="J13"/>
    </sheetView>
  </sheetViews>
  <sheetFormatPr defaultRowHeight="16" x14ac:dyDescent="0.4"/>
  <cols>
    <col min="1" max="1" width="4.83203125" bestFit="1" customWidth="1"/>
  </cols>
  <sheetData>
    <row r="1" spans="1:3" x14ac:dyDescent="0.4">
      <c r="A1" t="s">
        <v>10</v>
      </c>
    </row>
    <row r="2" spans="1:3" x14ac:dyDescent="0.4">
      <c r="B2" t="s">
        <v>183</v>
      </c>
    </row>
    <row r="3" spans="1:3" x14ac:dyDescent="0.4">
      <c r="B3" s="31" t="s">
        <v>182</v>
      </c>
    </row>
    <row r="4" spans="1:3" x14ac:dyDescent="0.4">
      <c r="B4" t="s">
        <v>184</v>
      </c>
    </row>
    <row r="6" spans="1:3" x14ac:dyDescent="0.4">
      <c r="B6" t="s">
        <v>185</v>
      </c>
      <c r="C6" t="s">
        <v>186</v>
      </c>
    </row>
    <row r="7" spans="1:3" x14ac:dyDescent="0.4">
      <c r="B7" t="s">
        <v>187</v>
      </c>
      <c r="C7" t="s">
        <v>188</v>
      </c>
    </row>
    <row r="10" spans="1:3" x14ac:dyDescent="0.4">
      <c r="B10" s="31" t="s">
        <v>193</v>
      </c>
    </row>
    <row r="11" spans="1:3" x14ac:dyDescent="0.4">
      <c r="B11" t="s">
        <v>191</v>
      </c>
    </row>
    <row r="12" spans="1:3" x14ac:dyDescent="0.4">
      <c r="B12" t="s">
        <v>192</v>
      </c>
    </row>
    <row r="13" spans="1:3" x14ac:dyDescent="0.4">
      <c r="B13" t="s">
        <v>194</v>
      </c>
    </row>
    <row r="15" spans="1:3" x14ac:dyDescent="0.4">
      <c r="B15" s="31" t="s">
        <v>195</v>
      </c>
    </row>
    <row r="16" spans="1:3" x14ac:dyDescent="0.4">
      <c r="B16" t="s">
        <v>197</v>
      </c>
    </row>
    <row r="17" spans="2:2" x14ac:dyDescent="0.4">
      <c r="B17" t="s">
        <v>198</v>
      </c>
    </row>
    <row r="18" spans="2:2" x14ac:dyDescent="0.4">
      <c r="B18" t="s">
        <v>199</v>
      </c>
    </row>
    <row r="19" spans="2:2" x14ac:dyDescent="0.4">
      <c r="B19"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3203125" defaultRowHeight="12.5" x14ac:dyDescent="0.25"/>
  <cols>
    <col min="1" max="1" width="5.08203125" style="1" bestFit="1" customWidth="1"/>
    <col min="2" max="2" width="14.83203125" style="1" customWidth="1"/>
    <col min="3" max="6" width="10.83203125" style="1"/>
    <col min="7" max="7" width="16.08203125" style="1" bestFit="1" customWidth="1"/>
    <col min="8" max="16384" width="10.83203125" style="1"/>
  </cols>
  <sheetData>
    <row r="1" spans="1:8" x14ac:dyDescent="0.25">
      <c r="A1" s="4" t="s">
        <v>10</v>
      </c>
    </row>
    <row r="3" spans="1:8" x14ac:dyDescent="0.25">
      <c r="B3" s="1" t="s">
        <v>0</v>
      </c>
      <c r="C3" s="2">
        <v>28</v>
      </c>
    </row>
    <row r="4" spans="1:8" x14ac:dyDescent="0.25">
      <c r="B4" s="1" t="s">
        <v>18</v>
      </c>
      <c r="C4" s="2">
        <v>4</v>
      </c>
    </row>
    <row r="6" spans="1:8" x14ac:dyDescent="0.25">
      <c r="B6" s="1" t="s">
        <v>19</v>
      </c>
      <c r="C6" s="2">
        <v>0.2</v>
      </c>
      <c r="D6" s="1">
        <f>+C6*100</f>
        <v>20</v>
      </c>
    </row>
    <row r="7" spans="1:8" x14ac:dyDescent="0.25">
      <c r="B7" s="1" t="s">
        <v>20</v>
      </c>
      <c r="C7" s="2">
        <f>25-C4</f>
        <v>21</v>
      </c>
      <c r="D7" s="1">
        <f>+C7*100</f>
        <v>2100</v>
      </c>
      <c r="F7" s="1">
        <f>+D7*1000</f>
        <v>2100000</v>
      </c>
    </row>
    <row r="8" spans="1:8" x14ac:dyDescent="0.25">
      <c r="B8" s="7" t="s">
        <v>21</v>
      </c>
      <c r="C8" s="1">
        <v>0.75</v>
      </c>
      <c r="D8" s="8" t="s">
        <v>24</v>
      </c>
    </row>
    <row r="9" spans="1:8" x14ac:dyDescent="0.25">
      <c r="B9" s="1" t="s">
        <v>22</v>
      </c>
      <c r="C9" s="2">
        <v>0.1</v>
      </c>
      <c r="D9" s="8" t="s">
        <v>23</v>
      </c>
    </row>
    <row r="10" spans="1:8" x14ac:dyDescent="0.25">
      <c r="B10" s="1" t="s">
        <v>25</v>
      </c>
      <c r="C10" s="2">
        <v>11</v>
      </c>
      <c r="D10" s="8" t="s">
        <v>24</v>
      </c>
      <c r="G10" s="24" t="s">
        <v>149</v>
      </c>
      <c r="H10" s="2">
        <v>2</v>
      </c>
    </row>
    <row r="11" spans="1:8" x14ac:dyDescent="0.25">
      <c r="B11" s="1" t="s">
        <v>26</v>
      </c>
      <c r="C11" s="2">
        <v>8.5</v>
      </c>
      <c r="D11" s="8" t="s">
        <v>23</v>
      </c>
    </row>
    <row r="12" spans="1:8" x14ac:dyDescent="0.25">
      <c r="C12" s="2"/>
      <c r="D12" s="8"/>
      <c r="E12" s="27" t="s">
        <v>150</v>
      </c>
      <c r="F12" s="27" t="s">
        <v>151</v>
      </c>
    </row>
    <row r="13" spans="1:8" ht="13" x14ac:dyDescent="0.3">
      <c r="B13" s="47" t="s">
        <v>250</v>
      </c>
      <c r="C13" s="2">
        <v>0.25</v>
      </c>
      <c r="D13" s="8"/>
      <c r="E13" s="27">
        <v>2.5</v>
      </c>
      <c r="F13" s="28">
        <f>+E13-$H$10</f>
        <v>0.5</v>
      </c>
      <c r="G13" s="25">
        <f>+F13/C13-1</f>
        <v>1</v>
      </c>
    </row>
    <row r="14" spans="1:8" ht="13" x14ac:dyDescent="0.3">
      <c r="B14" s="24" t="s">
        <v>146</v>
      </c>
      <c r="C14" s="2">
        <v>1.1000000000000001</v>
      </c>
      <c r="E14" s="19">
        <v>5</v>
      </c>
      <c r="F14" s="28">
        <f>+E14-$H$10</f>
        <v>3</v>
      </c>
      <c r="G14" s="25">
        <f>+F14/C14-1</f>
        <v>1.7272727272727271</v>
      </c>
    </row>
    <row r="15" spans="1:8" ht="13" x14ac:dyDescent="0.3">
      <c r="B15" s="24" t="s">
        <v>148</v>
      </c>
      <c r="C15" s="2">
        <v>1.75</v>
      </c>
      <c r="E15" s="19">
        <v>7.5</v>
      </c>
      <c r="F15" s="28">
        <f>+E15-$H$10</f>
        <v>5.5</v>
      </c>
      <c r="G15" s="25">
        <f>+F15/C15-1</f>
        <v>2.1428571428571428</v>
      </c>
    </row>
    <row r="16" spans="1:8" ht="13" x14ac:dyDescent="0.3">
      <c r="B16" s="24" t="s">
        <v>147</v>
      </c>
      <c r="C16" s="26">
        <v>2.9</v>
      </c>
      <c r="E16" s="19">
        <v>10</v>
      </c>
      <c r="F16" s="28">
        <f>+E16-$H$10</f>
        <v>8</v>
      </c>
      <c r="G16" s="25">
        <f>+F16/C16-1</f>
        <v>1.7586206896551726</v>
      </c>
    </row>
    <row r="18" spans="2:7" ht="13" x14ac:dyDescent="0.3">
      <c r="B18" s="24" t="s">
        <v>153</v>
      </c>
      <c r="C18" s="2">
        <v>0.27500000000000002</v>
      </c>
      <c r="E18" s="29">
        <v>2.5</v>
      </c>
      <c r="F18" s="28">
        <f>+E18-$H$10</f>
        <v>0.5</v>
      </c>
      <c r="G18" s="25">
        <f>+F18/C18-1</f>
        <v>0.81818181818181812</v>
      </c>
    </row>
    <row r="19" spans="2:7" ht="13" x14ac:dyDescent="0.3">
      <c r="B19" s="24" t="s">
        <v>152</v>
      </c>
      <c r="C19" s="2">
        <v>1.1000000000000001</v>
      </c>
      <c r="E19" s="29">
        <v>5</v>
      </c>
      <c r="F19" s="28">
        <f>+E19-$H$10</f>
        <v>3</v>
      </c>
      <c r="G19" s="25">
        <f>+F19/C19-1</f>
        <v>1.7272727272727271</v>
      </c>
    </row>
    <row r="20" spans="2:7" ht="13" x14ac:dyDescent="0.3">
      <c r="B20" s="24" t="s">
        <v>154</v>
      </c>
      <c r="C20" s="1">
        <v>2.35</v>
      </c>
      <c r="E20" s="29">
        <v>7.5</v>
      </c>
      <c r="F20" s="28">
        <f>+E20-$H$10</f>
        <v>5.5</v>
      </c>
      <c r="G20" s="25">
        <f>+F20/C20-1</f>
        <v>1.3404255319148937</v>
      </c>
    </row>
  </sheetData>
  <hyperlinks>
    <hyperlink ref="A1" location="Main!A1" display="Main" xr:uid="{0EA1E5C2-2144-CE4D-A9E9-29E9C217BD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zoomScale="115" zoomScaleNormal="115" workbookViewId="0"/>
  </sheetViews>
  <sheetFormatPr defaultColWidth="10.83203125" defaultRowHeight="12.5" x14ac:dyDescent="0.25"/>
  <cols>
    <col min="1" max="1" width="4.83203125" style="1" bestFit="1" customWidth="1"/>
    <col min="2" max="2" width="11" style="1" customWidth="1"/>
    <col min="3" max="12" width="10.83203125" style="1"/>
    <col min="13" max="13" width="14.08203125" style="1" bestFit="1" customWidth="1"/>
    <col min="14" max="16384" width="10.83203125" style="1"/>
  </cols>
  <sheetData>
    <row r="1" spans="1:14" x14ac:dyDescent="0.25">
      <c r="A1" s="4" t="s">
        <v>10</v>
      </c>
    </row>
    <row r="2" spans="1:14" x14ac:dyDescent="0.25">
      <c r="B2" s="1" t="s">
        <v>6</v>
      </c>
      <c r="C2" s="1" t="s">
        <v>14</v>
      </c>
      <c r="F2" s="48"/>
    </row>
    <row r="3" spans="1:14" x14ac:dyDescent="0.25">
      <c r="B3" s="1" t="s">
        <v>11</v>
      </c>
      <c r="C3" s="1" t="s">
        <v>7</v>
      </c>
    </row>
    <row r="4" spans="1:14" x14ac:dyDescent="0.25">
      <c r="B4" s="1" t="s">
        <v>12</v>
      </c>
      <c r="C4" s="1" t="s">
        <v>13</v>
      </c>
      <c r="H4" s="49"/>
    </row>
    <row r="5" spans="1:14" x14ac:dyDescent="0.25">
      <c r="B5" s="1" t="s">
        <v>8</v>
      </c>
      <c r="C5" s="1" t="s">
        <v>9</v>
      </c>
    </row>
    <row r="6" spans="1:14" x14ac:dyDescent="0.25">
      <c r="B6" s="20" t="s">
        <v>73</v>
      </c>
      <c r="C6" s="20" t="s">
        <v>74</v>
      </c>
      <c r="M6" s="56"/>
      <c r="N6" s="56"/>
    </row>
    <row r="7" spans="1:14" x14ac:dyDescent="0.25">
      <c r="B7" s="20"/>
      <c r="C7" s="53">
        <f>1100*0.5^6*0.6</f>
        <v>10.3125</v>
      </c>
      <c r="D7" s="20" t="s">
        <v>75</v>
      </c>
      <c r="E7" s="1">
        <f>+C7*100</f>
        <v>1031.25</v>
      </c>
      <c r="M7" s="56"/>
      <c r="N7" s="56"/>
    </row>
    <row r="8" spans="1:14" x14ac:dyDescent="0.25">
      <c r="B8" s="18" t="s">
        <v>44</v>
      </c>
      <c r="C8" s="18" t="s">
        <v>50</v>
      </c>
      <c r="M8" s="56">
        <v>50</v>
      </c>
      <c r="N8" s="56" t="s">
        <v>288</v>
      </c>
    </row>
    <row r="9" spans="1:14" x14ac:dyDescent="0.25">
      <c r="B9" s="1" t="s">
        <v>15</v>
      </c>
      <c r="M9" s="56">
        <f>M8*1000</f>
        <v>50000</v>
      </c>
      <c r="N9" s="56" t="s">
        <v>289</v>
      </c>
    </row>
    <row r="10" spans="1:14" ht="13" x14ac:dyDescent="0.3">
      <c r="C10" s="6" t="s">
        <v>16</v>
      </c>
      <c r="M10" s="56">
        <f>M9*1000</f>
        <v>50000000</v>
      </c>
      <c r="N10" s="56" t="s">
        <v>290</v>
      </c>
    </row>
    <row r="11" spans="1:14" x14ac:dyDescent="0.25">
      <c r="C11" s="1" t="s">
        <v>17</v>
      </c>
      <c r="M11" s="57">
        <v>0.35</v>
      </c>
      <c r="N11" s="56" t="s">
        <v>291</v>
      </c>
    </row>
    <row r="12" spans="1:14" x14ac:dyDescent="0.25">
      <c r="M12" s="56">
        <f>+M10*M11</f>
        <v>17500000</v>
      </c>
      <c r="N12" s="56" t="s">
        <v>292</v>
      </c>
    </row>
    <row r="13" spans="1:14" x14ac:dyDescent="0.25">
      <c r="M13" s="57">
        <v>0.5</v>
      </c>
      <c r="N13" s="56" t="s">
        <v>293</v>
      </c>
    </row>
    <row r="14" spans="1:14" ht="13" x14ac:dyDescent="0.3">
      <c r="C14" s="6" t="s">
        <v>29</v>
      </c>
      <c r="M14" s="56">
        <f>+M12*M13</f>
        <v>8750000</v>
      </c>
      <c r="N14" s="56" t="s">
        <v>290</v>
      </c>
    </row>
    <row r="15" spans="1:14" x14ac:dyDescent="0.25">
      <c r="C15" s="61" t="s">
        <v>303</v>
      </c>
      <c r="M15" s="56">
        <f>+M14/1000</f>
        <v>8750</v>
      </c>
      <c r="N15" s="56" t="s">
        <v>289</v>
      </c>
    </row>
    <row r="16" spans="1:14" x14ac:dyDescent="0.25">
      <c r="M16" s="56">
        <v>1250</v>
      </c>
      <c r="N16" s="56" t="s">
        <v>294</v>
      </c>
    </row>
    <row r="17" spans="3:14" x14ac:dyDescent="0.25">
      <c r="M17" s="56">
        <v>300</v>
      </c>
      <c r="N17" s="56" t="s">
        <v>295</v>
      </c>
    </row>
    <row r="18" spans="3:14" ht="13" x14ac:dyDescent="0.3">
      <c r="C18" s="6" t="s">
        <v>28</v>
      </c>
      <c r="M18" s="56">
        <v>0.01</v>
      </c>
      <c r="N18" s="56" t="s">
        <v>296</v>
      </c>
    </row>
    <row r="19" spans="3:14" x14ac:dyDescent="0.25">
      <c r="C19" s="1" t="s">
        <v>17</v>
      </c>
      <c r="M19" s="58">
        <v>259.35000000000002</v>
      </c>
      <c r="N19" s="56" t="s">
        <v>297</v>
      </c>
    </row>
    <row r="20" spans="3:14" x14ac:dyDescent="0.25">
      <c r="M20" s="56">
        <f>+M19*1000</f>
        <v>259350.00000000003</v>
      </c>
      <c r="N20" s="56" t="s">
        <v>298</v>
      </c>
    </row>
    <row r="21" spans="3:14" x14ac:dyDescent="0.25">
      <c r="M21" s="56">
        <f>+M20*1000</f>
        <v>259350000.00000003</v>
      </c>
      <c r="N21" s="56" t="s">
        <v>299</v>
      </c>
    </row>
    <row r="22" spans="3:14" ht="13" x14ac:dyDescent="0.3">
      <c r="C22" s="6" t="s">
        <v>31</v>
      </c>
      <c r="M22" s="59">
        <f>+M15/M21</f>
        <v>3.3738191632928474E-5</v>
      </c>
      <c r="N22" s="56" t="s">
        <v>300</v>
      </c>
    </row>
    <row r="23" spans="3:14" x14ac:dyDescent="0.25">
      <c r="C23" s="1" t="s">
        <v>30</v>
      </c>
      <c r="M23" s="60">
        <f>+M22/1000</f>
        <v>3.3738191632928474E-8</v>
      </c>
      <c r="N23" s="56" t="s">
        <v>301</v>
      </c>
    </row>
    <row r="24" spans="3:14" x14ac:dyDescent="0.25">
      <c r="C24" s="1" t="s">
        <v>32</v>
      </c>
      <c r="M24" s="58">
        <f>+M23*10^9</f>
        <v>33.738191632928476</v>
      </c>
      <c r="N24" s="56"/>
    </row>
    <row r="25" spans="3:14" x14ac:dyDescent="0.25">
      <c r="M25" s="58">
        <f>+M16*M18*2</f>
        <v>25</v>
      </c>
      <c r="N25" s="56" t="s">
        <v>302</v>
      </c>
    </row>
    <row r="26" spans="3:14" ht="13" x14ac:dyDescent="0.3">
      <c r="C26" s="6" t="s">
        <v>33</v>
      </c>
      <c r="M26" s="56"/>
      <c r="N26" s="56"/>
    </row>
    <row r="27" spans="3:14" ht="13" x14ac:dyDescent="0.3">
      <c r="C27" s="5" t="s">
        <v>38</v>
      </c>
      <c r="G27" s="35">
        <v>0.6</v>
      </c>
    </row>
    <row r="28" spans="3:14" x14ac:dyDescent="0.25">
      <c r="C28" s="1" t="s">
        <v>34</v>
      </c>
    </row>
    <row r="29" spans="3:14" x14ac:dyDescent="0.25">
      <c r="C29" s="32" t="s">
        <v>189</v>
      </c>
      <c r="D29" s="19">
        <v>19.3</v>
      </c>
      <c r="E29" s="19">
        <f>D29-0.9</f>
        <v>18.400000000000002</v>
      </c>
      <c r="F29" s="34">
        <f>E29/D29-1</f>
        <v>-4.663212435233155E-2</v>
      </c>
      <c r="G29" s="33">
        <f>+D29-E29</f>
        <v>0.89999999999999858</v>
      </c>
    </row>
    <row r="30" spans="3:14" x14ac:dyDescent="0.25">
      <c r="C30" s="32" t="s">
        <v>190</v>
      </c>
      <c r="D30" s="19">
        <v>21.9</v>
      </c>
      <c r="E30" s="19">
        <f>D30-1.5</f>
        <v>20.399999999999999</v>
      </c>
      <c r="F30" s="34">
        <f>E30/D30-1</f>
        <v>-6.8493150684931559E-2</v>
      </c>
      <c r="G30" s="33">
        <f>+D30-E30</f>
        <v>1.5</v>
      </c>
    </row>
    <row r="31" spans="3:14" x14ac:dyDescent="0.25">
      <c r="F31" s="17"/>
    </row>
    <row r="32" spans="3:14" x14ac:dyDescent="0.25">
      <c r="C32" s="1" t="s">
        <v>45</v>
      </c>
    </row>
    <row r="34" spans="3:3" ht="13" x14ac:dyDescent="0.3">
      <c r="C34" s="6" t="s">
        <v>35</v>
      </c>
    </row>
    <row r="35" spans="3:3" x14ac:dyDescent="0.25">
      <c r="C35" s="1" t="s">
        <v>36</v>
      </c>
    </row>
    <row r="36" spans="3:3" x14ac:dyDescent="0.25">
      <c r="C36" s="20" t="s">
        <v>37</v>
      </c>
    </row>
    <row r="38" spans="3:3" ht="13" x14ac:dyDescent="0.3">
      <c r="C38" s="6" t="s">
        <v>40</v>
      </c>
    </row>
    <row r="39" spans="3:3" x14ac:dyDescent="0.25">
      <c r="C39" s="35" t="s">
        <v>39</v>
      </c>
    </row>
    <row r="40" spans="3:3" x14ac:dyDescent="0.25">
      <c r="C40" s="1" t="s">
        <v>41</v>
      </c>
    </row>
    <row r="41" spans="3:3" x14ac:dyDescent="0.25">
      <c r="C41" s="1" t="s">
        <v>42</v>
      </c>
    </row>
    <row r="88" spans="3:3" ht="13" x14ac:dyDescent="0.3">
      <c r="C88" s="6" t="s">
        <v>53</v>
      </c>
    </row>
    <row r="89" spans="3:3" x14ac:dyDescent="0.25">
      <c r="C89" s="18" t="s">
        <v>54</v>
      </c>
    </row>
    <row r="91" spans="3:3" ht="13" x14ac:dyDescent="0.3">
      <c r="C91" s="6" t="s">
        <v>52</v>
      </c>
    </row>
    <row r="92" spans="3:3" x14ac:dyDescent="0.25">
      <c r="C92" s="18" t="s">
        <v>43</v>
      </c>
    </row>
    <row r="95" spans="3:3" x14ac:dyDescent="0.25">
      <c r="C95" s="18" t="s">
        <v>46</v>
      </c>
    </row>
    <row r="99" spans="3:3" ht="13" x14ac:dyDescent="0.3">
      <c r="C99" s="6" t="s">
        <v>47</v>
      </c>
    </row>
    <row r="100" spans="3:3" x14ac:dyDescent="0.25">
      <c r="C100" s="18" t="s">
        <v>48</v>
      </c>
    </row>
    <row r="101" spans="3:3" x14ac:dyDescent="0.25">
      <c r="C101" s="1" t="s">
        <v>49</v>
      </c>
    </row>
    <row r="104" spans="3:3" ht="13" x14ac:dyDescent="0.3">
      <c r="C104" s="6" t="s">
        <v>51</v>
      </c>
    </row>
    <row r="109" spans="3:3" x14ac:dyDescent="0.25">
      <c r="C109" s="1" t="s">
        <v>77</v>
      </c>
    </row>
    <row r="110" spans="3:3" x14ac:dyDescent="0.25">
      <c r="C110" s="1" t="s">
        <v>78</v>
      </c>
    </row>
    <row r="111" spans="3:3" x14ac:dyDescent="0.25">
      <c r="C111" s="1" t="s">
        <v>79</v>
      </c>
    </row>
    <row r="112" spans="3:3" x14ac:dyDescent="0.25">
      <c r="C112" s="1" t="s">
        <v>80</v>
      </c>
    </row>
    <row r="113" spans="3:3" x14ac:dyDescent="0.25">
      <c r="C113" s="20" t="s">
        <v>84</v>
      </c>
    </row>
    <row r="114" spans="3:3" x14ac:dyDescent="0.25">
      <c r="C114" s="20" t="s">
        <v>85</v>
      </c>
    </row>
    <row r="118" spans="3:3" x14ac:dyDescent="0.25">
      <c r="C118" s="21" t="s">
        <v>86</v>
      </c>
    </row>
    <row r="119" spans="3:3" x14ac:dyDescent="0.25">
      <c r="C119" s="21" t="s">
        <v>87</v>
      </c>
    </row>
  </sheetData>
  <hyperlinks>
    <hyperlink ref="A1" location="Main!A1" display="Main" xr:uid="{01B810EC-C9C1-7E41-8AF4-27DF53FCBC7F}"/>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RowHeight="16" x14ac:dyDescent="0.4"/>
  <cols>
    <col min="2" max="2" width="9.58203125" bestFit="1" customWidth="1"/>
    <col min="3" max="3" width="16.25" customWidth="1"/>
  </cols>
  <sheetData>
    <row r="2" spans="2:9" x14ac:dyDescent="0.4">
      <c r="B2" t="s">
        <v>265</v>
      </c>
      <c r="C2" t="s">
        <v>88</v>
      </c>
      <c r="D2" t="s">
        <v>266</v>
      </c>
      <c r="E2" s="54" t="s">
        <v>268</v>
      </c>
    </row>
    <row r="3" spans="2:9" x14ac:dyDescent="0.4">
      <c r="B3" s="44">
        <v>45544</v>
      </c>
      <c r="C3" t="s">
        <v>264</v>
      </c>
      <c r="D3" t="s">
        <v>267</v>
      </c>
      <c r="E3" s="54">
        <v>100000</v>
      </c>
      <c r="H3" t="s">
        <v>271</v>
      </c>
      <c r="I3">
        <v>2600841</v>
      </c>
    </row>
    <row r="4" spans="2:9" x14ac:dyDescent="0.4">
      <c r="B4" s="44">
        <v>45544</v>
      </c>
      <c r="C4" t="s">
        <v>269</v>
      </c>
      <c r="D4" t="s">
        <v>267</v>
      </c>
      <c r="E4" s="54">
        <v>100000</v>
      </c>
    </row>
    <row r="5" spans="2:9" x14ac:dyDescent="0.4">
      <c r="B5" s="44">
        <v>45544</v>
      </c>
      <c r="C5" t="s">
        <v>270</v>
      </c>
      <c r="D5" t="s">
        <v>267</v>
      </c>
      <c r="E5" s="54">
        <v>100000</v>
      </c>
    </row>
    <row r="6" spans="2:9" x14ac:dyDescent="0.4">
      <c r="B6" s="44">
        <v>45434</v>
      </c>
      <c r="C6" t="s">
        <v>272</v>
      </c>
      <c r="D6" t="s">
        <v>267</v>
      </c>
      <c r="E6" s="54">
        <v>50000</v>
      </c>
    </row>
    <row r="7" spans="2:9" x14ac:dyDescent="0.4">
      <c r="B7" s="44">
        <v>45434</v>
      </c>
      <c r="C7" t="s">
        <v>264</v>
      </c>
      <c r="D7" t="s">
        <v>267</v>
      </c>
      <c r="E7" s="54">
        <v>25000</v>
      </c>
    </row>
    <row r="8" spans="2:9" x14ac:dyDescent="0.4">
      <c r="B8" s="44">
        <v>45434</v>
      </c>
      <c r="C8" t="s">
        <v>269</v>
      </c>
      <c r="D8" t="s">
        <v>267</v>
      </c>
      <c r="E8" s="54">
        <v>10000</v>
      </c>
    </row>
    <row r="9" spans="2:9" x14ac:dyDescent="0.4">
      <c r="B9" s="44">
        <v>45434</v>
      </c>
      <c r="C9" t="s">
        <v>270</v>
      </c>
      <c r="D9" t="s">
        <v>267</v>
      </c>
      <c r="E9" s="54">
        <v>10000</v>
      </c>
    </row>
    <row r="10" spans="2:9" x14ac:dyDescent="0.4">
      <c r="B10" s="44">
        <v>45434</v>
      </c>
      <c r="C10" t="s">
        <v>273</v>
      </c>
      <c r="D10" t="s">
        <v>274</v>
      </c>
      <c r="E10" s="54">
        <v>5000</v>
      </c>
      <c r="F10" t="s">
        <v>275</v>
      </c>
    </row>
    <row r="11" spans="2:9" x14ac:dyDescent="0.4">
      <c r="B11" s="44">
        <v>44694</v>
      </c>
      <c r="C11" t="s">
        <v>276</v>
      </c>
      <c r="D11" t="s">
        <v>267</v>
      </c>
      <c r="E11" s="54">
        <v>15000</v>
      </c>
    </row>
    <row r="12" spans="2:9" x14ac:dyDescent="0.4">
      <c r="B12" s="44">
        <v>44694</v>
      </c>
      <c r="C12" t="s">
        <v>277</v>
      </c>
      <c r="D12" t="s">
        <v>267</v>
      </c>
      <c r="E12" s="54">
        <v>10000</v>
      </c>
    </row>
    <row r="13" spans="2:9" x14ac:dyDescent="0.4">
      <c r="B13" s="44">
        <v>44694</v>
      </c>
      <c r="C13" t="s">
        <v>278</v>
      </c>
      <c r="D13" t="s">
        <v>267</v>
      </c>
      <c r="E13" s="54">
        <v>15000</v>
      </c>
    </row>
    <row r="14" spans="2:9" x14ac:dyDescent="0.4">
      <c r="B14" s="44">
        <v>44694</v>
      </c>
      <c r="C14" t="s">
        <v>273</v>
      </c>
      <c r="D14" t="s">
        <v>267</v>
      </c>
      <c r="E14" s="54">
        <v>15000</v>
      </c>
    </row>
    <row r="15" spans="2:9" x14ac:dyDescent="0.4">
      <c r="B15" s="44">
        <v>44694</v>
      </c>
      <c r="C15" t="s">
        <v>279</v>
      </c>
      <c r="D15" t="s">
        <v>267</v>
      </c>
      <c r="E15" s="54">
        <v>10000</v>
      </c>
    </row>
    <row r="16" spans="2:9" x14ac:dyDescent="0.4">
      <c r="B16" s="44">
        <v>44694</v>
      </c>
      <c r="C16" t="s">
        <v>280</v>
      </c>
      <c r="D16" t="s">
        <v>267</v>
      </c>
      <c r="E16" s="54">
        <v>10000</v>
      </c>
    </row>
    <row r="17" spans="2:8" x14ac:dyDescent="0.4">
      <c r="B17" s="44">
        <v>44694</v>
      </c>
      <c r="C17" t="s">
        <v>281</v>
      </c>
      <c r="D17" t="s">
        <v>267</v>
      </c>
      <c r="E17" s="54">
        <v>10000</v>
      </c>
    </row>
    <row r="18" spans="2:8" x14ac:dyDescent="0.4">
      <c r="B18" s="44">
        <v>44694</v>
      </c>
      <c r="C18" t="s">
        <v>282</v>
      </c>
      <c r="D18" t="s">
        <v>267</v>
      </c>
      <c r="E18" s="54">
        <v>10000</v>
      </c>
    </row>
    <row r="19" spans="2:8" x14ac:dyDescent="0.4">
      <c r="B19" s="44">
        <v>44681</v>
      </c>
      <c r="C19" t="s">
        <v>273</v>
      </c>
      <c r="D19" t="s">
        <v>283</v>
      </c>
      <c r="E19" s="54">
        <v>69000</v>
      </c>
      <c r="F19" t="s">
        <v>284</v>
      </c>
      <c r="G19">
        <v>22</v>
      </c>
      <c r="H19" s="54">
        <f>+G19*E19</f>
        <v>1518000</v>
      </c>
    </row>
    <row r="20" spans="2:8" x14ac:dyDescent="0.4">
      <c r="B20" s="44">
        <v>45407</v>
      </c>
      <c r="C20" t="s">
        <v>278</v>
      </c>
      <c r="D20" t="s">
        <v>283</v>
      </c>
      <c r="E20" s="54">
        <v>176085</v>
      </c>
      <c r="F20" t="s">
        <v>284</v>
      </c>
      <c r="G20">
        <v>22</v>
      </c>
      <c r="H20" s="54">
        <f>+G20*E20</f>
        <v>3873870</v>
      </c>
    </row>
    <row r="21" spans="2:8" x14ac:dyDescent="0.4">
      <c r="B21" s="44">
        <v>45404</v>
      </c>
      <c r="C21" t="s">
        <v>270</v>
      </c>
      <c r="D21" t="s">
        <v>283</v>
      </c>
      <c r="E21" s="54">
        <v>1500</v>
      </c>
      <c r="G21">
        <v>22</v>
      </c>
      <c r="H21" s="54">
        <f>+G21*E21</f>
        <v>33000</v>
      </c>
    </row>
    <row r="22" spans="2:8" x14ac:dyDescent="0.4">
      <c r="B22" s="44">
        <v>45399</v>
      </c>
      <c r="C22" t="s">
        <v>264</v>
      </c>
      <c r="D22" t="s">
        <v>283</v>
      </c>
      <c r="E22" s="54">
        <v>1500</v>
      </c>
      <c r="G22">
        <v>22</v>
      </c>
      <c r="H22" s="54">
        <f>+G22*E22</f>
        <v>33000</v>
      </c>
    </row>
    <row r="23" spans="2:8" x14ac:dyDescent="0.4">
      <c r="B23" s="44">
        <v>45268</v>
      </c>
      <c r="C23" t="s">
        <v>282</v>
      </c>
      <c r="D23" t="s">
        <v>267</v>
      </c>
      <c r="E23" s="54">
        <v>20000</v>
      </c>
    </row>
    <row r="24" spans="2:8" x14ac:dyDescent="0.4">
      <c r="B24" s="44">
        <v>45267</v>
      </c>
      <c r="C24" t="s">
        <v>281</v>
      </c>
      <c r="D24" t="s">
        <v>267</v>
      </c>
      <c r="E24" s="54">
        <v>20000</v>
      </c>
    </row>
    <row r="25" spans="2:8" x14ac:dyDescent="0.4">
      <c r="B25" s="44">
        <v>45267</v>
      </c>
      <c r="C25" t="s">
        <v>285</v>
      </c>
      <c r="D25" t="s">
        <v>267</v>
      </c>
      <c r="E25" s="54">
        <v>20000</v>
      </c>
    </row>
    <row r="26" spans="2:8" x14ac:dyDescent="0.4">
      <c r="B26" s="44">
        <v>45203</v>
      </c>
      <c r="C26" t="s">
        <v>264</v>
      </c>
      <c r="D26" t="s">
        <v>267</v>
      </c>
      <c r="E26" s="54">
        <v>150000</v>
      </c>
    </row>
    <row r="27" spans="2:8" x14ac:dyDescent="0.4">
      <c r="B27" s="44">
        <v>45203</v>
      </c>
      <c r="C27" t="s">
        <v>269</v>
      </c>
      <c r="D27" t="s">
        <v>267</v>
      </c>
      <c r="E27" s="54">
        <v>50000</v>
      </c>
    </row>
    <row r="28" spans="2:8" x14ac:dyDescent="0.4">
      <c r="B28" s="44">
        <v>45203</v>
      </c>
      <c r="C28" t="s">
        <v>270</v>
      </c>
      <c r="D28" t="s">
        <v>267</v>
      </c>
      <c r="E28" s="54">
        <v>150000</v>
      </c>
    </row>
    <row r="29" spans="2:8" x14ac:dyDescent="0.4">
      <c r="B29" s="44">
        <v>45203</v>
      </c>
      <c r="C29" t="s">
        <v>272</v>
      </c>
      <c r="D29" t="s">
        <v>267</v>
      </c>
      <c r="E29" s="54">
        <v>450000</v>
      </c>
    </row>
    <row r="30" spans="2:8" x14ac:dyDescent="0.4">
      <c r="B30" s="44">
        <v>45162</v>
      </c>
      <c r="C30" t="s">
        <v>273</v>
      </c>
      <c r="D30" t="s">
        <v>283</v>
      </c>
      <c r="E30" s="54">
        <v>30000</v>
      </c>
      <c r="F30" t="s">
        <v>284</v>
      </c>
      <c r="G30">
        <v>17.45</v>
      </c>
      <c r="H30">
        <f>+G30*E30</f>
        <v>523500</v>
      </c>
    </row>
    <row r="31" spans="2:8" x14ac:dyDescent="0.4">
      <c r="B31" s="44">
        <v>45161</v>
      </c>
      <c r="C31" t="s">
        <v>278</v>
      </c>
      <c r="D31" t="s">
        <v>283</v>
      </c>
      <c r="E31">
        <f>1906+16571</f>
        <v>18477</v>
      </c>
      <c r="F31" t="s">
        <v>284</v>
      </c>
      <c r="G31">
        <v>16.649999999999999</v>
      </c>
      <c r="H31">
        <f>+G31*E31</f>
        <v>307642.05</v>
      </c>
    </row>
    <row r="32" spans="2:8" x14ac:dyDescent="0.4">
      <c r="B32" s="44">
        <v>45089</v>
      </c>
      <c r="C32" t="s">
        <v>279</v>
      </c>
      <c r="D32" t="s">
        <v>286</v>
      </c>
      <c r="E32" s="54">
        <v>1000</v>
      </c>
      <c r="G32">
        <v>0.95</v>
      </c>
      <c r="H32">
        <f>+G32*E32</f>
        <v>950</v>
      </c>
    </row>
    <row r="33" spans="2:8" x14ac:dyDescent="0.4">
      <c r="B33" s="44">
        <v>45437</v>
      </c>
      <c r="C33" t="s">
        <v>272</v>
      </c>
      <c r="D33" t="s">
        <v>286</v>
      </c>
      <c r="E33">
        <f>14285+71428</f>
        <v>85713</v>
      </c>
      <c r="G33">
        <v>16.87</v>
      </c>
      <c r="H33" s="55"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RowHeight="16" x14ac:dyDescent="0.4"/>
  <cols>
    <col min="1" max="1" width="4.83203125" bestFit="1" customWidth="1"/>
    <col min="2" max="2" width="17.75" bestFit="1" customWidth="1"/>
    <col min="5" max="5" width="12.25" customWidth="1"/>
  </cols>
  <sheetData>
    <row r="1" spans="1:5" x14ac:dyDescent="0.4">
      <c r="A1" s="30" t="s">
        <v>10</v>
      </c>
    </row>
    <row r="2" spans="1:5" x14ac:dyDescent="0.4">
      <c r="B2" s="45" t="s">
        <v>205</v>
      </c>
      <c r="C2" s="45" t="s">
        <v>225</v>
      </c>
      <c r="D2" s="45"/>
      <c r="E2" s="45">
        <v>2003</v>
      </c>
    </row>
    <row r="3" spans="1:5" x14ac:dyDescent="0.4">
      <c r="B3" s="45" t="s">
        <v>228</v>
      </c>
      <c r="C3" s="45" t="s">
        <v>225</v>
      </c>
      <c r="D3" s="45"/>
      <c r="E3" s="45">
        <v>2004</v>
      </c>
    </row>
    <row r="4" spans="1:5" x14ac:dyDescent="0.4">
      <c r="B4" t="s">
        <v>201</v>
      </c>
      <c r="C4" t="s">
        <v>225</v>
      </c>
      <c r="D4" t="s">
        <v>225</v>
      </c>
      <c r="E4">
        <v>2006</v>
      </c>
    </row>
    <row r="5" spans="1:5" x14ac:dyDescent="0.4">
      <c r="B5" t="s">
        <v>202</v>
      </c>
      <c r="C5" t="s">
        <v>225</v>
      </c>
      <c r="D5" t="s">
        <v>226</v>
      </c>
      <c r="E5">
        <v>2006</v>
      </c>
    </row>
    <row r="6" spans="1:5" x14ac:dyDescent="0.4">
      <c r="B6" t="s">
        <v>200</v>
      </c>
      <c r="C6" t="s">
        <v>224</v>
      </c>
      <c r="D6" t="s">
        <v>223</v>
      </c>
      <c r="E6" s="44">
        <v>40749</v>
      </c>
    </row>
    <row r="7" spans="1:5" x14ac:dyDescent="0.4">
      <c r="B7" t="s">
        <v>211</v>
      </c>
      <c r="C7" t="s">
        <v>225</v>
      </c>
      <c r="E7">
        <v>2011</v>
      </c>
    </row>
    <row r="8" spans="1:5" x14ac:dyDescent="0.4">
      <c r="B8" t="s">
        <v>206</v>
      </c>
      <c r="C8" t="s">
        <v>210</v>
      </c>
      <c r="E8">
        <v>2011</v>
      </c>
    </row>
    <row r="9" spans="1:5" x14ac:dyDescent="0.4">
      <c r="B9" t="s">
        <v>207</v>
      </c>
      <c r="C9" t="s">
        <v>210</v>
      </c>
      <c r="E9">
        <v>2011</v>
      </c>
    </row>
    <row r="10" spans="1:5" x14ac:dyDescent="0.4">
      <c r="B10" t="s">
        <v>167</v>
      </c>
      <c r="C10" t="s">
        <v>225</v>
      </c>
      <c r="E10">
        <v>2014</v>
      </c>
    </row>
    <row r="11" spans="1:5" x14ac:dyDescent="0.4">
      <c r="B11" t="s">
        <v>203</v>
      </c>
      <c r="C11" t="s">
        <v>225</v>
      </c>
      <c r="E11">
        <v>2015</v>
      </c>
    </row>
    <row r="12" spans="1:5" x14ac:dyDescent="0.4">
      <c r="B12" s="36" t="s">
        <v>204</v>
      </c>
      <c r="C12" t="s">
        <v>210</v>
      </c>
      <c r="D12" t="s">
        <v>227</v>
      </c>
      <c r="E12">
        <v>2015</v>
      </c>
    </row>
    <row r="13" spans="1:5" x14ac:dyDescent="0.4">
      <c r="B13" s="46" t="s">
        <v>208</v>
      </c>
      <c r="C13" s="45" t="s">
        <v>209</v>
      </c>
      <c r="D13" s="45" t="s">
        <v>229</v>
      </c>
      <c r="E13" s="45">
        <v>2017</v>
      </c>
    </row>
  </sheetData>
  <hyperlinks>
    <hyperlink ref="A1" location="Main!A1" display="Main" xr:uid="{574EA796-9F48-416C-9C44-58114DC160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6" x14ac:dyDescent="0.4"/>
  <cols>
    <col min="1" max="1" width="4.83203125" bestFit="1" customWidth="1"/>
    <col min="2" max="2" width="16.58203125" bestFit="1" customWidth="1"/>
  </cols>
  <sheetData>
    <row r="1" spans="1:2" x14ac:dyDescent="0.4">
      <c r="A1" s="30" t="s">
        <v>10</v>
      </c>
    </row>
    <row r="2" spans="1:2" x14ac:dyDescent="0.4">
      <c r="B2" t="s">
        <v>155</v>
      </c>
    </row>
    <row r="3" spans="1:2" x14ac:dyDescent="0.4">
      <c r="B3" t="s">
        <v>170</v>
      </c>
    </row>
    <row r="4" spans="1:2" x14ac:dyDescent="0.4">
      <c r="B4" t="s">
        <v>174</v>
      </c>
    </row>
    <row r="5" spans="1:2" x14ac:dyDescent="0.4">
      <c r="B5" t="s">
        <v>177</v>
      </c>
    </row>
    <row r="6" spans="1:2" x14ac:dyDescent="0.4">
      <c r="B6" t="s">
        <v>172</v>
      </c>
    </row>
    <row r="7" spans="1:2" x14ac:dyDescent="0.4">
      <c r="B7" t="s">
        <v>156</v>
      </c>
    </row>
    <row r="8" spans="1:2" x14ac:dyDescent="0.4">
      <c r="B8" t="s">
        <v>87</v>
      </c>
    </row>
    <row r="9" spans="1:2" x14ac:dyDescent="0.4">
      <c r="B9" t="s">
        <v>86</v>
      </c>
    </row>
    <row r="10" spans="1:2" x14ac:dyDescent="0.4">
      <c r="B10" t="s">
        <v>157</v>
      </c>
    </row>
    <row r="11" spans="1:2" x14ac:dyDescent="0.4">
      <c r="B11" t="s">
        <v>158</v>
      </c>
    </row>
    <row r="12" spans="1:2" x14ac:dyDescent="0.4">
      <c r="B12" t="s">
        <v>161</v>
      </c>
    </row>
    <row r="13" spans="1:2" x14ac:dyDescent="0.4">
      <c r="B13" t="s">
        <v>159</v>
      </c>
    </row>
    <row r="14" spans="1:2" x14ac:dyDescent="0.4">
      <c r="B14" t="s">
        <v>160</v>
      </c>
    </row>
    <row r="15" spans="1:2" x14ac:dyDescent="0.4">
      <c r="B15" t="s">
        <v>162</v>
      </c>
    </row>
    <row r="16" spans="1:2" x14ac:dyDescent="0.4">
      <c r="B16" t="s">
        <v>163</v>
      </c>
    </row>
    <row r="17" spans="2:2" x14ac:dyDescent="0.4">
      <c r="B17" t="s">
        <v>164</v>
      </c>
    </row>
    <row r="18" spans="2:2" x14ac:dyDescent="0.4">
      <c r="B18" t="s">
        <v>165</v>
      </c>
    </row>
    <row r="19" spans="2:2" x14ac:dyDescent="0.4">
      <c r="B19" t="s">
        <v>166</v>
      </c>
    </row>
    <row r="20" spans="2:2" x14ac:dyDescent="0.4">
      <c r="B20" t="s">
        <v>167</v>
      </c>
    </row>
    <row r="21" spans="2:2" x14ac:dyDescent="0.4">
      <c r="B21" t="s">
        <v>168</v>
      </c>
    </row>
    <row r="22" spans="2:2" x14ac:dyDescent="0.4">
      <c r="B22" t="s">
        <v>169</v>
      </c>
    </row>
    <row r="23" spans="2:2" x14ac:dyDescent="0.4">
      <c r="B23" t="s">
        <v>171</v>
      </c>
    </row>
    <row r="24" spans="2:2" x14ac:dyDescent="0.4">
      <c r="B24" t="s">
        <v>173</v>
      </c>
    </row>
    <row r="25" spans="2:2" x14ac:dyDescent="0.4">
      <c r="B25" t="s">
        <v>175</v>
      </c>
    </row>
    <row r="26" spans="2:2" x14ac:dyDescent="0.4">
      <c r="B26" t="s">
        <v>176</v>
      </c>
    </row>
    <row r="27" spans="2:2" x14ac:dyDescent="0.4">
      <c r="B27" t="s">
        <v>178</v>
      </c>
    </row>
    <row r="28" spans="2:2" x14ac:dyDescent="0.4">
      <c r="B28" t="s">
        <v>179</v>
      </c>
    </row>
    <row r="29" spans="2:2" x14ac:dyDescent="0.4">
      <c r="B29" t="s">
        <v>180</v>
      </c>
    </row>
    <row r="30" spans="2:2" x14ac:dyDescent="0.4">
      <c r="B30" t="s">
        <v>181</v>
      </c>
    </row>
  </sheetData>
  <hyperlinks>
    <hyperlink ref="A1" location="Main!A1" display="Main" xr:uid="{DF7DFE6D-CAF1-47D7-A9C5-B319B5C902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Glossary</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2024-11-12T02:37:20Z</dcterms:modified>
</cp:coreProperties>
</file>