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14EA21C-F777-45AE-B597-2AD169F12C2B}" xr6:coauthVersionLast="47" xr6:coauthVersionMax="47" xr10:uidLastSave="{00000000-0000-0000-0000-000000000000}"/>
  <bookViews>
    <workbookView xWindow="10560" yWindow="345" windowWidth="36795" windowHeight="2061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7" i="1" l="1"/>
  <c r="B176" i="1"/>
  <c r="G42" i="1"/>
  <c r="I42" i="1"/>
  <c r="F42" i="1" s="1"/>
  <c r="I44" i="1"/>
  <c r="F44" i="1" s="1"/>
  <c r="G44" i="1"/>
  <c r="H42" i="1" l="1"/>
  <c r="G36" i="1"/>
  <c r="I36" i="1"/>
  <c r="F36" i="1" s="1"/>
  <c r="H36" i="1" l="1"/>
  <c r="G15" i="1" l="1"/>
  <c r="H15" i="1" s="1"/>
  <c r="I15" i="1"/>
  <c r="G40" i="1" l="1"/>
  <c r="I40" i="1"/>
  <c r="F40" i="1" s="1"/>
  <c r="H40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3" i="1"/>
  <c r="I43" i="1"/>
  <c r="F43" i="1" s="1"/>
  <c r="H43" i="1" l="1"/>
  <c r="H45" i="1" l="1"/>
  <c r="I41" i="1"/>
  <c r="F41" i="1" s="1"/>
  <c r="G41" i="1"/>
  <c r="G29" i="1"/>
  <c r="I29" i="1"/>
  <c r="F29" i="1" s="1"/>
  <c r="G13" i="1"/>
  <c r="I13" i="1"/>
  <c r="F13" i="1" s="1"/>
  <c r="G12" i="1"/>
  <c r="I12" i="1"/>
  <c r="F12" i="1" s="1"/>
  <c r="H41" i="1" l="1"/>
  <c r="H13" i="1"/>
  <c r="H12" i="1"/>
  <c r="G34" i="1"/>
  <c r="I34" i="1"/>
  <c r="F34" i="1" s="1"/>
  <c r="H34" i="1" l="1"/>
  <c r="G39" i="1"/>
  <c r="I39" i="1"/>
  <c r="F39" i="1" s="1"/>
  <c r="H39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3" i="1" s="1"/>
  <c r="B44" i="1" s="1"/>
  <c r="B45" i="1" s="1"/>
  <c r="B46" i="1" s="1"/>
  <c r="B47" i="1" s="1"/>
  <c r="B48" i="1" s="1"/>
  <c r="B49" i="1" s="1"/>
  <c r="B50" i="1" s="1"/>
  <c r="B51" i="1" s="1"/>
  <c r="B42" i="1" s="1"/>
  <c r="B52" i="1" s="1"/>
  <c r="G22" i="1"/>
  <c r="F22" i="1"/>
  <c r="B1" i="5" l="1"/>
  <c r="B53" i="1"/>
  <c r="B54" i="1" s="1"/>
  <c r="B55" i="1" s="1"/>
  <c r="B56" i="1" s="1"/>
  <c r="B57" i="1" s="1"/>
  <c r="B58" i="1" s="1"/>
  <c r="I18" i="1"/>
  <c r="B2" i="5" l="1"/>
  <c r="B3" i="5"/>
  <c r="B4" i="5" s="1"/>
  <c r="B5" i="5" s="1"/>
  <c r="I17" i="1"/>
  <c r="F17" i="1" s="1"/>
  <c r="B6" i="5" l="1"/>
  <c r="B7" i="5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G14" i="1"/>
  <c r="B8" i="5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G16" i="1"/>
  <c r="I16" i="1"/>
  <c r="F16" i="1" s="1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8" i="1" s="1"/>
  <c r="B179" i="1" s="1"/>
  <c r="B1" i="1"/>
  <c r="I14" i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59" i="1"/>
  <c r="I59" i="1"/>
  <c r="F59" i="1" s="1"/>
  <c r="H59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8" i="1" l="1"/>
  <c r="I58" i="1"/>
  <c r="F58" i="1" s="1"/>
  <c r="H58" i="1" l="1"/>
  <c r="G144" i="1"/>
  <c r="F144" i="1"/>
  <c r="H144" i="1" l="1"/>
  <c r="H44" i="1" l="1"/>
  <c r="G108" i="1"/>
  <c r="F108" i="1"/>
  <c r="G143" i="1"/>
  <c r="F143" i="1"/>
  <c r="F28" i="1"/>
  <c r="G28" i="1"/>
  <c r="H108" i="1" l="1"/>
  <c r="H143" i="1"/>
  <c r="H28" i="1"/>
  <c r="G52" i="1"/>
  <c r="F52" i="1"/>
  <c r="G162" i="1"/>
  <c r="F162" i="1"/>
  <c r="H52" i="1" l="1"/>
  <c r="H35" i="1"/>
  <c r="H162" i="1"/>
  <c r="F57" i="1"/>
  <c r="G57" i="1"/>
  <c r="G19" i="1"/>
  <c r="H57" i="1" l="1"/>
  <c r="H19" i="1"/>
  <c r="F4" i="1"/>
  <c r="G56" i="1" l="1"/>
  <c r="F56" i="1"/>
  <c r="H56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<sst xmlns="http://schemas.openxmlformats.org/spreadsheetml/2006/main" count="577" uniqueCount="445">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</sst>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heetMetadata" Target="metadata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9"/>
  <sheetViews>
    <sheetView tabSelected="1" zoomScale="190" zoomScaleNormal="190" workbookViewId="0">
      <pane xSplit="3" ySplit="3" topLeftCell="D61" activePane="bottomRight" state="frozen"/>
      <selection pane="topRight" activeCell="C1" sqref="C1"/>
      <selection pane="bottomLeft" activeCell="A4" sqref="A4"/>
      <selection pane="bottomRight" activeCell="E81" sqref="E81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116</v>
      </c>
    </row>
    <row r="2" spans="1:29" x14ac:dyDescent="0.2">
      <c r="K2" s="9">
        <f>MIN(K4:K38)</f>
        <v>44838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288</v>
      </c>
      <c r="F28" s="6">
        <f>+E28*[20]Main!$M$3</f>
        <v>73728</v>
      </c>
      <c r="G28" s="6">
        <f>+[20]Main!$M$5-[20]Main!$M$6</f>
        <v>9253.4</v>
      </c>
      <c r="H28" s="6">
        <f>F28-G28</f>
        <v>64474.6</v>
      </c>
      <c r="I28" s="6">
        <f>+[20]Main!$M$3</f>
        <v>256</v>
      </c>
      <c r="J28" s="3" t="s">
        <v>16</v>
      </c>
      <c r="K28" s="9">
        <v>44845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8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44838</v>
      </c>
      <c r="AC38" s="1">
        <v>2014</v>
      </c>
    </row>
    <row r="39" spans="1:29" x14ac:dyDescent="0.2">
      <c r="A39" s="1" t="s">
        <v>344</v>
      </c>
      <c r="B39" s="1">
        <f t="shared" si="2"/>
        <v>31</v>
      </c>
      <c r="C39" s="5" t="s">
        <v>72</v>
      </c>
      <c r="D39" s="1" t="s">
        <v>73</v>
      </c>
      <c r="E39" s="7">
        <v>133.4</v>
      </c>
      <c r="F39" s="6">
        <f>+E39*I39</f>
        <v>24603.689830399999</v>
      </c>
      <c r="G39" s="6">
        <f>+[31]Main!$K$5-[31]Main!$K$6</f>
        <v>1850.3220000000001</v>
      </c>
      <c r="H39" s="6">
        <f>+F39-G39</f>
        <v>22753.367830399999</v>
      </c>
      <c r="I39" s="6">
        <f>+[31]Main!$K$3</f>
        <v>184.43545599999999</v>
      </c>
      <c r="J39" s="3" t="s">
        <v>310</v>
      </c>
      <c r="K39" s="9">
        <v>44847</v>
      </c>
    </row>
    <row r="40" spans="1:29" x14ac:dyDescent="0.2">
      <c r="A40" s="1" t="s">
        <v>344</v>
      </c>
      <c r="B40" s="1">
        <f t="shared" si="2"/>
        <v>32</v>
      </c>
      <c r="C40" s="5" t="s">
        <v>82</v>
      </c>
      <c r="D40" s="1" t="s">
        <v>83</v>
      </c>
      <c r="E40" s="17">
        <v>1978</v>
      </c>
      <c r="F40" s="6">
        <f>+E40*I40/JPY</f>
        <v>25103.603606991153</v>
      </c>
      <c r="G40" s="6">
        <f>([32]Main!$K$5-[32]Main!$K$6)/JPY</f>
        <v>1443.3953067335142</v>
      </c>
      <c r="H40" s="6">
        <f>+F40-G40</f>
        <v>23660.20830025764</v>
      </c>
      <c r="I40" s="6">
        <f>+[32]Main!$K$3</f>
        <v>1822.6130000000001</v>
      </c>
      <c r="J40" s="3" t="s">
        <v>434</v>
      </c>
      <c r="K40" s="9">
        <v>44870</v>
      </c>
    </row>
    <row r="41" spans="1:29" x14ac:dyDescent="0.2">
      <c r="B41" s="1">
        <f t="shared" si="2"/>
        <v>33</v>
      </c>
      <c r="C41" s="5" t="s">
        <v>58</v>
      </c>
      <c r="D41" s="1" t="s">
        <v>59</v>
      </c>
      <c r="E41" s="7">
        <v>198</v>
      </c>
      <c r="F41" s="6">
        <f>+E41*I41</f>
        <v>23765.258682</v>
      </c>
      <c r="G41" s="6">
        <f>+[33]Main!$L$5-[33]Main!$L$6</f>
        <v>267.96899999999982</v>
      </c>
      <c r="H41" s="6">
        <f>F41-G41</f>
        <v>23497.289681999999</v>
      </c>
      <c r="I41" s="6">
        <f>+[33]Main!$L$3</f>
        <v>120.02655900000001</v>
      </c>
      <c r="J41" s="3" t="s">
        <v>310</v>
      </c>
      <c r="K41" s="9">
        <v>44857</v>
      </c>
    </row>
    <row r="42" spans="1:29" x14ac:dyDescent="0.2">
      <c r="B42" s="1">
        <f>B51+1</f>
        <v>43</v>
      </c>
      <c r="C42" s="5" t="s">
        <v>64</v>
      </c>
      <c r="D42" s="1" t="s">
        <v>65</v>
      </c>
      <c r="E42" s="7">
        <v>394</v>
      </c>
      <c r="F42" s="6">
        <f>+E42*I42</f>
        <v>21750.24007</v>
      </c>
      <c r="G42" s="6">
        <f>+[34]Main!$K$5-[34]Main!$K$6</f>
        <v>2385.5</v>
      </c>
      <c r="H42" s="6">
        <f>F42-G42</f>
        <v>19364.74007</v>
      </c>
      <c r="I42" s="6">
        <f>+[34]Main!$K$3</f>
        <v>55.203654999999998</v>
      </c>
      <c r="J42" s="3" t="s">
        <v>434</v>
      </c>
      <c r="K42" s="9">
        <v>44900</v>
      </c>
    </row>
    <row r="43" spans="1:29" x14ac:dyDescent="0.2">
      <c r="B43" s="1">
        <f>B41+1</f>
        <v>34</v>
      </c>
      <c r="C43" s="5" t="s">
        <v>70</v>
      </c>
      <c r="D43" s="1" t="s">
        <v>71</v>
      </c>
      <c r="E43" s="7">
        <v>89</v>
      </c>
      <c r="F43" s="6">
        <f>+E43*I43</f>
        <v>16507.174163</v>
      </c>
      <c r="G43" s="6">
        <f>+[35]Main!$L$5-[35]Main!$L$6</f>
        <v>441.20299999999997</v>
      </c>
      <c r="H43" s="6">
        <f>F43-G43</f>
        <v>16065.971163</v>
      </c>
      <c r="I43" s="6">
        <f>+[35]Main!$L$3</f>
        <v>185.47386700000001</v>
      </c>
      <c r="J43" s="3" t="s">
        <v>310</v>
      </c>
      <c r="K43" s="9">
        <v>44858</v>
      </c>
    </row>
    <row r="44" spans="1:29" x14ac:dyDescent="0.2">
      <c r="B44" s="1">
        <f t="shared" si="2"/>
        <v>35</v>
      </c>
      <c r="C44" s="5" t="s">
        <v>50</v>
      </c>
      <c r="D44" s="1" t="s">
        <v>51</v>
      </c>
      <c r="E44" s="7">
        <v>77.83</v>
      </c>
      <c r="F44" s="6">
        <f>+E44*I44</f>
        <v>17315.265674440001</v>
      </c>
      <c r="G44" s="6">
        <f>+[36]Main!$K$5-[36]Main!$K$6</f>
        <v>3126.2459999999996</v>
      </c>
      <c r="H44" s="6">
        <f>F44-G44</f>
        <v>14189.019674440002</v>
      </c>
      <c r="I44" s="6">
        <f>+[36]Main!$K$3</f>
        <v>222.47546800000001</v>
      </c>
      <c r="J44" s="3" t="s">
        <v>434</v>
      </c>
      <c r="K44" s="9">
        <v>44893</v>
      </c>
    </row>
    <row r="45" spans="1:29" x14ac:dyDescent="0.2">
      <c r="B45" s="1">
        <f t="shared" si="2"/>
        <v>36</v>
      </c>
      <c r="C45" s="5" t="s">
        <v>92</v>
      </c>
      <c r="D45" s="1" t="s">
        <v>93</v>
      </c>
      <c r="E45" s="3">
        <v>109.54</v>
      </c>
      <c r="F45" s="6">
        <v>10476.331222340001</v>
      </c>
      <c r="G45" s="6">
        <v>968.3</v>
      </c>
      <c r="H45" s="6">
        <f>F45-G45</f>
        <v>9508.0312223400015</v>
      </c>
      <c r="I45" s="6">
        <v>95.639320999999995</v>
      </c>
      <c r="J45" s="3" t="s">
        <v>310</v>
      </c>
      <c r="K45" s="9">
        <v>44848</v>
      </c>
    </row>
    <row r="46" spans="1:29" x14ac:dyDescent="0.2">
      <c r="A46" t="s">
        <v>344</v>
      </c>
      <c r="B46" s="1">
        <f t="shared" si="2"/>
        <v>37</v>
      </c>
      <c r="C46" t="s">
        <v>273</v>
      </c>
      <c r="D46" t="s">
        <v>274</v>
      </c>
      <c r="K46" s="9"/>
    </row>
    <row r="47" spans="1:29" x14ac:dyDescent="0.2">
      <c r="A47" t="s">
        <v>344</v>
      </c>
      <c r="B47" s="1">
        <f t="shared" si="2"/>
        <v>38</v>
      </c>
      <c r="C47" t="s">
        <v>421</v>
      </c>
      <c r="D47" t="s">
        <v>422</v>
      </c>
      <c r="K47" s="9"/>
    </row>
    <row r="48" spans="1:29" x14ac:dyDescent="0.2">
      <c r="A48" t="s">
        <v>344</v>
      </c>
      <c r="B48" s="1">
        <f t="shared" si="2"/>
        <v>39</v>
      </c>
      <c r="C48" t="s">
        <v>423</v>
      </c>
      <c r="D48" t="s">
        <v>424</v>
      </c>
      <c r="K48" s="9"/>
    </row>
    <row r="49" spans="1:11" x14ac:dyDescent="0.2">
      <c r="B49" s="1">
        <f t="shared" si="2"/>
        <v>40</v>
      </c>
      <c r="C49" s="1" t="s">
        <v>68</v>
      </c>
      <c r="D49" s="1" t="s">
        <v>69</v>
      </c>
      <c r="E49" s="6">
        <v>4360</v>
      </c>
      <c r="K49" s="9"/>
    </row>
    <row r="50" spans="1:11" x14ac:dyDescent="0.2">
      <c r="B50" s="1">
        <f t="shared" si="2"/>
        <v>41</v>
      </c>
      <c r="C50" t="s">
        <v>364</v>
      </c>
      <c r="D50" t="s">
        <v>365</v>
      </c>
      <c r="E50" s="6"/>
      <c r="K50" s="9"/>
    </row>
    <row r="51" spans="1:11" x14ac:dyDescent="0.2">
      <c r="B51" s="1">
        <f t="shared" si="2"/>
        <v>42</v>
      </c>
      <c r="C51" s="5" t="s">
        <v>60</v>
      </c>
      <c r="D51" s="1" t="s">
        <v>61</v>
      </c>
      <c r="E51" s="3">
        <v>28.54</v>
      </c>
    </row>
    <row r="52" spans="1:11" x14ac:dyDescent="0.2">
      <c r="B52" s="1">
        <f>B42+1</f>
        <v>44</v>
      </c>
      <c r="C52" s="5" t="s">
        <v>80</v>
      </c>
      <c r="D52" s="1" t="s">
        <v>81</v>
      </c>
      <c r="E52" s="7">
        <v>132.13999999999999</v>
      </c>
      <c r="F52" s="6">
        <f>E52*[37]Main!$L$3</f>
        <v>13539.443113239999</v>
      </c>
      <c r="G52" s="6">
        <f>[37]Main!$L$5-[37]Main!$L$6</f>
        <v>5643.241</v>
      </c>
      <c r="H52" s="6">
        <f>F52-G52</f>
        <v>7896.2021132399987</v>
      </c>
      <c r="J52" s="3" t="s">
        <v>16</v>
      </c>
    </row>
    <row r="53" spans="1:11" x14ac:dyDescent="0.2">
      <c r="B53" s="1">
        <f t="shared" si="2"/>
        <v>45</v>
      </c>
      <c r="C53" s="1" t="s">
        <v>86</v>
      </c>
      <c r="D53" s="1" t="s">
        <v>87</v>
      </c>
      <c r="E53" s="3">
        <v>11.57</v>
      </c>
    </row>
    <row r="54" spans="1:11" x14ac:dyDescent="0.2">
      <c r="A54" s="1" t="s">
        <v>344</v>
      </c>
      <c r="B54" s="1">
        <f t="shared" si="2"/>
        <v>46</v>
      </c>
      <c r="C54" t="s">
        <v>282</v>
      </c>
      <c r="D54" t="s">
        <v>283</v>
      </c>
    </row>
    <row r="55" spans="1:11" x14ac:dyDescent="0.2">
      <c r="B55" s="1">
        <f t="shared" si="2"/>
        <v>47</v>
      </c>
      <c r="C55" s="1" t="s">
        <v>104</v>
      </c>
      <c r="D55" s="1" t="s">
        <v>105</v>
      </c>
      <c r="E55" s="3">
        <v>82.53</v>
      </c>
    </row>
    <row r="56" spans="1:11" x14ac:dyDescent="0.2">
      <c r="B56" s="1">
        <f t="shared" si="2"/>
        <v>48</v>
      </c>
      <c r="C56" s="5" t="s">
        <v>90</v>
      </c>
      <c r="D56" s="1" t="s">
        <v>91</v>
      </c>
      <c r="E56" s="7">
        <v>219.38</v>
      </c>
      <c r="F56" s="6">
        <f>E56*[38]Main!$K$3</f>
        <v>10464.426000000001</v>
      </c>
      <c r="G56" s="6">
        <f>[38]Main!$K$5-[38]Main!$K$6</f>
        <v>3027</v>
      </c>
      <c r="H56" s="6">
        <f>F56-G56</f>
        <v>7437.4260000000013</v>
      </c>
      <c r="J56" s="3" t="s">
        <v>16</v>
      </c>
    </row>
    <row r="57" spans="1:11" x14ac:dyDescent="0.2">
      <c r="B57" s="1">
        <f t="shared" si="2"/>
        <v>49</v>
      </c>
      <c r="C57" s="5" t="s">
        <v>136</v>
      </c>
      <c r="D57" s="1" t="s">
        <v>137</v>
      </c>
      <c r="E57" s="7">
        <v>57</v>
      </c>
      <c r="F57" s="6">
        <f>+E57*[39]Main!$L$3</f>
        <v>6071.7436259999995</v>
      </c>
      <c r="G57" s="6">
        <f>+[39]Main!$L$5-[39]Main!$L$6</f>
        <v>776.13</v>
      </c>
      <c r="H57" s="6">
        <f>+F57-G57</f>
        <v>5295.6136259999994</v>
      </c>
      <c r="J57" s="3" t="s">
        <v>16</v>
      </c>
    </row>
    <row r="58" spans="1:11" x14ac:dyDescent="0.2">
      <c r="B58" s="1">
        <f t="shared" si="2"/>
        <v>50</v>
      </c>
      <c r="C58" s="5" t="s">
        <v>305</v>
      </c>
      <c r="D58" t="s">
        <v>306</v>
      </c>
      <c r="E58" s="6">
        <v>1721.48</v>
      </c>
      <c r="F58" s="6">
        <f>+E58*I58/100*GBP</f>
        <v>4492.3742080000002</v>
      </c>
      <c r="G58" s="6">
        <f>+[40]Main!$K$5-[40]Main!$K$6</f>
        <v>-337</v>
      </c>
      <c r="H58" s="6">
        <f>+F58-G58</f>
        <v>4829.3742080000002</v>
      </c>
      <c r="I58" s="6">
        <f>+[40]Main!$K$3</f>
        <v>233</v>
      </c>
      <c r="J58" s="3" t="s">
        <v>23</v>
      </c>
    </row>
    <row r="59" spans="1:11" x14ac:dyDescent="0.2">
      <c r="B59" s="1">
        <f t="shared" ref="B59:B90" si="3">B58+1</f>
        <v>51</v>
      </c>
      <c r="C59" s="5" t="s">
        <v>138</v>
      </c>
      <c r="D59" s="1" t="s">
        <v>139</v>
      </c>
      <c r="E59" s="3">
        <v>28.03</v>
      </c>
      <c r="F59" s="6">
        <f>+I59*E59</f>
        <v>4604.0473282500006</v>
      </c>
      <c r="G59" s="6">
        <f>+[41]Main!$L$5-[41]Main!$L$6</f>
        <v>465.44</v>
      </c>
      <c r="H59" s="6">
        <f>+F59-G59</f>
        <v>4138.607328250001</v>
      </c>
      <c r="I59" s="6">
        <f>+[41]Main!$L$3</f>
        <v>164.25427500000001</v>
      </c>
      <c r="J59" s="3" t="s">
        <v>310</v>
      </c>
      <c r="K59" s="9">
        <v>44782</v>
      </c>
    </row>
    <row r="60" spans="1:11" x14ac:dyDescent="0.2">
      <c r="B60" s="1">
        <f t="shared" si="3"/>
        <v>52</v>
      </c>
      <c r="C60" s="1" t="s">
        <v>376</v>
      </c>
      <c r="D60" t="s">
        <v>377</v>
      </c>
    </row>
    <row r="61" spans="1:11" x14ac:dyDescent="0.2">
      <c r="B61" s="1">
        <f t="shared" si="3"/>
        <v>53</v>
      </c>
      <c r="C61" s="1" t="s">
        <v>393</v>
      </c>
      <c r="D61" t="s">
        <v>394</v>
      </c>
    </row>
    <row r="62" spans="1:11" x14ac:dyDescent="0.2">
      <c r="B62" s="1">
        <f t="shared" si="3"/>
        <v>54</v>
      </c>
      <c r="C62" s="1" t="s">
        <v>393</v>
      </c>
      <c r="D62" t="s">
        <v>395</v>
      </c>
    </row>
    <row r="63" spans="1:11" x14ac:dyDescent="0.2">
      <c r="B63" s="1">
        <f t="shared" si="3"/>
        <v>55</v>
      </c>
      <c r="C63" s="1" t="s">
        <v>94</v>
      </c>
      <c r="D63" s="1" t="s">
        <v>95</v>
      </c>
      <c r="E63" s="3">
        <v>142.91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+E108*[42]Main!$N$3</f>
        <v>2859.4049160599998</v>
      </c>
      <c r="G108" s="6">
        <f>+[42]Main!$N$5-[42]Main!$N$6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+[43]Main!$K$5-[43]Main!$K$6</f>
        <v>1178.8610000000001</v>
      </c>
      <c r="H109" s="6">
        <f>+F109-G109</f>
        <v>2070.8176968600001</v>
      </c>
      <c r="I109" s="6">
        <f>+[43]Main!$K$3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+[44]Main!$J$5-[44]Main!$J$6</f>
        <v>566.44900000000007</v>
      </c>
      <c r="H110" s="6">
        <f>+F110-G110</f>
        <v>869.57714085999987</v>
      </c>
      <c r="I110" s="6">
        <f>+[44]Main!$J$3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+[45]Main!$K$5-[45]Main!$K$6</f>
        <v>1840.732</v>
      </c>
      <c r="H111" s="6">
        <f>+F111-G111</f>
        <v>539.17369778000011</v>
      </c>
      <c r="I111" s="6">
        <f>+[45]Main!$K$3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9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E143*[46]Main!$L$3</f>
        <v>1253.1559559500001</v>
      </c>
      <c r="G143" s="6">
        <f>+[46]Main!$L$5-[46]Main!$L$6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+E144*[47]Main!$L$3</f>
        <v>798.23003700000004</v>
      </c>
      <c r="G144" s="6">
        <f>+[47]Main!$L$5-[47]Main!$L$6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+[48]Main!$J$5-[48]Main!$J$6</f>
        <v>601.58999999999992</v>
      </c>
      <c r="H145" s="6">
        <f>+F145-G145</f>
        <v>295.5923366400001</v>
      </c>
      <c r="I145" s="6">
        <f>+[48]Main!$J$3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+[49]Main!$N$5-[49]Main!$N$6</f>
        <v>-7.4640000000000004</v>
      </c>
      <c r="H155" s="6">
        <f>+F155-G155</f>
        <v>37.871559149999996</v>
      </c>
      <c r="I155" s="6">
        <f>+[49]Main!$N$3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E159*[50]Main!$J$3</f>
        <v>725.62786605999997</v>
      </c>
      <c r="G159" s="6">
        <f>[50]Main!$J$5-[50]Main!$J$6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+[51]Main!$K$5-[51]Main!$K$6</f>
        <v>-37.984000000000002</v>
      </c>
      <c r="H160" s="8">
        <f t="shared" ref="H160" si="7">+F160-G160</f>
        <v>524.41625439999996</v>
      </c>
      <c r="I160" s="6">
        <f>+[51]Main!$K$3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E161*[52]Main!$L$3</f>
        <v>587.26396075999992</v>
      </c>
      <c r="G161" s="6">
        <f>[52]Main!$L$5-[52]Main!$L$6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E162*[53]Main!$J$3</f>
        <v>312.71415336000001</v>
      </c>
      <c r="G162" s="8">
        <f>+[53]Main!$J$5-[53]Main!$J$6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E163*[54]Main!$M$3</f>
        <v>338.45983246000003</v>
      </c>
      <c r="G163" s="6">
        <f>[54]Main!$M$5-[54]Main!$M$6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E164*[55]Main!$M$3</f>
        <v>128.9392503</v>
      </c>
      <c r="G164" s="6">
        <f>[55]Main!$M$5-[55]Main!$M$6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E165*[56]Main!$N$3</f>
        <v>39.757463459999997</v>
      </c>
      <c r="G165" s="6">
        <f>[56]Main!$N$5-[56]Main!$N$6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E166*[57]Main!$L$3</f>
        <v>30.1881658</v>
      </c>
      <c r="G166" s="6">
        <f>[57]Main!$L$5-[57]Main!$L$6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E167*[58]Main!$M$3</f>
        <v>125.46108324000001</v>
      </c>
      <c r="G167" s="6">
        <f>[58]Main!$M$5-[58]Main!$M$6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E168*[59]Main!$M$3</f>
        <v>20.935517539999999</v>
      </c>
      <c r="G168" s="6">
        <f>[59]Main!$M$5-[59]Main!$M$6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t="s">
        <v>444</v>
      </c>
      <c r="D176" t="s">
        <v>443</v>
      </c>
    </row>
    <row r="177" spans="2:5" x14ac:dyDescent="0.2">
      <c r="B177" s="1">
        <f t="shared" si="6"/>
        <v>169</v>
      </c>
      <c r="C177"/>
      <c r="D177"/>
    </row>
    <row r="178" spans="2:5" x14ac:dyDescent="0.2">
      <c r="B178" s="1">
        <f>B175+1</f>
        <v>168</v>
      </c>
      <c r="C178" s="1" t="s">
        <v>408</v>
      </c>
      <c r="D178" s="1" t="s">
        <v>409</v>
      </c>
    </row>
    <row r="179" spans="2:5" x14ac:dyDescent="0.2">
      <c r="B179" s="1">
        <f t="shared" si="6"/>
        <v>169</v>
      </c>
      <c r="C179" t="s">
        <v>438</v>
      </c>
      <c r="D179" t="s">
        <v>439</v>
      </c>
      <c r="E179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4" r:id="rId18" xr:uid="{6EF35D30-7113-4CE8-9077-C5BE97F74D36}"/>
    <hyperlink ref="C27" r:id="rId19" xr:uid="{1F769FA7-6B90-4B6B-9BCC-7D6679675B06}"/>
    <hyperlink ref="C51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6" r:id="rId31" xr:uid="{A1C90F9B-FBBF-4C72-9A11-3798F692A0D2}"/>
    <hyperlink ref="C57" r:id="rId32" xr:uid="{F7B6503D-1F84-47C4-B87E-BDA7159D1B9F}"/>
    <hyperlink ref="C52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8" r:id="rId38" xr:uid="{E5739E03-9FE4-4D05-90C8-36ABF7D078CB}"/>
    <hyperlink ref="C59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5" r:id="rId56" xr:uid="{04E7711A-AB14-45D0-B73B-7EA804EC5564}"/>
    <hyperlink ref="C39" r:id="rId57" xr:uid="{547F117B-55D8-401A-AD75-411778B2F717}"/>
    <hyperlink ref="C34" r:id="rId58" xr:uid="{76CA7CFE-7B9B-4C27-8561-3A158A30ED77}"/>
    <hyperlink ref="C13" r:id="rId59" xr:uid="{B0ABAFBD-FFC1-42E3-AFB4-259F4DD19FEC}"/>
    <hyperlink ref="C43" r:id="rId60" xr:uid="{F5D5A68A-4783-46B8-B717-79A0E802B6C4}"/>
    <hyperlink ref="C41" r:id="rId61" xr:uid="{DD930D2F-20A9-46C3-8AA4-5E62A88271DB}"/>
    <hyperlink ref="C31" r:id="rId62" xr:uid="{E248BEED-DD02-463E-BFAC-D02D5521E787}"/>
    <hyperlink ref="C40" r:id="rId63" xr:uid="{01444C35-CEE7-41B7-B694-AE47417B7019}"/>
    <hyperlink ref="C15" r:id="rId64" xr:uid="{57B03CDA-0325-4BAB-BDE9-EF73BAB7F2FB}"/>
    <hyperlink ref="C36" r:id="rId65" xr:uid="{BC97A7B7-8716-48D0-BA90-60A75E6A24CE}"/>
    <hyperlink ref="C42" r:id="rId66" xr:uid="{AD16E898-B1E4-4F25-8E21-E2BC1C6FE9AD}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Main!B39+1</f>
        <v>32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Main!B40+1</f>
        <v>33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Main!B46+1</f>
        <v>38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39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40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Main!B48+1</f>
        <v>40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41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2022-12-16T04:54:54Z</dcterms:modified>
</cp:coreProperties>
</file>