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BDF0DBC-23E9-4177-9F84-8AC3E3D6765A}" xr6:coauthVersionLast="47" xr6:coauthVersionMax="47" xr10:uidLastSave="{00000000-0000-0000-0000-000000000000}"/>
  <bookViews>
    <workbookView xWindow="19455" yWindow="45" windowWidth="30405" windowHeight="20670" activeTab="1" xr2:uid="{946D9990-1487-43B7-9903-781AF13E65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41" i="2"/>
  <c r="I41" i="2"/>
  <c r="I39" i="2"/>
  <c r="M39" i="2"/>
  <c r="I36" i="2"/>
  <c r="I35" i="2"/>
  <c r="I37" i="2" s="1"/>
  <c r="M36" i="2"/>
  <c r="M35" i="2"/>
  <c r="M33" i="2"/>
  <c r="M32" i="2"/>
  <c r="I33" i="2"/>
  <c r="I32" i="2"/>
  <c r="K4" i="1"/>
  <c r="I34" i="2" l="1"/>
  <c r="I38" i="2" s="1"/>
  <c r="I40" i="2" s="1"/>
  <c r="I42" i="2" s="1"/>
  <c r="M37" i="2"/>
  <c r="M34" i="2"/>
  <c r="M38" i="2" l="1"/>
  <c r="M40" i="2" s="1"/>
  <c r="M42" i="2" s="1"/>
  <c r="M43" i="2" s="1"/>
</calcChain>
</file>

<file path=xl/sharedStrings.xml><?xml version="1.0" encoding="utf-8"?>
<sst xmlns="http://schemas.openxmlformats.org/spreadsheetml/2006/main" count="101" uniqueCount="97">
  <si>
    <t>Price JPY</t>
  </si>
  <si>
    <t>Shares</t>
  </si>
  <si>
    <t>MC JPY</t>
  </si>
  <si>
    <t>Cash JPY</t>
  </si>
  <si>
    <t>Debt JPY</t>
  </si>
  <si>
    <t>EV JPY</t>
  </si>
  <si>
    <t>Name</t>
  </si>
  <si>
    <t>E7386</t>
  </si>
  <si>
    <t>Oncology</t>
  </si>
  <si>
    <t>Indication</t>
  </si>
  <si>
    <t>Leqembi (lecanemab)</t>
  </si>
  <si>
    <t>Alzheimer's</t>
  </si>
  <si>
    <t>Approved</t>
  </si>
  <si>
    <t>Economics</t>
  </si>
  <si>
    <t>BIIB</t>
  </si>
  <si>
    <t>12/23/22: Addresses lecanemab patient death report.</t>
  </si>
  <si>
    <t>12/16/22: terminates ADR program</t>
  </si>
  <si>
    <t>11/29/22: Addresses lecanemab patient death report.</t>
  </si>
  <si>
    <t>Aricept (donepezil)</t>
  </si>
  <si>
    <t>Metoject (methotrexate)</t>
  </si>
  <si>
    <t>Rheumatoid Arthritis</t>
  </si>
  <si>
    <t>Halaven (eribulin)</t>
  </si>
  <si>
    <t>farletuzumab ecteribulin</t>
  </si>
  <si>
    <t>RCC</t>
  </si>
  <si>
    <t>Lenvima/Kisplyx (lenvatinib)</t>
  </si>
  <si>
    <t>Fycompa (perampanel)</t>
  </si>
  <si>
    <t>Epilepsy</t>
  </si>
  <si>
    <t>Dayvigo (lemborexant</t>
  </si>
  <si>
    <t>Insomnia</t>
  </si>
  <si>
    <t>Breast Cancer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</si>
  <si>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</si>
  <si>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</si>
  <si>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</si>
  <si>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</si>
  <si>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</si>
  <si>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</si>
  <si>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</si>
  <si>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</si>
  <si>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Q323</t>
  </si>
  <si>
    <t>Q423</t>
  </si>
  <si>
    <t>Q322</t>
  </si>
  <si>
    <t>Q422</t>
  </si>
  <si>
    <t>Q123</t>
  </si>
  <si>
    <t>Q223</t>
  </si>
  <si>
    <t>COGS</t>
  </si>
  <si>
    <t>Gross Profit</t>
  </si>
  <si>
    <t>Operating Income</t>
  </si>
  <si>
    <t>Operating Expenses</t>
  </si>
  <si>
    <t>SG&amp;A</t>
  </si>
  <si>
    <t>R&amp;D</t>
  </si>
  <si>
    <t>S/O</t>
  </si>
  <si>
    <t>EPS</t>
  </si>
  <si>
    <t>Net Income</t>
  </si>
  <si>
    <t>Taxes</t>
  </si>
  <si>
    <t>Pretax Income</t>
  </si>
  <si>
    <t>Interest Income</t>
  </si>
  <si>
    <t>Japan</t>
  </si>
  <si>
    <t>Americas</t>
  </si>
  <si>
    <t>China</t>
  </si>
  <si>
    <t>EMEA</t>
  </si>
  <si>
    <t>Asia/LatAm</t>
  </si>
  <si>
    <t>OTC</t>
  </si>
  <si>
    <t>API</t>
  </si>
  <si>
    <t>Humira (adalimumab)</t>
  </si>
  <si>
    <t>ABBV</t>
  </si>
  <si>
    <t>MRK</t>
  </si>
  <si>
    <t>Methycobal</t>
  </si>
  <si>
    <t>Elental</t>
  </si>
  <si>
    <t>Jyseleca</t>
  </si>
  <si>
    <t>JAK</t>
  </si>
  <si>
    <t>Goofice</t>
  </si>
  <si>
    <t>Pariet</t>
  </si>
  <si>
    <t>Movicol</t>
  </si>
  <si>
    <t>Constipation</t>
  </si>
  <si>
    <t>PPI</t>
  </si>
  <si>
    <t>GERD</t>
  </si>
  <si>
    <t>Diet</t>
  </si>
  <si>
    <t>Neuropathy</t>
  </si>
  <si>
    <t>Humira JP</t>
  </si>
  <si>
    <t>Dayvigo JP</t>
  </si>
  <si>
    <t>Lenvima JP</t>
  </si>
  <si>
    <t>Methycobal JP</t>
  </si>
  <si>
    <t>Halaven JP</t>
  </si>
  <si>
    <t>Elental JP</t>
  </si>
  <si>
    <t>Jyseleca JP</t>
  </si>
  <si>
    <t>Goofice JP</t>
  </si>
  <si>
    <t>Fycompa JP</t>
  </si>
  <si>
    <t>Pariet JP</t>
  </si>
  <si>
    <t>Movicol JP</t>
  </si>
  <si>
    <t>Aricept JP</t>
  </si>
  <si>
    <t>Lenvima US</t>
  </si>
  <si>
    <t>Fycompa US</t>
  </si>
  <si>
    <t>Halaven US</t>
  </si>
  <si>
    <t>Banzel US</t>
  </si>
  <si>
    <t>Dayvigo US</t>
  </si>
  <si>
    <t>Lenvima CH</t>
  </si>
  <si>
    <t>Methycobal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</si>
</sst>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FC2FABB-165D-4293-AB52-018089EFC4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20052</xdr:colOff>
      <xdr:row>0</xdr:row>
      <xdr:rowOff>40105</xdr:rowOff>
    </xdr:from>
    <xdr:to>
      <xdr:col>13</xdr:col>
      <xdr:colOff>20052</xdr:colOff>
      <xdr:row>38</xdr:row>
      <xdr:rowOff>20053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39DB83-7878-8F5D-262C-7E090385C683}"/>
            </a:ext>
          </a:extLst>
        </xdr:cNvPr>
        <xdr:cNvCxnSpPr/>
      </xdr:nvCxnSpPr>
      <xdr:spPr>
        <a:xfrm>
          <a:off x="8487276" y="40105"/>
          <a:ext cx="0" cy="60759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2C6-A62B-41C1-B0EB-2FB45B1695A0}">
  <dimension ref="B2:K29"/>
  <sheetViews>
    <sheetView zoomScale="175" zoomScaleNormal="175" workbookViewId="0">
      <selection activeCell="E12" sqref="E12"/>
    </sheetView>
  </sheetViews>
  <sheetFormatPr defaultRowHeight="12.75" x14ac:dyDescent="0.2"/>
  <cols>
    <col min="1" max="1" width="3.5703125" customWidth="1"/>
    <col min="2" max="2" width="21" bestFit="1" customWidth="1"/>
    <col min="3" max="3" width="18.28515625" bestFit="1" customWidth="1"/>
    <col min="5" max="5" width="10.42578125" bestFit="1" customWidth="1"/>
    <col min="10" max="10" width="9.28515625" bestFit="1" customWidth="1"/>
    <col min="11" max="11" width="10" customWidth="1"/>
  </cols>
  <sheetData>
    <row r="2" spans="2:11" x14ac:dyDescent="0.2">
      <c r="B2" s="9" t="s">
        <v>6</v>
      </c>
      <c r="C2" s="10" t="s">
        <v>9</v>
      </c>
      <c r="D2" s="10" t="s">
        <v>12</v>
      </c>
      <c r="E2" s="10" t="s">
        <v>13</v>
      </c>
      <c r="F2" s="10"/>
      <c r="G2" s="11"/>
      <c r="J2" t="s">
        <v>0</v>
      </c>
      <c r="K2" s="1">
        <v>7534</v>
      </c>
    </row>
    <row r="3" spans="2:11" x14ac:dyDescent="0.2">
      <c r="B3" s="4" t="s">
        <v>10</v>
      </c>
      <c r="C3" s="2" t="s">
        <v>11</v>
      </c>
      <c r="D3" s="3">
        <v>44933</v>
      </c>
      <c r="E3" s="2" t="s">
        <v>14</v>
      </c>
      <c r="F3" s="2"/>
      <c r="G3" s="5"/>
      <c r="J3" t="s">
        <v>1</v>
      </c>
      <c r="K3" s="12">
        <v>286.74599999999998</v>
      </c>
    </row>
    <row r="4" spans="2:11" x14ac:dyDescent="0.2">
      <c r="B4" s="4" t="s">
        <v>18</v>
      </c>
      <c r="C4" s="2" t="s">
        <v>11</v>
      </c>
      <c r="D4" s="2"/>
      <c r="E4" s="2"/>
      <c r="F4" s="2"/>
      <c r="G4" s="5"/>
      <c r="J4" t="s">
        <v>2</v>
      </c>
      <c r="K4" s="12">
        <f>+K2*K3</f>
        <v>2160344.3640000001</v>
      </c>
    </row>
    <row r="5" spans="2:11" x14ac:dyDescent="0.2">
      <c r="B5" s="4" t="s">
        <v>19</v>
      </c>
      <c r="C5" s="2" t="s">
        <v>20</v>
      </c>
      <c r="D5" s="2"/>
      <c r="E5" s="2"/>
      <c r="F5" s="2"/>
      <c r="G5" s="5"/>
      <c r="J5" t="s">
        <v>3</v>
      </c>
      <c r="K5">
        <f>268002+45868</f>
        <v>313870</v>
      </c>
    </row>
    <row r="6" spans="2:11" x14ac:dyDescent="0.2">
      <c r="B6" s="4" t="s">
        <v>24</v>
      </c>
      <c r="C6" s="13" t="s">
        <v>23</v>
      </c>
      <c r="D6" s="2"/>
      <c r="E6" s="2" t="s">
        <v>65</v>
      </c>
      <c r="F6" s="2"/>
      <c r="G6" s="5"/>
      <c r="J6" t="s">
        <v>4</v>
      </c>
    </row>
    <row r="7" spans="2:11" x14ac:dyDescent="0.2">
      <c r="B7" s="4" t="s">
        <v>21</v>
      </c>
      <c r="C7" s="13" t="s">
        <v>29</v>
      </c>
      <c r="D7" s="2"/>
      <c r="E7" s="2"/>
      <c r="F7" s="2"/>
      <c r="G7" s="5"/>
      <c r="J7" t="s">
        <v>5</v>
      </c>
    </row>
    <row r="8" spans="2:11" x14ac:dyDescent="0.2">
      <c r="B8" s="4" t="s">
        <v>27</v>
      </c>
      <c r="C8" s="13" t="s">
        <v>28</v>
      </c>
      <c r="D8" s="2"/>
      <c r="E8" s="2"/>
      <c r="F8" s="2"/>
      <c r="G8" s="5"/>
    </row>
    <row r="9" spans="2:11" x14ac:dyDescent="0.2">
      <c r="B9" s="4" t="s">
        <v>63</v>
      </c>
      <c r="C9" s="13" t="s">
        <v>20</v>
      </c>
      <c r="D9" s="2"/>
      <c r="E9" s="2" t="s">
        <v>64</v>
      </c>
      <c r="F9" s="2"/>
      <c r="G9" s="5"/>
    </row>
    <row r="10" spans="2:11" x14ac:dyDescent="0.2">
      <c r="B10" s="4" t="s">
        <v>66</v>
      </c>
      <c r="C10" s="13" t="s">
        <v>77</v>
      </c>
      <c r="D10" s="2"/>
      <c r="E10" s="2"/>
      <c r="F10" s="2"/>
      <c r="G10" s="5"/>
    </row>
    <row r="11" spans="2:11" x14ac:dyDescent="0.2">
      <c r="B11" s="4" t="s">
        <v>67</v>
      </c>
      <c r="C11" s="13" t="s">
        <v>76</v>
      </c>
      <c r="D11" s="2"/>
      <c r="E11" s="2"/>
      <c r="F11" s="2"/>
      <c r="G11" s="5"/>
    </row>
    <row r="12" spans="2:11" x14ac:dyDescent="0.2">
      <c r="B12" s="4" t="s">
        <v>68</v>
      </c>
      <c r="C12" s="13" t="s">
        <v>20</v>
      </c>
      <c r="D12" s="2"/>
      <c r="E12" s="2" t="s">
        <v>69</v>
      </c>
      <c r="F12" s="2"/>
      <c r="G12" s="5"/>
    </row>
    <row r="13" spans="2:11" x14ac:dyDescent="0.2">
      <c r="B13" s="4" t="s">
        <v>70</v>
      </c>
      <c r="C13" s="13" t="s">
        <v>73</v>
      </c>
      <c r="D13" s="2"/>
      <c r="E13" s="2"/>
      <c r="F13" s="2"/>
      <c r="G13" s="5"/>
    </row>
    <row r="14" spans="2:11" x14ac:dyDescent="0.2">
      <c r="B14" s="4" t="s">
        <v>71</v>
      </c>
      <c r="C14" s="13" t="s">
        <v>75</v>
      </c>
      <c r="D14" s="2"/>
      <c r="E14" s="2" t="s">
        <v>74</v>
      </c>
      <c r="F14" s="2"/>
      <c r="G14" s="5"/>
    </row>
    <row r="15" spans="2:11" x14ac:dyDescent="0.2">
      <c r="B15" s="4" t="s">
        <v>72</v>
      </c>
      <c r="C15" s="13" t="s">
        <v>73</v>
      </c>
      <c r="D15" s="2"/>
      <c r="E15" s="2"/>
      <c r="F15" s="2"/>
      <c r="G15" s="5"/>
    </row>
    <row r="16" spans="2:11" x14ac:dyDescent="0.2">
      <c r="B16" s="6" t="s">
        <v>25</v>
      </c>
      <c r="C16" s="7" t="s">
        <v>26</v>
      </c>
      <c r="D16" s="7"/>
      <c r="E16" s="7"/>
      <c r="F16" s="7"/>
      <c r="G16" s="8"/>
    </row>
    <row r="17" spans="2:7" x14ac:dyDescent="0.2">
      <c r="B17" s="9"/>
      <c r="C17" s="10"/>
      <c r="D17" s="10"/>
      <c r="E17" s="10"/>
      <c r="F17" s="10"/>
      <c r="G17" s="11"/>
    </row>
    <row r="18" spans="2:7" x14ac:dyDescent="0.2">
      <c r="B18" s="4" t="s">
        <v>7</v>
      </c>
      <c r="C18" s="2" t="s">
        <v>8</v>
      </c>
      <c r="D18" s="2"/>
      <c r="E18" s="2"/>
      <c r="F18" s="2"/>
      <c r="G18" s="5"/>
    </row>
    <row r="19" spans="2:7" x14ac:dyDescent="0.2">
      <c r="B19" s="4" t="s">
        <v>22</v>
      </c>
      <c r="C19" s="2"/>
      <c r="D19" s="2"/>
      <c r="E19" s="2"/>
      <c r="F19" s="2"/>
      <c r="G19" s="5"/>
    </row>
    <row r="20" spans="2:7" x14ac:dyDescent="0.2">
      <c r="B20" s="4"/>
      <c r="C20" s="2"/>
      <c r="D20" s="2"/>
      <c r="E20" s="2"/>
      <c r="F20" s="2"/>
      <c r="G20" s="5"/>
    </row>
    <row r="21" spans="2:7" x14ac:dyDescent="0.2">
      <c r="B21" s="4"/>
      <c r="C21" s="2"/>
      <c r="D21" s="2"/>
      <c r="E21" s="2"/>
      <c r="F21" s="2"/>
      <c r="G21" s="5"/>
    </row>
    <row r="22" spans="2:7" x14ac:dyDescent="0.2">
      <c r="B22" s="4"/>
      <c r="C22" s="2"/>
      <c r="D22" s="2"/>
      <c r="E22" s="2"/>
      <c r="F22" s="2"/>
      <c r="G22" s="5"/>
    </row>
    <row r="23" spans="2:7" x14ac:dyDescent="0.2">
      <c r="B23" s="4"/>
      <c r="C23" s="2"/>
      <c r="D23" s="2"/>
      <c r="E23" s="2"/>
      <c r="F23" s="2"/>
      <c r="G23" s="5"/>
    </row>
    <row r="24" spans="2:7" x14ac:dyDescent="0.2">
      <c r="B24" s="4"/>
      <c r="C24" s="2"/>
      <c r="D24" s="2"/>
      <c r="E24" s="2"/>
      <c r="F24" s="2"/>
      <c r="G24" s="5"/>
    </row>
    <row r="25" spans="2:7" x14ac:dyDescent="0.2">
      <c r="B25" s="6"/>
      <c r="C25" s="7"/>
      <c r="D25" s="7"/>
      <c r="E25" s="7"/>
      <c r="F25" s="7"/>
      <c r="G25" s="8"/>
    </row>
    <row r="27" spans="2:7" x14ac:dyDescent="0.2">
      <c r="F27" t="s">
        <v>15</v>
      </c>
    </row>
    <row r="28" spans="2:7" x14ac:dyDescent="0.2">
      <c r="F28" t="s">
        <v>16</v>
      </c>
    </row>
    <row r="29" spans="2:7" x14ac:dyDescent="0.2">
      <c r="F2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CCD9-B450-44A6-A5E5-E1617EC33FE0}">
  <dimension ref="A1:O44"/>
  <sheetViews>
    <sheetView tabSelected="1" zoomScale="190" zoomScaleNormal="19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N12" sqref="N12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14"/>
    <col min="5" max="5" width="10.140625" style="14" bestFit="1" customWidth="1"/>
    <col min="6" max="8" width="9.140625" style="14"/>
    <col min="9" max="9" width="10.140625" style="14" bestFit="1" customWidth="1"/>
    <col min="10" max="12" width="9.140625" style="14"/>
    <col min="13" max="13" width="10.140625" style="14" bestFit="1" customWidth="1"/>
    <col min="14" max="15" width="9.140625" style="14"/>
  </cols>
  <sheetData>
    <row r="1" spans="1:15" x14ac:dyDescent="0.2">
      <c r="A1" s="17" t="s">
        <v>30</v>
      </c>
    </row>
    <row r="2" spans="1:15" x14ac:dyDescent="0.2">
      <c r="C2" s="15">
        <v>44012</v>
      </c>
      <c r="D2" s="15">
        <v>44104</v>
      </c>
      <c r="E2" s="15">
        <v>44196</v>
      </c>
      <c r="F2" s="15">
        <v>44286</v>
      </c>
      <c r="G2" s="15">
        <v>44377</v>
      </c>
      <c r="H2" s="15">
        <v>44469</v>
      </c>
      <c r="I2" s="15">
        <v>44561</v>
      </c>
      <c r="J2" s="15">
        <v>44651</v>
      </c>
      <c r="K2" s="15">
        <v>44742</v>
      </c>
      <c r="L2" s="15">
        <v>44834</v>
      </c>
      <c r="M2" s="15">
        <v>44926</v>
      </c>
      <c r="N2" s="15">
        <v>45016</v>
      </c>
    </row>
    <row r="3" spans="1:15" x14ac:dyDescent="0.2"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38</v>
      </c>
      <c r="N3" s="14" t="s">
        <v>39</v>
      </c>
    </row>
    <row r="4" spans="1:15" s="12" customFormat="1" x14ac:dyDescent="0.2">
      <c r="B4" s="12" t="s">
        <v>56</v>
      </c>
      <c r="C4" s="16"/>
      <c r="D4" s="16"/>
      <c r="E4" s="16"/>
      <c r="F4" s="16"/>
      <c r="G4" s="16"/>
      <c r="H4" s="16"/>
      <c r="I4" s="16">
        <v>163365</v>
      </c>
      <c r="J4" s="16"/>
      <c r="K4" s="16"/>
      <c r="L4" s="16"/>
      <c r="M4" s="16">
        <v>169414</v>
      </c>
      <c r="N4" s="16"/>
      <c r="O4" s="16"/>
    </row>
    <row r="5" spans="1:15" s="12" customFormat="1" x14ac:dyDescent="0.2">
      <c r="B5" s="12" t="s">
        <v>57</v>
      </c>
      <c r="C5" s="16"/>
      <c r="D5" s="16"/>
      <c r="E5" s="16"/>
      <c r="F5" s="16"/>
      <c r="G5" s="16"/>
      <c r="H5" s="16"/>
      <c r="I5" s="16">
        <v>120765</v>
      </c>
      <c r="J5" s="16"/>
      <c r="K5" s="16"/>
      <c r="L5" s="16"/>
      <c r="M5" s="16">
        <v>161880</v>
      </c>
      <c r="N5" s="16"/>
      <c r="O5" s="16"/>
    </row>
    <row r="6" spans="1:15" s="12" customFormat="1" x14ac:dyDescent="0.2">
      <c r="B6" s="12" t="s">
        <v>58</v>
      </c>
      <c r="C6" s="16"/>
      <c r="D6" s="16"/>
      <c r="E6" s="16"/>
      <c r="F6" s="16"/>
      <c r="G6" s="16"/>
      <c r="H6" s="16"/>
      <c r="I6" s="16">
        <v>79996</v>
      </c>
      <c r="J6" s="16"/>
      <c r="K6" s="16"/>
      <c r="L6" s="16"/>
      <c r="M6" s="16">
        <v>91537</v>
      </c>
      <c r="N6" s="16"/>
      <c r="O6" s="16"/>
    </row>
    <row r="7" spans="1:15" s="12" customFormat="1" x14ac:dyDescent="0.2">
      <c r="B7" s="12" t="s">
        <v>59</v>
      </c>
      <c r="C7" s="16"/>
      <c r="D7" s="16"/>
      <c r="E7" s="16"/>
      <c r="F7" s="16"/>
      <c r="G7" s="16"/>
      <c r="H7" s="16"/>
      <c r="I7" s="16">
        <v>44339</v>
      </c>
      <c r="J7" s="16"/>
      <c r="K7" s="16"/>
      <c r="L7" s="16"/>
      <c r="M7" s="16">
        <v>52524</v>
      </c>
      <c r="N7" s="16"/>
      <c r="O7" s="16"/>
    </row>
    <row r="8" spans="1:15" s="12" customFormat="1" x14ac:dyDescent="0.2">
      <c r="B8" s="12" t="s">
        <v>60</v>
      </c>
      <c r="C8" s="16"/>
      <c r="D8" s="16"/>
      <c r="E8" s="16"/>
      <c r="F8" s="16"/>
      <c r="G8" s="16"/>
      <c r="H8" s="16"/>
      <c r="I8" s="16">
        <v>36589</v>
      </c>
      <c r="J8" s="16"/>
      <c r="K8" s="16"/>
      <c r="L8" s="16"/>
      <c r="M8" s="16">
        <v>37817</v>
      </c>
      <c r="N8" s="16"/>
      <c r="O8" s="16"/>
    </row>
    <row r="9" spans="1:15" s="12" customFormat="1" x14ac:dyDescent="0.2">
      <c r="B9" s="12" t="s">
        <v>61</v>
      </c>
      <c r="C9" s="16"/>
      <c r="D9" s="16"/>
      <c r="E9" s="16"/>
      <c r="F9" s="16"/>
      <c r="G9" s="16"/>
      <c r="H9" s="16"/>
      <c r="I9" s="16">
        <v>18715</v>
      </c>
      <c r="J9" s="16"/>
      <c r="K9" s="16"/>
      <c r="L9" s="16"/>
      <c r="M9" s="16">
        <v>18710</v>
      </c>
      <c r="N9" s="16"/>
      <c r="O9" s="16"/>
    </row>
    <row r="10" spans="1:15" s="12" customFormat="1" x14ac:dyDescent="0.2">
      <c r="B10" s="12" t="s">
        <v>62</v>
      </c>
      <c r="C10" s="16"/>
      <c r="D10" s="16"/>
      <c r="E10" s="16"/>
      <c r="F10" s="16"/>
      <c r="G10" s="16"/>
      <c r="H10" s="16"/>
      <c r="I10" s="16">
        <v>101554</v>
      </c>
      <c r="J10" s="16"/>
      <c r="K10" s="16"/>
      <c r="L10" s="16"/>
      <c r="M10" s="16">
        <v>14316</v>
      </c>
      <c r="N10" s="16"/>
      <c r="O10" s="16"/>
    </row>
    <row r="11" spans="1:15" s="12" customFormat="1" x14ac:dyDescent="0.2"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s="12" customFormat="1" x14ac:dyDescent="0.2">
      <c r="B12" s="12" t="s">
        <v>90</v>
      </c>
      <c r="C12" s="16"/>
      <c r="D12" s="16"/>
      <c r="E12" s="16"/>
      <c r="F12" s="16"/>
      <c r="G12" s="16">
        <v>24400</v>
      </c>
      <c r="H12" s="16">
        <v>26900</v>
      </c>
      <c r="I12" s="16">
        <v>31300</v>
      </c>
      <c r="J12" s="16">
        <v>33800</v>
      </c>
      <c r="K12" s="16">
        <v>38500</v>
      </c>
      <c r="L12" s="16">
        <v>41700</v>
      </c>
      <c r="M12" s="16">
        <v>43000</v>
      </c>
      <c r="N12" s="16"/>
      <c r="O12" s="16"/>
    </row>
    <row r="13" spans="1:15" s="12" customFormat="1" x14ac:dyDescent="0.2">
      <c r="B13" s="12" t="s">
        <v>78</v>
      </c>
      <c r="C13" s="16"/>
      <c r="D13" s="16"/>
      <c r="E13" s="16"/>
      <c r="F13" s="16"/>
      <c r="G13" s="16"/>
      <c r="H13" s="16"/>
      <c r="I13" s="16">
        <v>38700</v>
      </c>
      <c r="J13" s="16"/>
      <c r="K13" s="16"/>
      <c r="L13" s="16"/>
      <c r="M13" s="16">
        <v>37500</v>
      </c>
      <c r="N13" s="16"/>
      <c r="O13" s="16"/>
    </row>
    <row r="14" spans="1:15" s="12" customFormat="1" x14ac:dyDescent="0.2">
      <c r="B14" s="12" t="s">
        <v>95</v>
      </c>
      <c r="C14" s="16"/>
      <c r="D14" s="16"/>
      <c r="E14" s="16"/>
      <c r="F14" s="16"/>
      <c r="G14" s="16"/>
      <c r="H14" s="16"/>
      <c r="I14" s="16">
        <v>28400</v>
      </c>
      <c r="J14" s="16"/>
      <c r="K14" s="16"/>
      <c r="L14" s="16"/>
      <c r="M14" s="16">
        <v>27400</v>
      </c>
      <c r="N14" s="16"/>
      <c r="O14" s="16"/>
    </row>
    <row r="15" spans="1:15" s="12" customFormat="1" x14ac:dyDescent="0.2">
      <c r="B15" s="12" t="s">
        <v>79</v>
      </c>
      <c r="C15" s="16"/>
      <c r="D15" s="16"/>
      <c r="E15" s="16"/>
      <c r="F15" s="16"/>
      <c r="G15" s="16"/>
      <c r="H15" s="16"/>
      <c r="I15" s="16">
        <v>8600</v>
      </c>
      <c r="J15" s="16"/>
      <c r="K15" s="16"/>
      <c r="L15" s="16"/>
      <c r="M15" s="16">
        <v>18100</v>
      </c>
      <c r="N15" s="16"/>
      <c r="O15" s="16"/>
    </row>
    <row r="16" spans="1:15" s="12" customFormat="1" x14ac:dyDescent="0.2">
      <c r="B16" s="12" t="s">
        <v>91</v>
      </c>
      <c r="C16" s="16"/>
      <c r="D16" s="16"/>
      <c r="E16" s="16"/>
      <c r="F16" s="16"/>
      <c r="G16" s="16"/>
      <c r="H16" s="16"/>
      <c r="I16" s="16">
        <v>10800</v>
      </c>
      <c r="J16" s="16"/>
      <c r="K16" s="16"/>
      <c r="L16" s="16"/>
      <c r="M16" s="16">
        <v>14100</v>
      </c>
      <c r="N16" s="16"/>
      <c r="O16" s="16"/>
    </row>
    <row r="17" spans="1:15" s="12" customFormat="1" x14ac:dyDescent="0.2">
      <c r="B17" s="12" t="s">
        <v>96</v>
      </c>
      <c r="C17" s="16"/>
      <c r="D17" s="16"/>
      <c r="E17" s="16"/>
      <c r="F17" s="16"/>
      <c r="G17" s="16"/>
      <c r="H17" s="16"/>
      <c r="I17" s="16">
        <v>10000</v>
      </c>
      <c r="J17" s="16"/>
      <c r="K17" s="16"/>
      <c r="L17" s="16"/>
      <c r="M17" s="16">
        <v>12000</v>
      </c>
      <c r="N17" s="16"/>
      <c r="O17" s="16"/>
    </row>
    <row r="18" spans="1:15" s="12" customFormat="1" x14ac:dyDescent="0.2">
      <c r="B18" s="12" t="s">
        <v>92</v>
      </c>
      <c r="C18" s="16"/>
      <c r="D18" s="16"/>
      <c r="E18" s="16"/>
      <c r="F18" s="16"/>
      <c r="G18" s="16"/>
      <c r="H18" s="16"/>
      <c r="I18" s="16">
        <v>10400</v>
      </c>
      <c r="J18" s="16"/>
      <c r="K18" s="16"/>
      <c r="L18" s="16"/>
      <c r="M18" s="16">
        <v>11000</v>
      </c>
      <c r="N18" s="16"/>
      <c r="O18" s="16"/>
    </row>
    <row r="19" spans="1:15" s="12" customFormat="1" x14ac:dyDescent="0.2">
      <c r="B19" s="12" t="s">
        <v>80</v>
      </c>
      <c r="C19" s="16"/>
      <c r="D19" s="16"/>
      <c r="E19" s="16"/>
      <c r="F19" s="16"/>
      <c r="G19" s="16"/>
      <c r="H19" s="16"/>
      <c r="I19" s="16">
        <v>7700</v>
      </c>
      <c r="J19" s="16"/>
      <c r="K19" s="16"/>
      <c r="L19" s="16"/>
      <c r="M19" s="16">
        <v>10600</v>
      </c>
      <c r="N19" s="16"/>
      <c r="O19" s="16"/>
    </row>
    <row r="20" spans="1:15" s="12" customFormat="1" x14ac:dyDescent="0.2">
      <c r="B20" s="12" t="s">
        <v>81</v>
      </c>
      <c r="C20" s="16"/>
      <c r="D20" s="16"/>
      <c r="E20" s="16"/>
      <c r="F20" s="16"/>
      <c r="G20" s="16"/>
      <c r="H20" s="16"/>
      <c r="I20" s="16">
        <v>8200</v>
      </c>
      <c r="J20" s="16"/>
      <c r="K20" s="16"/>
      <c r="L20" s="16"/>
      <c r="M20" s="16">
        <v>8200</v>
      </c>
      <c r="N20" s="16"/>
      <c r="O20" s="16"/>
    </row>
    <row r="21" spans="1:15" s="12" customFormat="1" x14ac:dyDescent="0.2">
      <c r="B21" s="12" t="s">
        <v>82</v>
      </c>
      <c r="C21" s="16"/>
      <c r="D21" s="16"/>
      <c r="E21" s="16"/>
      <c r="F21" s="16"/>
      <c r="G21" s="16"/>
      <c r="H21" s="16"/>
      <c r="I21" s="16">
        <v>6300</v>
      </c>
      <c r="J21" s="16"/>
      <c r="K21" s="16"/>
      <c r="L21" s="16"/>
      <c r="M21" s="16">
        <v>6500</v>
      </c>
      <c r="N21" s="16"/>
      <c r="O21" s="16"/>
    </row>
    <row r="22" spans="1:15" s="12" customFormat="1" x14ac:dyDescent="0.2">
      <c r="B22" s="12" t="s">
        <v>83</v>
      </c>
      <c r="C22" s="16"/>
      <c r="D22" s="16"/>
      <c r="E22" s="16"/>
      <c r="F22" s="16"/>
      <c r="G22" s="16"/>
      <c r="H22" s="16"/>
      <c r="I22" s="16">
        <v>5200</v>
      </c>
      <c r="J22" s="16"/>
      <c r="K22" s="16"/>
      <c r="L22" s="16"/>
      <c r="M22" s="16">
        <v>5500</v>
      </c>
      <c r="N22" s="16"/>
      <c r="O22" s="16"/>
    </row>
    <row r="23" spans="1:15" s="12" customFormat="1" x14ac:dyDescent="0.2">
      <c r="B23" s="12" t="s">
        <v>84</v>
      </c>
      <c r="C23" s="16"/>
      <c r="D23" s="16"/>
      <c r="E23" s="16"/>
      <c r="F23" s="16"/>
      <c r="G23" s="16"/>
      <c r="H23" s="16"/>
      <c r="I23" s="16">
        <v>900</v>
      </c>
      <c r="J23" s="16"/>
      <c r="K23" s="16"/>
      <c r="L23" s="16"/>
      <c r="M23" s="16">
        <v>5300</v>
      </c>
      <c r="N23" s="16"/>
      <c r="O23" s="16"/>
    </row>
    <row r="24" spans="1:15" s="12" customFormat="1" x14ac:dyDescent="0.2">
      <c r="B24" s="12" t="s">
        <v>85</v>
      </c>
      <c r="C24" s="16"/>
      <c r="D24" s="16"/>
      <c r="E24" s="16"/>
      <c r="F24" s="16"/>
      <c r="G24" s="16"/>
      <c r="H24" s="16"/>
      <c r="I24" s="16">
        <v>4600</v>
      </c>
      <c r="J24" s="16"/>
      <c r="K24" s="16"/>
      <c r="L24" s="16"/>
      <c r="M24" s="16">
        <v>5100</v>
      </c>
      <c r="N24" s="16"/>
      <c r="O24" s="16"/>
    </row>
    <row r="25" spans="1:15" s="12" customFormat="1" x14ac:dyDescent="0.2">
      <c r="B25" s="12" t="s">
        <v>86</v>
      </c>
      <c r="C25" s="16"/>
      <c r="D25" s="16"/>
      <c r="E25" s="16"/>
      <c r="F25" s="16"/>
      <c r="G25" s="16"/>
      <c r="H25" s="16"/>
      <c r="I25" s="16">
        <v>4100</v>
      </c>
      <c r="J25" s="16"/>
      <c r="K25" s="16"/>
      <c r="L25" s="16"/>
      <c r="M25" s="16">
        <v>4700</v>
      </c>
      <c r="N25" s="16"/>
      <c r="O25" s="16"/>
    </row>
    <row r="26" spans="1:15" s="12" customFormat="1" x14ac:dyDescent="0.2">
      <c r="B26" s="12" t="s">
        <v>87</v>
      </c>
      <c r="C26" s="16"/>
      <c r="D26" s="16"/>
      <c r="E26" s="16"/>
      <c r="F26" s="16"/>
      <c r="G26" s="16"/>
      <c r="H26" s="16"/>
      <c r="I26" s="16">
        <v>5500</v>
      </c>
      <c r="J26" s="16"/>
      <c r="K26" s="16"/>
      <c r="L26" s="16"/>
      <c r="M26" s="16">
        <v>4500</v>
      </c>
      <c r="N26" s="16"/>
      <c r="O26" s="16"/>
    </row>
    <row r="27" spans="1:15" s="12" customFormat="1" x14ac:dyDescent="0.2">
      <c r="B27" s="12" t="s">
        <v>88</v>
      </c>
      <c r="C27" s="16"/>
      <c r="D27" s="16"/>
      <c r="E27" s="16"/>
      <c r="F27" s="16"/>
      <c r="G27" s="16"/>
      <c r="H27" s="16"/>
      <c r="I27" s="16">
        <v>3700</v>
      </c>
      <c r="J27" s="16"/>
      <c r="K27" s="16"/>
      <c r="L27" s="16"/>
      <c r="M27" s="16">
        <v>4400</v>
      </c>
      <c r="N27" s="16"/>
      <c r="O27" s="16"/>
    </row>
    <row r="28" spans="1:15" s="12" customFormat="1" x14ac:dyDescent="0.2">
      <c r="B28" s="12" t="s">
        <v>93</v>
      </c>
      <c r="C28" s="16"/>
      <c r="D28" s="16"/>
      <c r="E28" s="16"/>
      <c r="F28" s="16"/>
      <c r="G28" s="16"/>
      <c r="H28" s="16"/>
      <c r="I28" s="16">
        <v>6200</v>
      </c>
      <c r="J28" s="16"/>
      <c r="K28" s="16"/>
      <c r="L28" s="16"/>
      <c r="M28" s="16">
        <v>3700</v>
      </c>
      <c r="N28" s="16"/>
      <c r="O28" s="16"/>
    </row>
    <row r="29" spans="1:15" s="12" customFormat="1" x14ac:dyDescent="0.2">
      <c r="B29" s="12" t="s">
        <v>94</v>
      </c>
      <c r="C29" s="16"/>
      <c r="D29" s="16"/>
      <c r="E29" s="16"/>
      <c r="F29" s="16"/>
      <c r="G29" s="16"/>
      <c r="H29" s="16"/>
      <c r="I29" s="16">
        <v>2700</v>
      </c>
      <c r="J29" s="16"/>
      <c r="K29" s="16"/>
      <c r="L29" s="16"/>
      <c r="M29" s="16">
        <v>3600</v>
      </c>
      <c r="N29" s="16"/>
      <c r="O29" s="16"/>
    </row>
    <row r="30" spans="1:15" s="12" customFormat="1" x14ac:dyDescent="0.2">
      <c r="B30" s="12" t="s">
        <v>89</v>
      </c>
      <c r="C30" s="16"/>
      <c r="D30" s="16"/>
      <c r="E30" s="16"/>
      <c r="F30" s="16"/>
      <c r="G30" s="16"/>
      <c r="H30" s="16"/>
      <c r="I30" s="16">
        <v>5600</v>
      </c>
      <c r="J30" s="16"/>
      <c r="K30" s="16"/>
      <c r="L30" s="16"/>
      <c r="M30" s="16">
        <v>3400</v>
      </c>
      <c r="N30" s="16"/>
      <c r="O30" s="16"/>
    </row>
    <row r="32" spans="1:15" x14ac:dyDescent="0.2">
      <c r="A32" s="12"/>
      <c r="B32" s="12" t="s">
        <v>31</v>
      </c>
      <c r="C32" s="16"/>
      <c r="D32" s="16"/>
      <c r="E32" s="16"/>
      <c r="F32" s="16"/>
      <c r="G32" s="16">
        <v>198900</v>
      </c>
      <c r="H32" s="16">
        <v>163500</v>
      </c>
      <c r="I32" s="16">
        <f>565325-H32-G32</f>
        <v>202925</v>
      </c>
      <c r="J32" s="16">
        <v>190900</v>
      </c>
      <c r="K32" s="16">
        <v>184300</v>
      </c>
      <c r="L32" s="16">
        <v>174400</v>
      </c>
      <c r="M32" s="16">
        <f>546197-L32-K32</f>
        <v>187497</v>
      </c>
    </row>
    <row r="33" spans="1:13" x14ac:dyDescent="0.2">
      <c r="A33" s="12"/>
      <c r="B33" s="12" t="s">
        <v>44</v>
      </c>
      <c r="C33" s="16"/>
      <c r="D33" s="16"/>
      <c r="E33" s="16"/>
      <c r="F33" s="16"/>
      <c r="G33" s="16"/>
      <c r="H33" s="16"/>
      <c r="I33" s="16">
        <f>124093-H33-G33</f>
        <v>124093</v>
      </c>
      <c r="J33" s="16"/>
      <c r="K33" s="16"/>
      <c r="L33" s="16"/>
      <c r="M33" s="16">
        <f>139272-L33-K33</f>
        <v>139272</v>
      </c>
    </row>
    <row r="34" spans="1:13" x14ac:dyDescent="0.2">
      <c r="A34" s="12"/>
      <c r="B34" s="12" t="s">
        <v>45</v>
      </c>
      <c r="C34" s="16"/>
      <c r="D34" s="16"/>
      <c r="E34" s="16"/>
      <c r="F34" s="16"/>
      <c r="G34" s="16"/>
      <c r="H34" s="16"/>
      <c r="I34" s="16">
        <f>+I32-I33</f>
        <v>78832</v>
      </c>
      <c r="J34" s="16"/>
      <c r="K34" s="16"/>
      <c r="L34" s="16"/>
      <c r="M34" s="16">
        <f>+M32-M33</f>
        <v>48225</v>
      </c>
    </row>
    <row r="35" spans="1:13" x14ac:dyDescent="0.2">
      <c r="A35" s="12"/>
      <c r="B35" s="12" t="s">
        <v>48</v>
      </c>
      <c r="C35" s="16"/>
      <c r="D35" s="16"/>
      <c r="E35" s="16"/>
      <c r="F35" s="16"/>
      <c r="G35" s="16"/>
      <c r="H35" s="16"/>
      <c r="I35" s="16">
        <f>256162-H35-G35</f>
        <v>256162</v>
      </c>
      <c r="J35" s="16"/>
      <c r="K35" s="16"/>
      <c r="L35" s="16"/>
      <c r="M35" s="16">
        <f>272970-L35-K35</f>
        <v>272970</v>
      </c>
    </row>
    <row r="36" spans="1:13" x14ac:dyDescent="0.2">
      <c r="A36" s="12"/>
      <c r="B36" s="12" t="s">
        <v>49</v>
      </c>
      <c r="C36" s="16"/>
      <c r="D36" s="16"/>
      <c r="E36" s="16"/>
      <c r="F36" s="16"/>
      <c r="G36" s="16"/>
      <c r="H36" s="16"/>
      <c r="I36" s="16">
        <f>123278-H36-G36</f>
        <v>123278</v>
      </c>
      <c r="J36" s="16"/>
      <c r="K36" s="16"/>
      <c r="L36" s="16"/>
      <c r="M36" s="16">
        <f>121403-L36-K36</f>
        <v>121403</v>
      </c>
    </row>
    <row r="37" spans="1:13" x14ac:dyDescent="0.2">
      <c r="A37" s="12"/>
      <c r="B37" s="12" t="s">
        <v>47</v>
      </c>
      <c r="C37" s="16"/>
      <c r="D37" s="16"/>
      <c r="E37" s="16"/>
      <c r="F37" s="16"/>
      <c r="G37" s="16"/>
      <c r="H37" s="16"/>
      <c r="I37" s="16">
        <f>+I35+I36</f>
        <v>379440</v>
      </c>
      <c r="J37" s="16"/>
      <c r="K37" s="16"/>
      <c r="L37" s="16"/>
      <c r="M37" s="16">
        <f>+M35+M36</f>
        <v>394373</v>
      </c>
    </row>
    <row r="38" spans="1:13" x14ac:dyDescent="0.2">
      <c r="A38" s="12"/>
      <c r="B38" s="12" t="s">
        <v>46</v>
      </c>
      <c r="C38" s="16"/>
      <c r="D38" s="16"/>
      <c r="E38" s="16"/>
      <c r="F38" s="16"/>
      <c r="G38" s="16"/>
      <c r="H38" s="16"/>
      <c r="I38" s="16">
        <f>+I34-I37</f>
        <v>-300608</v>
      </c>
      <c r="J38" s="16"/>
      <c r="K38" s="16"/>
      <c r="L38" s="16"/>
      <c r="M38" s="16">
        <f>+M34-M37</f>
        <v>-346148</v>
      </c>
    </row>
    <row r="39" spans="1:13" x14ac:dyDescent="0.2">
      <c r="B39" s="12" t="s">
        <v>55</v>
      </c>
      <c r="I39" s="16">
        <f>14111-1553+1867-1183-H39-G39</f>
        <v>13242</v>
      </c>
      <c r="M39" s="16">
        <f>3398-2127+5240-1473-L39-K39</f>
        <v>5038</v>
      </c>
    </row>
    <row r="40" spans="1:13" x14ac:dyDescent="0.2">
      <c r="B40" s="12" t="s">
        <v>54</v>
      </c>
      <c r="I40" s="16">
        <f>+I38+I39</f>
        <v>-287366</v>
      </c>
      <c r="M40" s="16">
        <f>+M38+M39</f>
        <v>-341110</v>
      </c>
    </row>
    <row r="41" spans="1:13" x14ac:dyDescent="0.2">
      <c r="B41" s="12" t="s">
        <v>53</v>
      </c>
      <c r="I41" s="16">
        <f>15599-H41-G41</f>
        <v>15599</v>
      </c>
      <c r="M41" s="14">
        <f>0-L41-K41</f>
        <v>0</v>
      </c>
    </row>
    <row r="42" spans="1:13" x14ac:dyDescent="0.2">
      <c r="B42" t="s">
        <v>52</v>
      </c>
      <c r="I42" s="16">
        <f>+I40-I41</f>
        <v>-302965</v>
      </c>
      <c r="M42" s="16">
        <f>+M40-M41</f>
        <v>-341110</v>
      </c>
    </row>
    <row r="43" spans="1:13" x14ac:dyDescent="0.2">
      <c r="B43" t="s">
        <v>51</v>
      </c>
      <c r="M43" s="18">
        <f>+M42/M44</f>
        <v>-1188.5365853658536</v>
      </c>
    </row>
    <row r="44" spans="1:13" x14ac:dyDescent="0.2">
      <c r="B44" t="s">
        <v>50</v>
      </c>
      <c r="M44" s="14">
        <v>287</v>
      </c>
    </row>
  </sheetData>
  <hyperlinks>
    <hyperlink ref="A1" location="Main!A1" display="Main" xr:uid="{7CBFD84D-7EFF-4045-A13E-37716A56D9D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2023-02-26T00:55:32Z</dcterms:created>
  <dcterms:modified xsi:type="dcterms:W3CDTF">2023-02-26T01:41:08Z</dcterms:modified>
</cp:coreProperties>
</file>