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6B678C-9C7B-47EE-9EC8-E1750CD6CF16}" xr6:coauthVersionLast="47" xr6:coauthVersionMax="47" xr10:uidLastSave="{00000000-0000-0000-0000-000000000000}"/>
  <bookViews>
    <workbookView xWindow="24600" yWindow="660" windowWidth="23460" windowHeight="19950" xr2:uid="{43FD223A-B47F-4F03-ADC1-5FABEC88E596}"/>
  </bookViews>
  <sheets>
    <sheet name="Main" sheetId="1" r:id="rId1"/>
    <sheet name="Model" sheetId="2" r:id="rId2"/>
    <sheet name="Cabomety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N12" i="2"/>
  <c r="N7" i="2"/>
  <c r="N9" i="2" s="1"/>
  <c r="N13" i="2" s="1"/>
  <c r="N15" i="2" s="1"/>
  <c r="N17" i="2" s="1"/>
  <c r="N18" i="2" s="1"/>
  <c r="J14" i="2"/>
  <c r="J12" i="2"/>
  <c r="J7" i="2"/>
  <c r="J9" i="2" s="1"/>
  <c r="J13" i="2" s="1"/>
  <c r="J15" i="2" s="1"/>
  <c r="J17" i="2" s="1"/>
  <c r="J18" i="2" s="1"/>
  <c r="AD12" i="2"/>
  <c r="AC12" i="2"/>
  <c r="AE12" i="2"/>
  <c r="AE7" i="2"/>
  <c r="AE9" i="2" s="1"/>
  <c r="AE13" i="2" s="1"/>
  <c r="AD7" i="2"/>
  <c r="AD9" i="2" s="1"/>
  <c r="AC7" i="2"/>
  <c r="AC9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M4" i="1"/>
  <c r="M7" i="1" s="1"/>
  <c r="M5" i="1"/>
  <c r="AD13" i="2" l="1"/>
  <c r="AC13" i="2"/>
</calcChain>
</file>

<file path=xl/sharedStrings.xml><?xml version="1.0" encoding="utf-8"?>
<sst xmlns="http://schemas.openxmlformats.org/spreadsheetml/2006/main" count="79" uniqueCount="70">
  <si>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</si>
  <si>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</si>
  <si>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</si>
  <si>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</si>
  <si>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</si>
  <si>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</si>
  <si>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</si>
  <si>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</si>
  <si>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</si>
  <si>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Q122</t>
  </si>
  <si>
    <t>Q121</t>
  </si>
  <si>
    <t>Q221</t>
  </si>
  <si>
    <t>Q321</t>
  </si>
  <si>
    <t>Q421</t>
  </si>
  <si>
    <t>Q222</t>
  </si>
  <si>
    <t>Q322</t>
  </si>
  <si>
    <t>Q123</t>
  </si>
  <si>
    <t>Q223</t>
  </si>
  <si>
    <t>Q323</t>
  </si>
  <si>
    <t>Q423</t>
  </si>
  <si>
    <t>Q120</t>
  </si>
  <si>
    <t>Q220</t>
  </si>
  <si>
    <t>Q320</t>
  </si>
  <si>
    <t>Q420</t>
  </si>
  <si>
    <t>Product</t>
  </si>
  <si>
    <t>License</t>
  </si>
  <si>
    <t>Services</t>
  </si>
  <si>
    <t>COGS</t>
  </si>
  <si>
    <t>Gross Profit</t>
  </si>
  <si>
    <t>Operating Expenses</t>
  </si>
  <si>
    <t>Operating Income</t>
  </si>
  <si>
    <t>R&amp;D</t>
  </si>
  <si>
    <t>SG&amp;A</t>
  </si>
  <si>
    <t>Brand</t>
  </si>
  <si>
    <t>Cabometyx (cabozantinib)</t>
  </si>
  <si>
    <t>Indication</t>
  </si>
  <si>
    <t>Name</t>
  </si>
  <si>
    <t>Cometriq (cabozantinib)</t>
  </si>
  <si>
    <t>RCC</t>
  </si>
  <si>
    <t>Economics</t>
  </si>
  <si>
    <t>zanzalintinib</t>
  </si>
  <si>
    <t>ADU-1805</t>
  </si>
  <si>
    <t>Net Income</t>
  </si>
  <si>
    <t>EPS</t>
  </si>
  <si>
    <t>Interest Income</t>
  </si>
  <si>
    <t>Pretax</t>
  </si>
  <si>
    <t>Taxes</t>
  </si>
  <si>
    <t>CEO</t>
  </si>
  <si>
    <t>Michael Morrissey</t>
  </si>
  <si>
    <t>XB002</t>
  </si>
  <si>
    <t>MOA</t>
  </si>
  <si>
    <t>TKI</t>
  </si>
  <si>
    <t>TF ADC</t>
  </si>
  <si>
    <t>XL102</t>
  </si>
  <si>
    <t>CDK7</t>
  </si>
  <si>
    <t>XB010</t>
  </si>
  <si>
    <t>XB628</t>
  </si>
  <si>
    <t>XB014</t>
  </si>
  <si>
    <t>Cabo</t>
  </si>
  <si>
    <t>Cabometyx</t>
  </si>
  <si>
    <t>Generic</t>
  </si>
  <si>
    <t>cabozantinib</t>
  </si>
  <si>
    <t>Phase</t>
  </si>
  <si>
    <t>Approved</t>
  </si>
  <si>
    <t>CBX-12 (exetecan)</t>
  </si>
  <si>
    <t>SIRPalpha</t>
  </si>
  <si>
    <t>Topo</t>
  </si>
  <si>
    <t>IP</t>
  </si>
  <si>
    <t>8877776 lost against MSN (N-2 polymorph)</t>
  </si>
  <si>
    <t>7759473 won against MSN, making 8/14/26 earliest generic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</si>
</sst>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 applyAlignment="1">
      <alignment horizontal="right"/>
    </xf>
    <xf numFmtId="0" fontId="2" fillId="0" borderId="1" xfId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13138</xdr:colOff>
      <xdr:row>0</xdr:row>
      <xdr:rowOff>0</xdr:rowOff>
    </xdr:from>
    <xdr:to>
      <xdr:col>14</xdr:col>
      <xdr:colOff>13138</xdr:colOff>
      <xdr:row>35</xdr:row>
      <xdr:rowOff>65689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79C6970-F930-FD4F-A365-E9F3AECB50FB}"/>
            </a:ext>
          </a:extLst>
        </xdr:cNvPr>
        <xdr:cNvCxnSpPr/>
      </xdr:nvCxnSpPr>
      <xdr:spPr>
        <a:xfrm>
          <a:off x="8986345" y="0"/>
          <a:ext cx="0" cy="5649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9232-A2EF-4F15-B8B8-1076744E9B83}">
  <dimension ref="B2:N13"/>
  <sheetViews>
    <sheetView tabSelected="1" zoomScale="145" zoomScaleNormal="145" workbookViewId="0">
      <selection activeCell="B8" sqref="B8:E10"/>
    </sheetView>
  </sheetViews>
  <sheetFormatPr defaultRowHeight="12.75" x14ac:dyDescent="0.2"/>
  <cols>
    <col min="1" max="1" width="3.5703125" customWidth="1"/>
    <col min="2" max="2" width="23" bestFit="1" customWidth="1"/>
    <col min="4" max="4" width="10.42578125" customWidth="1"/>
    <col min="5" max="5" width="10.7109375" customWidth="1"/>
    <col min="10" max="11" width="7.140625" customWidth="1"/>
  </cols>
  <sheetData>
    <row r="2" spans="2:14" x14ac:dyDescent="0.2">
      <c r="B2" s="15" t="s">
        <v>36</v>
      </c>
      <c r="C2" s="16" t="s">
        <v>35</v>
      </c>
      <c r="D2" s="16" t="s">
        <v>39</v>
      </c>
      <c r="E2" s="16" t="s">
        <v>50</v>
      </c>
      <c r="F2" s="16" t="s">
        <v>63</v>
      </c>
      <c r="G2" s="16"/>
      <c r="H2" s="16"/>
      <c r="I2" s="17"/>
      <c r="L2" t="s">
        <v>0</v>
      </c>
      <c r="M2">
        <v>17.91</v>
      </c>
    </row>
    <row r="3" spans="2:14" x14ac:dyDescent="0.2">
      <c r="B3" s="19" t="s">
        <v>34</v>
      </c>
      <c r="C3" s="10" t="s">
        <v>38</v>
      </c>
      <c r="D3" s="10"/>
      <c r="E3" s="10" t="s">
        <v>51</v>
      </c>
      <c r="F3" s="10"/>
      <c r="G3" s="10"/>
      <c r="H3" s="10"/>
      <c r="I3" s="11"/>
      <c r="L3" t="s">
        <v>1</v>
      </c>
      <c r="M3" s="1">
        <v>323.95100000000002</v>
      </c>
      <c r="N3" s="2" t="s">
        <v>6</v>
      </c>
    </row>
    <row r="4" spans="2:14" x14ac:dyDescent="0.2">
      <c r="B4" s="9" t="s">
        <v>37</v>
      </c>
      <c r="C4" s="10"/>
      <c r="D4" s="10"/>
      <c r="E4" s="10" t="s">
        <v>51</v>
      </c>
      <c r="F4" s="10"/>
      <c r="G4" s="10"/>
      <c r="H4" s="10"/>
      <c r="I4" s="11"/>
      <c r="L4" t="s">
        <v>2</v>
      </c>
      <c r="M4" s="1">
        <f>+M2*M3</f>
        <v>5801.9624100000001</v>
      </c>
    </row>
    <row r="5" spans="2:14" x14ac:dyDescent="0.2">
      <c r="B5" s="15"/>
      <c r="C5" s="16"/>
      <c r="D5" s="16"/>
      <c r="E5" s="16"/>
      <c r="F5" s="16" t="s">
        <v>62</v>
      </c>
      <c r="G5" s="16"/>
      <c r="H5" s="16"/>
      <c r="I5" s="17"/>
      <c r="L5" t="s">
        <v>3</v>
      </c>
      <c r="M5" s="1">
        <f>501.195+807.273+756.731</f>
        <v>2065.1990000000001</v>
      </c>
      <c r="N5" s="2" t="s">
        <v>6</v>
      </c>
    </row>
    <row r="6" spans="2:14" x14ac:dyDescent="0.2">
      <c r="B6" s="9" t="s">
        <v>40</v>
      </c>
      <c r="C6" s="10"/>
      <c r="D6" s="10"/>
      <c r="E6" s="20" t="s">
        <v>51</v>
      </c>
      <c r="F6" s="10"/>
      <c r="G6" s="10"/>
      <c r="H6" s="10"/>
      <c r="I6" s="11"/>
      <c r="L6" t="s">
        <v>4</v>
      </c>
      <c r="M6" s="1">
        <v>0</v>
      </c>
      <c r="N6" s="2" t="s">
        <v>6</v>
      </c>
    </row>
    <row r="7" spans="2:14" x14ac:dyDescent="0.2">
      <c r="B7" s="9" t="s">
        <v>64</v>
      </c>
      <c r="C7" s="10"/>
      <c r="D7" s="10"/>
      <c r="E7" s="20" t="s">
        <v>66</v>
      </c>
      <c r="F7" s="10"/>
      <c r="G7" s="10"/>
      <c r="H7" s="10"/>
      <c r="I7" s="11"/>
      <c r="L7" t="s">
        <v>5</v>
      </c>
      <c r="M7" s="1">
        <f>+M4-M5+M6</f>
        <v>3736.76341</v>
      </c>
    </row>
    <row r="8" spans="2:14" x14ac:dyDescent="0.2">
      <c r="B8" s="9" t="s">
        <v>41</v>
      </c>
      <c r="C8" s="10"/>
      <c r="D8" s="10"/>
      <c r="E8" s="20" t="s">
        <v>65</v>
      </c>
      <c r="F8" s="10"/>
      <c r="G8" s="10"/>
      <c r="H8" s="10"/>
      <c r="I8" s="11"/>
    </row>
    <row r="9" spans="2:14" x14ac:dyDescent="0.2">
      <c r="B9" s="9" t="s">
        <v>49</v>
      </c>
      <c r="C9" s="10"/>
      <c r="D9" s="10"/>
      <c r="E9" s="10" t="s">
        <v>52</v>
      </c>
      <c r="F9" s="10"/>
      <c r="G9" s="10"/>
      <c r="H9" s="10"/>
      <c r="I9" s="11"/>
    </row>
    <row r="10" spans="2:14" x14ac:dyDescent="0.2">
      <c r="B10" s="9" t="s">
        <v>53</v>
      </c>
      <c r="C10" s="10"/>
      <c r="D10" s="10"/>
      <c r="E10" s="10" t="s">
        <v>54</v>
      </c>
      <c r="F10" s="10"/>
      <c r="G10" s="10"/>
      <c r="H10" s="10"/>
      <c r="I10" s="11"/>
      <c r="L10" t="s">
        <v>47</v>
      </c>
      <c r="M10" t="s">
        <v>48</v>
      </c>
    </row>
    <row r="11" spans="2:14" x14ac:dyDescent="0.2">
      <c r="B11" s="9" t="s">
        <v>55</v>
      </c>
      <c r="C11" s="10"/>
      <c r="D11" s="10"/>
      <c r="E11" s="10"/>
      <c r="F11" s="10"/>
      <c r="G11" s="10"/>
      <c r="H11" s="10"/>
      <c r="I11" s="11"/>
    </row>
    <row r="12" spans="2:14" x14ac:dyDescent="0.2">
      <c r="B12" s="9" t="s">
        <v>57</v>
      </c>
      <c r="C12" s="10"/>
      <c r="D12" s="10"/>
      <c r="E12" s="10"/>
      <c r="F12" s="10"/>
      <c r="G12" s="10"/>
      <c r="H12" s="10"/>
      <c r="I12" s="11"/>
    </row>
    <row r="13" spans="2:14" x14ac:dyDescent="0.2">
      <c r="B13" s="12" t="s">
        <v>56</v>
      </c>
      <c r="C13" s="13"/>
      <c r="D13" s="13"/>
      <c r="E13" s="13"/>
      <c r="F13" s="13"/>
      <c r="G13" s="13"/>
      <c r="H13" s="13"/>
      <c r="I13" s="14"/>
    </row>
  </sheetData>
  <hyperlinks>
    <hyperlink ref="B3" location="Cabometyx!A1" display="Cabometyx (cabozantinib)" xr:uid="{21C06DCF-97D6-42AC-917C-4098F9F714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34A-15ED-4C14-8965-81604B05A16F}">
  <dimension ref="A1:AW19"/>
  <sheetViews>
    <sheetView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S14" sqref="S14"/>
    </sheetView>
  </sheetViews>
  <sheetFormatPr defaultRowHeight="12.75" x14ac:dyDescent="0.2"/>
  <cols>
    <col min="1" max="1" width="5" bestFit="1" customWidth="1"/>
    <col min="2" max="2" width="19.5703125" customWidth="1"/>
    <col min="3" max="16" width="9.140625" style="2"/>
  </cols>
  <sheetData>
    <row r="1" spans="1:49" x14ac:dyDescent="0.2">
      <c r="A1" s="3" t="s">
        <v>7</v>
      </c>
    </row>
    <row r="2" spans="1:49" x14ac:dyDescent="0.2">
      <c r="C2" s="2" t="s">
        <v>20</v>
      </c>
      <c r="D2" s="2" t="s">
        <v>21</v>
      </c>
      <c r="E2" s="2" t="s">
        <v>22</v>
      </c>
      <c r="F2" s="2" t="s">
        <v>23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9</v>
      </c>
      <c r="L2" s="2" t="s">
        <v>14</v>
      </c>
      <c r="M2" s="2" t="s">
        <v>15</v>
      </c>
      <c r="N2" s="2" t="s">
        <v>6</v>
      </c>
      <c r="O2" s="2" t="s">
        <v>16</v>
      </c>
      <c r="P2" s="2" t="s">
        <v>17</v>
      </c>
      <c r="Q2" s="2" t="s">
        <v>18</v>
      </c>
      <c r="R2" s="2" t="s">
        <v>19</v>
      </c>
      <c r="X2">
        <v>2015</v>
      </c>
      <c r="Y2">
        <f>+X2+1</f>
        <v>2016</v>
      </c>
      <c r="Z2">
        <f t="shared" ref="Z2:AZ2" si="0">+Y2+1</f>
        <v>2017</v>
      </c>
      <c r="AA2">
        <f t="shared" si="0"/>
        <v>2018</v>
      </c>
      <c r="AB2">
        <f t="shared" si="0"/>
        <v>2019</v>
      </c>
      <c r="AC2">
        <f t="shared" si="0"/>
        <v>2020</v>
      </c>
      <c r="AD2">
        <f t="shared" si="0"/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  <c r="AN2">
        <f t="shared" si="0"/>
        <v>2031</v>
      </c>
      <c r="AO2">
        <f t="shared" si="0"/>
        <v>2032</v>
      </c>
      <c r="AP2">
        <f t="shared" si="0"/>
        <v>2033</v>
      </c>
      <c r="AQ2">
        <f t="shared" si="0"/>
        <v>2034</v>
      </c>
      <c r="AR2">
        <f t="shared" si="0"/>
        <v>2035</v>
      </c>
      <c r="AS2">
        <f t="shared" si="0"/>
        <v>2036</v>
      </c>
      <c r="AT2">
        <f t="shared" si="0"/>
        <v>2037</v>
      </c>
      <c r="AU2">
        <f t="shared" si="0"/>
        <v>2038</v>
      </c>
      <c r="AV2">
        <f t="shared" si="0"/>
        <v>2039</v>
      </c>
      <c r="AW2">
        <f t="shared" si="0"/>
        <v>2040</v>
      </c>
    </row>
    <row r="3" spans="1:49" x14ac:dyDescent="0.2">
      <c r="B3" t="s">
        <v>58</v>
      </c>
      <c r="N3" s="4">
        <v>377.4</v>
      </c>
      <c r="Q3" s="2"/>
      <c r="R3" s="2"/>
    </row>
    <row r="4" spans="1:49" s="7" customFormat="1" x14ac:dyDescent="0.2">
      <c r="B4" s="7" t="s">
        <v>24</v>
      </c>
      <c r="C4" s="8"/>
      <c r="D4" s="8"/>
      <c r="E4" s="8"/>
      <c r="F4" s="8"/>
      <c r="G4" s="8"/>
      <c r="H4" s="8"/>
      <c r="I4" s="8"/>
      <c r="J4" s="8">
        <v>302.67899999999997</v>
      </c>
      <c r="K4" s="8"/>
      <c r="L4" s="8"/>
      <c r="M4" s="8"/>
      <c r="N4" s="8">
        <v>377.41899999999998</v>
      </c>
      <c r="O4" s="8"/>
      <c r="P4" s="8"/>
      <c r="AC4" s="7">
        <v>741.55</v>
      </c>
      <c r="AD4" s="7">
        <v>1077.2560000000001</v>
      </c>
      <c r="AE4" s="7">
        <v>1401.2429999999999</v>
      </c>
    </row>
    <row r="5" spans="1:49" s="1" customFormat="1" x14ac:dyDescent="0.2">
      <c r="B5" s="1" t="s">
        <v>25</v>
      </c>
      <c r="C5" s="4"/>
      <c r="D5" s="4"/>
      <c r="E5" s="4"/>
      <c r="F5" s="4"/>
      <c r="G5" s="4"/>
      <c r="H5" s="4"/>
      <c r="I5" s="4"/>
      <c r="J5" s="4">
        <v>133.09399999999999</v>
      </c>
      <c r="K5" s="4"/>
      <c r="L5" s="4"/>
      <c r="M5" s="4"/>
      <c r="N5" s="4">
        <v>38.079000000000001</v>
      </c>
      <c r="O5" s="4"/>
      <c r="P5" s="4"/>
      <c r="AC5" s="1">
        <v>167.29499999999999</v>
      </c>
      <c r="AD5" s="1">
        <v>249.95599999999999</v>
      </c>
      <c r="AE5" s="1">
        <v>162.05600000000001</v>
      </c>
    </row>
    <row r="6" spans="1:49" s="1" customFormat="1" x14ac:dyDescent="0.2">
      <c r="B6" s="1" t="s">
        <v>26</v>
      </c>
      <c r="C6" s="4"/>
      <c r="D6" s="4"/>
      <c r="E6" s="4"/>
      <c r="F6" s="4"/>
      <c r="G6" s="4"/>
      <c r="H6" s="4"/>
      <c r="I6" s="4"/>
      <c r="J6" s="4">
        <v>15.367000000000001</v>
      </c>
      <c r="K6" s="4"/>
      <c r="L6" s="4"/>
      <c r="M6" s="4"/>
      <c r="N6" s="4">
        <v>8.4190000000000005</v>
      </c>
      <c r="O6" s="4"/>
      <c r="P6" s="4"/>
      <c r="AC6" s="1">
        <v>78.692999999999998</v>
      </c>
      <c r="AD6" s="1">
        <v>107.758</v>
      </c>
      <c r="AE6" s="1">
        <v>47.762999999999998</v>
      </c>
    </row>
    <row r="7" spans="1:49" s="5" customFormat="1" x14ac:dyDescent="0.2">
      <c r="B7" s="5" t="s">
        <v>8</v>
      </c>
      <c r="C7" s="6"/>
      <c r="D7" s="6"/>
      <c r="E7" s="6"/>
      <c r="F7" s="6"/>
      <c r="G7" s="6"/>
      <c r="H7" s="6"/>
      <c r="I7" s="6"/>
      <c r="J7" s="6">
        <f>+J4+J5+J6</f>
        <v>451.14</v>
      </c>
      <c r="K7" s="6"/>
      <c r="L7" s="6"/>
      <c r="M7" s="6"/>
      <c r="N7" s="6">
        <f>+N4+N5+N6</f>
        <v>423.91699999999997</v>
      </c>
      <c r="O7" s="6"/>
      <c r="P7" s="6"/>
      <c r="AC7" s="5">
        <f>+AC6+AC5+AC4</f>
        <v>987.53800000000001</v>
      </c>
      <c r="AD7" s="5">
        <f t="shared" ref="AD7:AE7" si="1">+AD6+AD5+AD4</f>
        <v>1434.97</v>
      </c>
      <c r="AE7" s="5">
        <f t="shared" si="1"/>
        <v>1611.0619999999999</v>
      </c>
    </row>
    <row r="8" spans="1:49" s="1" customFormat="1" x14ac:dyDescent="0.2">
      <c r="B8" s="1" t="s">
        <v>27</v>
      </c>
      <c r="C8" s="4"/>
      <c r="D8" s="4"/>
      <c r="E8" s="4"/>
      <c r="F8" s="4"/>
      <c r="G8" s="4"/>
      <c r="H8" s="4"/>
      <c r="I8" s="4"/>
      <c r="J8" s="4">
        <v>12.917</v>
      </c>
      <c r="K8" s="4"/>
      <c r="L8" s="4"/>
      <c r="M8" s="4"/>
      <c r="N8" s="4">
        <v>15.92</v>
      </c>
      <c r="O8" s="4"/>
      <c r="P8" s="4"/>
      <c r="AC8" s="1">
        <v>57.908999999999999</v>
      </c>
      <c r="AD8" s="1">
        <v>52.872999999999998</v>
      </c>
      <c r="AE8" s="1">
        <v>57.908999999999999</v>
      </c>
    </row>
    <row r="9" spans="1:49" s="1" customFormat="1" x14ac:dyDescent="0.2">
      <c r="B9" s="1" t="s">
        <v>28</v>
      </c>
      <c r="C9" s="4"/>
      <c r="D9" s="4"/>
      <c r="E9" s="4"/>
      <c r="F9" s="4"/>
      <c r="G9" s="4"/>
      <c r="H9" s="4"/>
      <c r="I9" s="4"/>
      <c r="J9" s="4">
        <f>+J7-J8</f>
        <v>438.22300000000001</v>
      </c>
      <c r="K9" s="4"/>
      <c r="L9" s="4"/>
      <c r="M9" s="4"/>
      <c r="N9" s="4">
        <f>+N7-N8</f>
        <v>407.99699999999996</v>
      </c>
      <c r="O9" s="4"/>
      <c r="P9" s="4"/>
      <c r="AC9" s="1">
        <f>+AC7-AC8</f>
        <v>929.62900000000002</v>
      </c>
      <c r="AD9" s="1">
        <f>+AD7-AD8</f>
        <v>1382.097</v>
      </c>
      <c r="AE9" s="1">
        <f>+AE7-AE8</f>
        <v>1553.1529999999998</v>
      </c>
    </row>
    <row r="10" spans="1:49" s="1" customFormat="1" x14ac:dyDescent="0.2">
      <c r="B10" s="1" t="s">
        <v>31</v>
      </c>
      <c r="C10" s="4"/>
      <c r="D10" s="4"/>
      <c r="E10" s="4"/>
      <c r="F10" s="4"/>
      <c r="G10" s="4"/>
      <c r="H10" s="4"/>
      <c r="I10" s="4"/>
      <c r="J10" s="4">
        <v>222.268</v>
      </c>
      <c r="K10" s="4"/>
      <c r="L10" s="4"/>
      <c r="M10" s="4"/>
      <c r="N10" s="4">
        <v>336.82400000000001</v>
      </c>
      <c r="O10" s="4"/>
      <c r="P10" s="4"/>
      <c r="AC10" s="1">
        <v>547.851</v>
      </c>
      <c r="AD10" s="1">
        <v>693.71600000000001</v>
      </c>
      <c r="AE10" s="1">
        <v>891.81299999999999</v>
      </c>
    </row>
    <row r="11" spans="1:49" s="1" customFormat="1" x14ac:dyDescent="0.2">
      <c r="B11" s="1" t="s">
        <v>32</v>
      </c>
      <c r="C11" s="4"/>
      <c r="D11" s="4"/>
      <c r="E11" s="4"/>
      <c r="F11" s="4"/>
      <c r="G11" s="4"/>
      <c r="H11" s="4"/>
      <c r="I11" s="4"/>
      <c r="J11" s="4">
        <v>99.311000000000007</v>
      </c>
      <c r="K11" s="4"/>
      <c r="L11" s="4"/>
      <c r="M11" s="4"/>
      <c r="N11" s="4">
        <v>119.251</v>
      </c>
      <c r="O11" s="4"/>
      <c r="P11" s="4"/>
      <c r="AC11" s="1">
        <v>293.35500000000002</v>
      </c>
      <c r="AD11" s="1">
        <v>401.71499999999997</v>
      </c>
      <c r="AE11" s="1">
        <v>459.85599999999999</v>
      </c>
    </row>
    <row r="12" spans="1:49" s="1" customFormat="1" x14ac:dyDescent="0.2">
      <c r="B12" s="1" t="s">
        <v>29</v>
      </c>
      <c r="C12" s="4"/>
      <c r="D12" s="4"/>
      <c r="E12" s="4"/>
      <c r="F12" s="4"/>
      <c r="G12" s="4"/>
      <c r="H12" s="4"/>
      <c r="I12" s="4"/>
      <c r="J12" s="4">
        <f>+J10+J11</f>
        <v>321.57900000000001</v>
      </c>
      <c r="K12" s="4"/>
      <c r="L12" s="4"/>
      <c r="M12" s="4"/>
      <c r="N12" s="4">
        <f>+N10+N11</f>
        <v>456.07500000000005</v>
      </c>
      <c r="O12" s="4"/>
      <c r="P12" s="4"/>
      <c r="AC12" s="1">
        <f t="shared" ref="AC12:AD12" si="2">+AC10+AC11</f>
        <v>841.20600000000002</v>
      </c>
      <c r="AD12" s="1">
        <f t="shared" si="2"/>
        <v>1095.431</v>
      </c>
      <c r="AE12" s="1">
        <f>+AE10+AE11</f>
        <v>1351.6689999999999</v>
      </c>
    </row>
    <row r="13" spans="1:49" s="1" customFormat="1" x14ac:dyDescent="0.2">
      <c r="B13" s="1" t="s">
        <v>30</v>
      </c>
      <c r="C13" s="4"/>
      <c r="D13" s="4"/>
      <c r="E13" s="4"/>
      <c r="F13" s="4"/>
      <c r="G13" s="4"/>
      <c r="H13" s="4"/>
      <c r="I13" s="4"/>
      <c r="J13" s="4">
        <f>+J9-J12</f>
        <v>116.64400000000001</v>
      </c>
      <c r="K13" s="4"/>
      <c r="L13" s="4"/>
      <c r="M13" s="4"/>
      <c r="N13" s="4">
        <f>+N9-N12</f>
        <v>-48.078000000000088</v>
      </c>
      <c r="O13" s="4"/>
      <c r="P13" s="4"/>
      <c r="AC13" s="1">
        <f t="shared" ref="AC13:AD13" si="3">+AC9-AC12</f>
        <v>88.423000000000002</v>
      </c>
      <c r="AD13" s="1">
        <f t="shared" si="3"/>
        <v>286.66599999999994</v>
      </c>
      <c r="AE13" s="1">
        <f>+AE9-AE12</f>
        <v>201.48399999999992</v>
      </c>
    </row>
    <row r="14" spans="1:49" s="1" customFormat="1" x14ac:dyDescent="0.2">
      <c r="B14" s="1" t="s">
        <v>44</v>
      </c>
      <c r="C14" s="4"/>
      <c r="D14" s="4"/>
      <c r="E14" s="4"/>
      <c r="F14" s="4"/>
      <c r="G14" s="4"/>
      <c r="H14" s="4"/>
      <c r="I14" s="4"/>
      <c r="J14" s="4">
        <f>1.441-0.064</f>
        <v>1.377</v>
      </c>
      <c r="K14" s="4"/>
      <c r="L14" s="4"/>
      <c r="M14" s="4"/>
      <c r="N14" s="4">
        <f>16.988-0.337</f>
        <v>16.651</v>
      </c>
      <c r="O14" s="4"/>
      <c r="P14" s="4"/>
    </row>
    <row r="15" spans="1:49" s="1" customFormat="1" x14ac:dyDescent="0.2">
      <c r="B15" s="1" t="s">
        <v>45</v>
      </c>
      <c r="C15" s="4"/>
      <c r="D15" s="4"/>
      <c r="E15" s="4"/>
      <c r="F15" s="4"/>
      <c r="G15" s="4"/>
      <c r="H15" s="4"/>
      <c r="I15" s="4"/>
      <c r="J15" s="4">
        <f>+J13+J14</f>
        <v>118.021</v>
      </c>
      <c r="K15" s="4"/>
      <c r="L15" s="4"/>
      <c r="M15" s="4"/>
      <c r="N15" s="4">
        <f>+N13+N14</f>
        <v>-31.427000000000088</v>
      </c>
      <c r="O15" s="4"/>
      <c r="P15" s="4"/>
    </row>
    <row r="16" spans="1:49" s="1" customFormat="1" x14ac:dyDescent="0.2">
      <c r="B16" s="1" t="s">
        <v>46</v>
      </c>
      <c r="C16" s="4"/>
      <c r="D16" s="4"/>
      <c r="E16" s="4"/>
      <c r="F16" s="4"/>
      <c r="G16" s="4"/>
      <c r="H16" s="4"/>
      <c r="I16" s="4"/>
      <c r="J16" s="4">
        <v>22.855</v>
      </c>
      <c r="K16" s="4"/>
      <c r="L16" s="4"/>
      <c r="M16" s="4"/>
      <c r="N16" s="4">
        <v>0</v>
      </c>
      <c r="O16" s="4"/>
      <c r="P16" s="4"/>
    </row>
    <row r="17" spans="2:16" s="1" customFormat="1" x14ac:dyDescent="0.2">
      <c r="B17" s="1" t="s">
        <v>42</v>
      </c>
      <c r="C17" s="4"/>
      <c r="D17" s="4"/>
      <c r="E17" s="4"/>
      <c r="F17" s="4"/>
      <c r="G17" s="4"/>
      <c r="H17" s="4"/>
      <c r="I17" s="4"/>
      <c r="J17" s="4">
        <f>+J15-J16</f>
        <v>95.165999999999997</v>
      </c>
      <c r="K17" s="4"/>
      <c r="L17" s="4"/>
      <c r="M17" s="4"/>
      <c r="N17" s="4">
        <f>+N15-N16</f>
        <v>-31.427000000000088</v>
      </c>
      <c r="O17" s="4"/>
      <c r="P17" s="4"/>
    </row>
    <row r="18" spans="2:16" x14ac:dyDescent="0.2">
      <c r="B18" t="s">
        <v>43</v>
      </c>
      <c r="I18" s="18"/>
      <c r="J18" s="18">
        <f>+J17/J19</f>
        <v>0.29439824782834662</v>
      </c>
      <c r="M18" s="18"/>
      <c r="N18" s="18">
        <f>+N17/N19</f>
        <v>-9.7220159873289566E-2</v>
      </c>
    </row>
    <row r="19" spans="2:16" s="1" customFormat="1" x14ac:dyDescent="0.2">
      <c r="B19" s="1" t="s">
        <v>1</v>
      </c>
      <c r="C19" s="4"/>
      <c r="D19" s="4"/>
      <c r="E19" s="4"/>
      <c r="F19" s="4"/>
      <c r="G19" s="4"/>
      <c r="H19" s="4"/>
      <c r="I19" s="4"/>
      <c r="J19" s="4">
        <v>323.25599999999997</v>
      </c>
      <c r="K19" s="4"/>
      <c r="L19" s="4"/>
      <c r="M19" s="4"/>
      <c r="N19" s="4">
        <v>323.25599999999997</v>
      </c>
      <c r="O19" s="4"/>
      <c r="P19" s="4"/>
    </row>
  </sheetData>
  <hyperlinks>
    <hyperlink ref="A1" location="Main!A1" display="Main" xr:uid="{68C50480-4017-49B9-8F7C-F7008CCC1D4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242F-D62E-4506-AAAA-E505F1D99D1C}">
  <dimension ref="A1:C6"/>
  <sheetViews>
    <sheetView zoomScale="175" zoomScaleNormal="175" workbookViewId="0">
      <selection activeCell="C6" sqref="C6"/>
    </sheetView>
  </sheetViews>
  <sheetFormatPr defaultRowHeight="12.75" x14ac:dyDescent="0.2"/>
  <cols>
    <col min="1" max="1" width="5" bestFit="1" customWidth="1"/>
    <col min="3" max="3" width="11.28515625" customWidth="1"/>
  </cols>
  <sheetData>
    <row r="1" spans="1:3" x14ac:dyDescent="0.2">
      <c r="A1" s="3" t="s">
        <v>7</v>
      </c>
    </row>
    <row r="2" spans="1:3" x14ac:dyDescent="0.2">
      <c r="B2" t="s">
        <v>33</v>
      </c>
      <c r="C2" t="s">
        <v>59</v>
      </c>
    </row>
    <row r="3" spans="1:3" x14ac:dyDescent="0.2">
      <c r="B3" t="s">
        <v>60</v>
      </c>
      <c r="C3" t="s">
        <v>61</v>
      </c>
    </row>
    <row r="4" spans="1:3" x14ac:dyDescent="0.2">
      <c r="B4" t="s">
        <v>35</v>
      </c>
      <c r="C4" t="s">
        <v>38</v>
      </c>
    </row>
    <row r="5" spans="1:3" x14ac:dyDescent="0.2">
      <c r="B5" t="s">
        <v>67</v>
      </c>
      <c r="C5" t="s">
        <v>69</v>
      </c>
    </row>
    <row r="6" spans="1:3" x14ac:dyDescent="0.2">
      <c r="C6" t="s">
        <v>68</v>
      </c>
    </row>
  </sheetData>
  <hyperlinks>
    <hyperlink ref="A1" location="Main!A1" display="Main" xr:uid="{45616041-BC20-424D-8E53-78E0CBFD3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Cabometyx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2023-02-14T15:39:12Z</dcterms:created>
  <dcterms:modified xsi:type="dcterms:W3CDTF">2023-02-14T16:18:01Z</dcterms:modified>
</cp:coreProperties>
</file>