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E1965E6E-AA55-4F40-9B91-9BB7676BAECA}" xr6:coauthVersionLast="47" xr6:coauthVersionMax="47" xr10:uidLastSave="{00000000-0000-0000-0000-000000000000}"/>
  <bookViews>
    <workbookView xWindow="470" yWindow="2770" windowWidth="21900" windowHeight="14640" xr2:uid="{955744E3-B0A7-4B9E-8695-D2DFA826D962}"/>
  </bookViews>
  <sheets>
    <sheet name="Telecom" sheetId="1" r:id="rId1"/>
    <sheet name="Media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1" l="1"/>
  <c r="H6" i="1"/>
  <c r="E6" i="1" s="1"/>
  <c r="G6" i="1" s="1"/>
  <c r="F36" i="1"/>
  <c r="H36" i="1"/>
  <c r="E36" i="1" s="1"/>
  <c r="G36" i="1" s="1"/>
  <c r="F7" i="2"/>
  <c r="H7" i="2"/>
  <c r="E7" i="2" s="1"/>
  <c r="G7" i="2" l="1"/>
  <c r="F3" i="2"/>
  <c r="H3" i="2"/>
  <c r="E3" i="2" s="1"/>
  <c r="F3" i="1"/>
  <c r="G3" i="1" s="1"/>
  <c r="H3" i="1"/>
  <c r="H4" i="1"/>
  <c r="E4" i="1" s="1"/>
  <c r="F4" i="1"/>
  <c r="G3" i="2" l="1"/>
  <c r="G4" i="1"/>
  <c r="E19" i="1" l="1"/>
</calcChain>
</file>

<file path=xl/sharedStrings.xml><?xml version="1.0" encoding="utf-8"?>
<sst xmlns="http://schemas.openxmlformats.org/spreadsheetml/2006/main" count="162" uniqueCount="107">
  <si>
    <t>Name</t>
  </si>
  <si>
    <t>Ticker</t>
  </si>
  <si>
    <t>Price</t>
  </si>
  <si>
    <t>MC</t>
  </si>
  <si>
    <t>AT&amp;T</t>
  </si>
  <si>
    <t>Verizon</t>
  </si>
  <si>
    <t>Disney</t>
  </si>
  <si>
    <t>DIS</t>
  </si>
  <si>
    <t>VZ</t>
  </si>
  <si>
    <t>T</t>
  </si>
  <si>
    <t>x</t>
  </si>
  <si>
    <t>T-Mobile US</t>
  </si>
  <si>
    <t>TMUS</t>
  </si>
  <si>
    <t>Comcast</t>
  </si>
  <si>
    <t>CMCSA</t>
  </si>
  <si>
    <t>China Mobile</t>
  </si>
  <si>
    <t>941 HK</t>
  </si>
  <si>
    <t>American Tower</t>
  </si>
  <si>
    <t>AMT</t>
  </si>
  <si>
    <t>NTT</t>
  </si>
  <si>
    <t>9432 JP</t>
  </si>
  <si>
    <t>Deutsche Telekom</t>
  </si>
  <si>
    <t>DTE GR</t>
  </si>
  <si>
    <t>Sony</t>
  </si>
  <si>
    <t>6758 JP</t>
  </si>
  <si>
    <t>Charter</t>
  </si>
  <si>
    <t>CHTR</t>
  </si>
  <si>
    <t>Netflix</t>
  </si>
  <si>
    <t>NFLX</t>
  </si>
  <si>
    <t>Crown Castle</t>
  </si>
  <si>
    <t>CCI</t>
  </si>
  <si>
    <t>KDDI</t>
  </si>
  <si>
    <t>9433 JP</t>
  </si>
  <si>
    <t>Naspers</t>
  </si>
  <si>
    <t>NPN SJ</t>
  </si>
  <si>
    <t>Etisalat</t>
  </si>
  <si>
    <t>ETISALAT</t>
  </si>
  <si>
    <t>America Movil</t>
  </si>
  <si>
    <t>AMXL MM</t>
  </si>
  <si>
    <t>Saudi Telecom</t>
  </si>
  <si>
    <t>STC AB</t>
  </si>
  <si>
    <t>RELX</t>
  </si>
  <si>
    <t>REL LN</t>
  </si>
  <si>
    <t>Moody's</t>
  </si>
  <si>
    <t>MCO</t>
  </si>
  <si>
    <t>Thomson Reuters</t>
  </si>
  <si>
    <t>TRI CN</t>
  </si>
  <si>
    <t>Oriental Land</t>
  </si>
  <si>
    <t>4661 JP</t>
  </si>
  <si>
    <t>China Telecom</t>
  </si>
  <si>
    <t>728 HK</t>
  </si>
  <si>
    <t>Bharti Airtel</t>
  </si>
  <si>
    <t>BHARTI IN</t>
  </si>
  <si>
    <t>BCE</t>
  </si>
  <si>
    <t>BCE CN</t>
  </si>
  <si>
    <t>East Money</t>
  </si>
  <si>
    <t>300059 CH</t>
  </si>
  <si>
    <t>Vodafone</t>
  </si>
  <si>
    <t>VOD LN</t>
  </si>
  <si>
    <t>Universal Music</t>
  </si>
  <si>
    <t>UMG NA</t>
  </si>
  <si>
    <t>SBA Communications</t>
  </si>
  <si>
    <t>SBAC</t>
  </si>
  <si>
    <t>Warner Brothers Discovery</t>
  </si>
  <si>
    <t>WBD</t>
  </si>
  <si>
    <t>Chunghwa Telecom</t>
  </si>
  <si>
    <t>2412 TT</t>
  </si>
  <si>
    <t>Singapore Telecom</t>
  </si>
  <si>
    <t>ST SP</t>
  </si>
  <si>
    <t>Telstra</t>
  </si>
  <si>
    <t>TLS AU</t>
  </si>
  <si>
    <t>Telus</t>
  </si>
  <si>
    <t>T CN</t>
  </si>
  <si>
    <t>Cellnex</t>
  </si>
  <si>
    <t>CLNX</t>
  </si>
  <si>
    <t>Orange</t>
  </si>
  <si>
    <t>ORA FP</t>
  </si>
  <si>
    <t>Swisscom</t>
  </si>
  <si>
    <t>SCMN SW</t>
  </si>
  <si>
    <t>Telekom Indonesia</t>
  </si>
  <si>
    <t>TLKM IJ</t>
  </si>
  <si>
    <t>Telefonica</t>
  </si>
  <si>
    <t>TEF SM</t>
  </si>
  <si>
    <t>Wolters Kluwer</t>
  </si>
  <si>
    <t>WKL NA</t>
  </si>
  <si>
    <t>Sirius XM</t>
  </si>
  <si>
    <t>SIRI</t>
  </si>
  <si>
    <t>Costar</t>
  </si>
  <si>
    <t>CSGP</t>
  </si>
  <si>
    <t>Equifax</t>
  </si>
  <si>
    <t>EFX</t>
  </si>
  <si>
    <t>NC</t>
  </si>
  <si>
    <t>EV</t>
  </si>
  <si>
    <t>SO</t>
  </si>
  <si>
    <t>Update</t>
  </si>
  <si>
    <t>Last</t>
  </si>
  <si>
    <t>Q322</t>
  </si>
  <si>
    <t>Rogers</t>
  </si>
  <si>
    <t>RCI/B CN</t>
  </si>
  <si>
    <t>China Tower</t>
  </si>
  <si>
    <t>788 HK</t>
  </si>
  <si>
    <t>Q224</t>
  </si>
  <si>
    <t>Q124</t>
  </si>
  <si>
    <t>AST Mobile</t>
  </si>
  <si>
    <t>ASTS</t>
  </si>
  <si>
    <t>Lumen</t>
  </si>
  <si>
    <t>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</si>
</sst>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;@"/>
  </numFmts>
  <fonts count="2" x14ac:knownFonts="1">
    <font>
      <sz val="10"/>
      <color theme="1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/>
    <xf numFmtId="0" fontId="1" fillId="0" borderId="0" xfId="1"/>
    <xf numFmtId="3" fontId="0" fillId="0" borderId="0" xfId="0" applyNumberFormat="1"/>
    <xf numFmtId="164" fontId="0" fillId="0" borderId="0" xfId="0" applyNumberFormat="1"/>
    <xf numFmtId="4" fontId="0" fillId="0" borderId="0" xfId="0" applyNumberForma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0A740744-FEF5-4BBC-A2F1-EFB1FD74FA8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Z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shkreli\code\models\CMCSA.xlsx" TargetMode="External"/><Relationship Id="rId1" Type="http://schemas.openxmlformats.org/officeDocument/2006/relationships/externalLinkPath" Target="CMCSA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STS.xlsx" TargetMode="External"/><Relationship Id="rId1" Type="http://schemas.openxmlformats.org/officeDocument/2006/relationships/externalLinkPath" Target="ASTS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DIS.xlsx" TargetMode="External"/><Relationship Id="rId1" Type="http://schemas.openxmlformats.org/officeDocument/2006/relationships/externalLinkPath" Target="DIS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WBD.xlsx" TargetMode="External"/><Relationship Id="rId1" Type="http://schemas.openxmlformats.org/officeDocument/2006/relationships/externalLinkPath" Target="WB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M3">
            <v>4199.8817447000001</v>
          </cell>
        </row>
        <row r="5">
          <cell r="M5">
            <v>3165</v>
          </cell>
        </row>
        <row r="6">
          <cell r="M6">
            <v>147907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K3">
            <v>7127</v>
          </cell>
        </row>
        <row r="5">
          <cell r="K5">
            <v>6387</v>
          </cell>
        </row>
        <row r="6">
          <cell r="K6">
            <v>133751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G3">
            <v>3872.5016230000001</v>
          </cell>
        </row>
        <row r="5">
          <cell r="G5">
            <v>15236</v>
          </cell>
        </row>
        <row r="6">
          <cell r="G6">
            <v>98128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269.39300000000003</v>
          </cell>
        </row>
        <row r="5">
          <cell r="M5">
            <v>285.08499999999998</v>
          </cell>
        </row>
        <row r="6">
          <cell r="M6">
            <v>199.804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I3">
            <v>1813.5873799999999</v>
          </cell>
        </row>
        <row r="5">
          <cell r="I5">
            <v>10586</v>
          </cell>
        </row>
        <row r="6">
          <cell r="I6">
            <v>47584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I3">
            <v>2450.3133979999998</v>
          </cell>
        </row>
        <row r="5">
          <cell r="I5">
            <v>2976</v>
          </cell>
        </row>
        <row r="6">
          <cell r="I6">
            <v>42578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ASTS.xlsx" TargetMode="External"/><Relationship Id="rId2" Type="http://schemas.openxmlformats.org/officeDocument/2006/relationships/hyperlink" Target="VZ.xlsx" TargetMode="External"/><Relationship Id="rId1" Type="http://schemas.openxmlformats.org/officeDocument/2006/relationships/hyperlink" Target="T.xlsx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CMCSA.xls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WBD.xlsx" TargetMode="External"/><Relationship Id="rId1" Type="http://schemas.openxmlformats.org/officeDocument/2006/relationships/hyperlink" Target="DIS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29616-3044-4C3A-81FE-407310D76F3B}">
  <dimension ref="A2:J37"/>
  <sheetViews>
    <sheetView tabSelected="1"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11" sqref="A11"/>
    </sheetView>
  </sheetViews>
  <sheetFormatPr defaultColWidth="8.81640625" defaultRowHeight="12.5" x14ac:dyDescent="0.25"/>
  <cols>
    <col min="1" max="1" width="2" bestFit="1" customWidth="1"/>
    <col min="2" max="2" width="21" customWidth="1"/>
    <col min="3" max="3" width="9.81640625" customWidth="1"/>
    <col min="4" max="7" width="9.1796875" style="1"/>
    <col min="9" max="9" width="9.1796875" style="1"/>
    <col min="10" max="10" width="10.453125" bestFit="1" customWidth="1"/>
  </cols>
  <sheetData>
    <row r="2" spans="1:10" x14ac:dyDescent="0.25">
      <c r="B2" t="s">
        <v>0</v>
      </c>
      <c r="C2" t="s">
        <v>1</v>
      </c>
      <c r="D2" s="1" t="s">
        <v>2</v>
      </c>
      <c r="E2" s="1" t="s">
        <v>3</v>
      </c>
      <c r="F2" s="1" t="s">
        <v>91</v>
      </c>
      <c r="G2" s="1" t="s">
        <v>92</v>
      </c>
      <c r="H2" s="1" t="s">
        <v>93</v>
      </c>
      <c r="I2" s="1" t="s">
        <v>94</v>
      </c>
      <c r="J2" s="1" t="s">
        <v>95</v>
      </c>
    </row>
    <row r="3" spans="1:10" x14ac:dyDescent="0.25">
      <c r="A3" s="9" t="s">
        <v>10</v>
      </c>
      <c r="B3" s="5" t="s">
        <v>5</v>
      </c>
      <c r="C3" t="s">
        <v>8</v>
      </c>
      <c r="D3" s="1">
        <v>38.409999999999997</v>
      </c>
      <c r="E3" s="3">
        <v>177400</v>
      </c>
      <c r="F3" s="3">
        <f>+[1]Main!$M$5-[1]Main!$M$6</f>
        <v>-144742</v>
      </c>
      <c r="G3" s="3">
        <f>+E3-F3</f>
        <v>322142</v>
      </c>
      <c r="H3" s="6">
        <f>+[1]Main!$M$3</f>
        <v>4199.8817447000001</v>
      </c>
      <c r="I3" s="1" t="s">
        <v>96</v>
      </c>
      <c r="J3" s="4">
        <v>44921</v>
      </c>
    </row>
    <row r="4" spans="1:10" x14ac:dyDescent="0.25">
      <c r="A4" s="9" t="s">
        <v>10</v>
      </c>
      <c r="B4" s="5" t="s">
        <v>4</v>
      </c>
      <c r="C4" t="s">
        <v>9</v>
      </c>
      <c r="D4" s="2">
        <v>18.309999999999999</v>
      </c>
      <c r="E4" s="3">
        <f>+D4*H4</f>
        <v>130495.37</v>
      </c>
      <c r="F4" s="3">
        <f>+[2]Main!$K$5-[2]Main!$K$6</f>
        <v>-127364</v>
      </c>
      <c r="G4" s="3">
        <f>+E4-F4</f>
        <v>257859.37</v>
      </c>
      <c r="H4" s="6">
        <f>+[2]Main!$K$3</f>
        <v>7127</v>
      </c>
      <c r="I4" s="1" t="s">
        <v>96</v>
      </c>
      <c r="J4" s="4">
        <v>44921</v>
      </c>
    </row>
    <row r="5" spans="1:10" x14ac:dyDescent="0.25">
      <c r="A5" s="9" t="s">
        <v>10</v>
      </c>
      <c r="B5" t="s">
        <v>11</v>
      </c>
      <c r="C5" t="s">
        <v>12</v>
      </c>
      <c r="E5" s="3">
        <v>182710</v>
      </c>
    </row>
    <row r="6" spans="1:10" x14ac:dyDescent="0.25">
      <c r="A6" s="9" t="s">
        <v>10</v>
      </c>
      <c r="B6" s="5" t="s">
        <v>13</v>
      </c>
      <c r="C6" t="s">
        <v>14</v>
      </c>
      <c r="D6" s="2">
        <v>39.25</v>
      </c>
      <c r="E6" s="3">
        <f>+D6*H6</f>
        <v>151995.68870274999</v>
      </c>
      <c r="F6" s="3">
        <f>+[3]Main!$G$5-[3]Main!$G$6</f>
        <v>-82892</v>
      </c>
      <c r="G6" s="3">
        <f>+E6-F6</f>
        <v>234887.68870274999</v>
      </c>
      <c r="H6" s="6">
        <f>+[3]Main!$G$3</f>
        <v>3872.5016230000001</v>
      </c>
      <c r="I6" s="1" t="s">
        <v>101</v>
      </c>
      <c r="J6" s="4">
        <v>45552</v>
      </c>
    </row>
    <row r="7" spans="1:10" x14ac:dyDescent="0.25">
      <c r="A7" s="9" t="s">
        <v>10</v>
      </c>
      <c r="B7" t="s">
        <v>15</v>
      </c>
      <c r="C7" t="s">
        <v>16</v>
      </c>
      <c r="E7" s="3">
        <v>100000</v>
      </c>
    </row>
    <row r="8" spans="1:10" x14ac:dyDescent="0.25">
      <c r="A8" s="9" t="s">
        <v>10</v>
      </c>
      <c r="B8" t="s">
        <v>17</v>
      </c>
      <c r="C8" t="s">
        <v>18</v>
      </c>
      <c r="D8" s="1">
        <v>261.19</v>
      </c>
      <c r="E8" s="3"/>
    </row>
    <row r="9" spans="1:10" x14ac:dyDescent="0.25">
      <c r="A9" s="9" t="s">
        <v>10</v>
      </c>
      <c r="B9" t="s">
        <v>19</v>
      </c>
      <c r="C9" t="s">
        <v>20</v>
      </c>
      <c r="E9" s="3"/>
    </row>
    <row r="10" spans="1:10" x14ac:dyDescent="0.25">
      <c r="A10" s="9" t="s">
        <v>10</v>
      </c>
      <c r="B10" t="s">
        <v>21</v>
      </c>
      <c r="C10" t="s">
        <v>22</v>
      </c>
      <c r="E10" s="3">
        <v>100000</v>
      </c>
    </row>
    <row r="11" spans="1:10" x14ac:dyDescent="0.25">
      <c r="A11" s="9" t="s">
        <v>10</v>
      </c>
      <c r="B11" t="s">
        <v>25</v>
      </c>
      <c r="C11" t="s">
        <v>26</v>
      </c>
      <c r="E11" s="3"/>
    </row>
    <row r="12" spans="1:10" x14ac:dyDescent="0.25">
      <c r="A12" t="s">
        <v>10</v>
      </c>
      <c r="B12" t="s">
        <v>29</v>
      </c>
      <c r="C12" t="s">
        <v>30</v>
      </c>
      <c r="E12" s="3"/>
    </row>
    <row r="13" spans="1:10" x14ac:dyDescent="0.25">
      <c r="A13" s="9" t="s">
        <v>10</v>
      </c>
      <c r="B13" t="s">
        <v>31</v>
      </c>
      <c r="C13" t="s">
        <v>32</v>
      </c>
      <c r="E13" s="3"/>
    </row>
    <row r="14" spans="1:10" x14ac:dyDescent="0.25">
      <c r="A14" t="s">
        <v>10</v>
      </c>
      <c r="B14" t="s">
        <v>33</v>
      </c>
      <c r="C14" t="s">
        <v>34</v>
      </c>
      <c r="E14" s="3"/>
    </row>
    <row r="15" spans="1:10" x14ac:dyDescent="0.25">
      <c r="A15" t="s">
        <v>10</v>
      </c>
      <c r="B15" t="s">
        <v>35</v>
      </c>
      <c r="C15" t="s">
        <v>36</v>
      </c>
      <c r="E15" s="3"/>
    </row>
    <row r="16" spans="1:10" x14ac:dyDescent="0.25">
      <c r="A16" t="s">
        <v>10</v>
      </c>
      <c r="B16" t="s">
        <v>37</v>
      </c>
      <c r="C16" t="s">
        <v>38</v>
      </c>
      <c r="E16" s="3">
        <v>55000</v>
      </c>
    </row>
    <row r="17" spans="1:5" x14ac:dyDescent="0.25">
      <c r="A17" t="s">
        <v>10</v>
      </c>
      <c r="B17" t="s">
        <v>39</v>
      </c>
      <c r="C17" t="s">
        <v>40</v>
      </c>
      <c r="E17" s="3">
        <v>50000</v>
      </c>
    </row>
    <row r="18" spans="1:5" x14ac:dyDescent="0.25">
      <c r="A18" t="s">
        <v>10</v>
      </c>
      <c r="B18" t="s">
        <v>47</v>
      </c>
      <c r="C18" t="s">
        <v>48</v>
      </c>
      <c r="E18" s="3"/>
    </row>
    <row r="19" spans="1:5" x14ac:dyDescent="0.25">
      <c r="A19" s="9" t="s">
        <v>10</v>
      </c>
      <c r="B19" t="s">
        <v>49</v>
      </c>
      <c r="C19" t="s">
        <v>50</v>
      </c>
      <c r="E19" s="3">
        <f>329060/6</f>
        <v>54843.333333333336</v>
      </c>
    </row>
    <row r="20" spans="1:5" x14ac:dyDescent="0.25">
      <c r="A20" s="9" t="s">
        <v>10</v>
      </c>
      <c r="B20" t="s">
        <v>51</v>
      </c>
      <c r="C20" t="s">
        <v>52</v>
      </c>
      <c r="E20" s="3">
        <v>50000</v>
      </c>
    </row>
    <row r="21" spans="1:5" x14ac:dyDescent="0.25">
      <c r="A21" t="s">
        <v>10</v>
      </c>
      <c r="B21" t="s">
        <v>53</v>
      </c>
      <c r="C21" t="s">
        <v>54</v>
      </c>
      <c r="E21" s="3">
        <v>44000</v>
      </c>
    </row>
    <row r="22" spans="1:5" x14ac:dyDescent="0.25">
      <c r="A22" t="s">
        <v>10</v>
      </c>
      <c r="B22" t="s">
        <v>55</v>
      </c>
      <c r="C22" t="s">
        <v>56</v>
      </c>
      <c r="E22" s="3"/>
    </row>
    <row r="23" spans="1:5" x14ac:dyDescent="0.25">
      <c r="A23" t="s">
        <v>10</v>
      </c>
      <c r="B23" t="s">
        <v>57</v>
      </c>
      <c r="C23" t="s">
        <v>58</v>
      </c>
      <c r="E23" s="3">
        <v>35000</v>
      </c>
    </row>
    <row r="24" spans="1:5" x14ac:dyDescent="0.25">
      <c r="A24" t="s">
        <v>10</v>
      </c>
      <c r="B24" t="s">
        <v>61</v>
      </c>
      <c r="C24" t="s">
        <v>62</v>
      </c>
      <c r="E24" s="3"/>
    </row>
    <row r="25" spans="1:5" x14ac:dyDescent="0.25">
      <c r="A25" t="s">
        <v>10</v>
      </c>
      <c r="B25" t="s">
        <v>65</v>
      </c>
      <c r="C25" t="s">
        <v>66</v>
      </c>
      <c r="E25" s="3"/>
    </row>
    <row r="26" spans="1:5" x14ac:dyDescent="0.25">
      <c r="A26" t="s">
        <v>10</v>
      </c>
      <c r="B26" t="s">
        <v>67</v>
      </c>
      <c r="C26" t="s">
        <v>68</v>
      </c>
      <c r="E26" s="3"/>
    </row>
    <row r="27" spans="1:5" x14ac:dyDescent="0.25">
      <c r="A27" t="s">
        <v>10</v>
      </c>
      <c r="B27" t="s">
        <v>69</v>
      </c>
      <c r="C27" t="s">
        <v>70</v>
      </c>
      <c r="E27" s="3">
        <v>31000</v>
      </c>
    </row>
    <row r="28" spans="1:5" x14ac:dyDescent="0.25">
      <c r="A28" t="s">
        <v>10</v>
      </c>
      <c r="B28" t="s">
        <v>71</v>
      </c>
      <c r="C28" t="s">
        <v>72</v>
      </c>
      <c r="E28" s="3">
        <v>31000</v>
      </c>
    </row>
    <row r="29" spans="1:5" x14ac:dyDescent="0.25">
      <c r="A29" t="s">
        <v>10</v>
      </c>
      <c r="B29" t="s">
        <v>73</v>
      </c>
      <c r="C29" t="s">
        <v>74</v>
      </c>
      <c r="E29" s="3"/>
    </row>
    <row r="30" spans="1:5" x14ac:dyDescent="0.25">
      <c r="A30" t="s">
        <v>10</v>
      </c>
      <c r="B30" t="s">
        <v>75</v>
      </c>
      <c r="C30" t="s">
        <v>76</v>
      </c>
      <c r="E30" s="3">
        <v>27000</v>
      </c>
    </row>
    <row r="31" spans="1:5" x14ac:dyDescent="0.25">
      <c r="A31" t="s">
        <v>10</v>
      </c>
      <c r="B31" t="s">
        <v>77</v>
      </c>
      <c r="C31" t="s">
        <v>78</v>
      </c>
      <c r="E31" s="3">
        <v>26000</v>
      </c>
    </row>
    <row r="32" spans="1:5" x14ac:dyDescent="0.25">
      <c r="A32" t="s">
        <v>10</v>
      </c>
      <c r="B32" t="s">
        <v>79</v>
      </c>
      <c r="C32" t="s">
        <v>80</v>
      </c>
      <c r="E32" s="3"/>
    </row>
    <row r="33" spans="1:8" x14ac:dyDescent="0.25">
      <c r="A33" t="s">
        <v>10</v>
      </c>
      <c r="B33" t="s">
        <v>81</v>
      </c>
      <c r="C33" t="s">
        <v>82</v>
      </c>
    </row>
    <row r="34" spans="1:8" x14ac:dyDescent="0.25">
      <c r="A34" t="s">
        <v>10</v>
      </c>
      <c r="B34" t="s">
        <v>97</v>
      </c>
      <c r="C34" t="s">
        <v>98</v>
      </c>
    </row>
    <row r="35" spans="1:8" x14ac:dyDescent="0.25">
      <c r="A35" t="s">
        <v>10</v>
      </c>
      <c r="B35" t="s">
        <v>99</v>
      </c>
      <c r="C35" t="s">
        <v>100</v>
      </c>
    </row>
    <row r="36" spans="1:8" x14ac:dyDescent="0.25">
      <c r="B36" s="5" t="s">
        <v>103</v>
      </c>
      <c r="C36" s="8" t="s">
        <v>104</v>
      </c>
      <c r="D36" s="1">
        <v>29.62</v>
      </c>
      <c r="E36" s="3">
        <f>+D36*H36</f>
        <v>7979.4206600000007</v>
      </c>
      <c r="F36" s="3">
        <f>+[4]Main!$M$5-[4]Main!$M$6</f>
        <v>85.280999999999977</v>
      </c>
      <c r="G36" s="3">
        <f>+E36-F36</f>
        <v>7894.1396600000007</v>
      </c>
      <c r="H36" s="6">
        <f>+[4]Main!$M$3</f>
        <v>269.39300000000003</v>
      </c>
    </row>
    <row r="37" spans="1:8" x14ac:dyDescent="0.25">
      <c r="B37" t="s">
        <v>105</v>
      </c>
      <c r="C37" t="s">
        <v>106</v>
      </c>
      <c r="D37" s="1">
        <v>6.21</v>
      </c>
    </row>
  </sheetData>
  <hyperlinks>
    <hyperlink ref="B4" r:id="rId1" xr:uid="{6F44E6F2-3DED-4926-9603-8722528AD3D2}"/>
    <hyperlink ref="B3" r:id="rId2" xr:uid="{B843EA85-49F5-4BAD-9729-D1BAD94922F4}"/>
    <hyperlink ref="B36" r:id="rId3" xr:uid="{F4A92607-2298-4270-BF28-0DB179AFE978}"/>
    <hyperlink ref="B6" r:id="rId4" xr:uid="{CD009065-886A-C349-ACCA-1EA1E2004D66}"/>
  </hyperlinks>
  <pageMargins left="0.7" right="0.7" top="0.75" bottom="0.75" header="0.3" footer="0.3"/>
  <pageSetup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5B77C-6332-4B23-BB6A-D374CD702B58}">
  <dimension ref="A2:J14"/>
  <sheetViews>
    <sheetView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10" sqref="A10"/>
    </sheetView>
  </sheetViews>
  <sheetFormatPr defaultColWidth="8.81640625" defaultRowHeight="12.5" x14ac:dyDescent="0.25"/>
  <cols>
    <col min="1" max="1" width="2" bestFit="1" customWidth="1"/>
    <col min="2" max="2" width="24.1796875" customWidth="1"/>
    <col min="10" max="10" width="9.453125" bestFit="1" customWidth="1"/>
  </cols>
  <sheetData>
    <row r="2" spans="1:10" x14ac:dyDescent="0.25">
      <c r="B2" t="s">
        <v>0</v>
      </c>
      <c r="C2" t="s">
        <v>1</v>
      </c>
      <c r="D2" s="1" t="s">
        <v>2</v>
      </c>
      <c r="E2" s="1" t="s">
        <v>3</v>
      </c>
      <c r="F2" s="1" t="s">
        <v>91</v>
      </c>
      <c r="G2" s="1" t="s">
        <v>92</v>
      </c>
      <c r="H2" s="1" t="s">
        <v>93</v>
      </c>
      <c r="I2" s="1" t="s">
        <v>94</v>
      </c>
      <c r="J2" s="1" t="s">
        <v>95</v>
      </c>
    </row>
    <row r="3" spans="1:10" x14ac:dyDescent="0.25">
      <c r="A3" s="9" t="s">
        <v>10</v>
      </c>
      <c r="B3" s="5" t="s">
        <v>6</v>
      </c>
      <c r="C3" t="s">
        <v>7</v>
      </c>
      <c r="D3">
        <v>85.67</v>
      </c>
      <c r="E3" s="6">
        <f>+D3*H3</f>
        <v>155370.0308446</v>
      </c>
      <c r="F3" s="6">
        <f>+[5]Main!$I$5-[5]Main!$I$6</f>
        <v>-36998</v>
      </c>
      <c r="G3" s="6">
        <f>+E3-F3</f>
        <v>192368.0308446</v>
      </c>
      <c r="H3" s="6">
        <f>+[5]Main!$I$3</f>
        <v>1813.5873799999999</v>
      </c>
      <c r="I3" s="1" t="s">
        <v>101</v>
      </c>
      <c r="J3" s="7">
        <v>45517</v>
      </c>
    </row>
    <row r="4" spans="1:10" x14ac:dyDescent="0.25">
      <c r="A4" s="9" t="s">
        <v>10</v>
      </c>
      <c r="B4" t="s">
        <v>23</v>
      </c>
      <c r="C4" t="s">
        <v>24</v>
      </c>
      <c r="D4" s="1"/>
      <c r="E4" s="3"/>
      <c r="F4" s="1"/>
      <c r="G4" s="1"/>
      <c r="I4" s="1"/>
    </row>
    <row r="5" spans="1:10" x14ac:dyDescent="0.25">
      <c r="A5" s="9" t="s">
        <v>10</v>
      </c>
      <c r="B5" t="s">
        <v>27</v>
      </c>
      <c r="C5" t="s">
        <v>28</v>
      </c>
      <c r="D5" s="1"/>
      <c r="E5" s="3"/>
      <c r="F5" s="1"/>
      <c r="G5" s="1"/>
      <c r="I5" s="1"/>
    </row>
    <row r="6" spans="1:10" x14ac:dyDescent="0.25">
      <c r="A6" t="s">
        <v>10</v>
      </c>
      <c r="B6" t="s">
        <v>59</v>
      </c>
      <c r="C6" t="s">
        <v>60</v>
      </c>
      <c r="D6" s="1"/>
      <c r="E6" s="1"/>
      <c r="F6" s="1"/>
      <c r="G6" s="1"/>
      <c r="I6" s="1"/>
    </row>
    <row r="7" spans="1:10" x14ac:dyDescent="0.25">
      <c r="A7" t="s">
        <v>10</v>
      </c>
      <c r="B7" s="5" t="s">
        <v>63</v>
      </c>
      <c r="C7" t="s">
        <v>64</v>
      </c>
      <c r="D7" s="1">
        <v>7.95</v>
      </c>
      <c r="E7" s="3">
        <f>+D7*H7</f>
        <v>19479.991514099998</v>
      </c>
      <c r="F7" s="3">
        <f>+[6]Main!$I$5-[6]Main!$I$6</f>
        <v>-39602</v>
      </c>
      <c r="G7" s="3">
        <f>+E7-F7</f>
        <v>59081.991514099995</v>
      </c>
      <c r="H7" s="6">
        <f>+[6]Main!$I$3</f>
        <v>2450.3133979999998</v>
      </c>
      <c r="I7" s="1" t="s">
        <v>102</v>
      </c>
      <c r="J7" s="7">
        <v>45527</v>
      </c>
    </row>
    <row r="8" spans="1:10" x14ac:dyDescent="0.25">
      <c r="A8" s="9" t="s">
        <v>10</v>
      </c>
      <c r="B8" t="s">
        <v>41</v>
      </c>
      <c r="C8" t="s">
        <v>42</v>
      </c>
      <c r="D8" s="1"/>
      <c r="E8" s="3"/>
      <c r="F8" s="1"/>
      <c r="G8" s="1"/>
      <c r="I8" s="1"/>
    </row>
    <row r="9" spans="1:10" x14ac:dyDescent="0.25">
      <c r="A9" t="s">
        <v>10</v>
      </c>
      <c r="B9" t="s">
        <v>43</v>
      </c>
      <c r="C9" t="s">
        <v>44</v>
      </c>
      <c r="D9" s="1"/>
      <c r="E9" s="3"/>
      <c r="F9" s="1"/>
      <c r="G9" s="1"/>
      <c r="I9" s="1"/>
    </row>
    <row r="10" spans="1:10" x14ac:dyDescent="0.25">
      <c r="A10" s="9" t="s">
        <v>10</v>
      </c>
      <c r="B10" t="s">
        <v>45</v>
      </c>
      <c r="C10" t="s">
        <v>46</v>
      </c>
      <c r="D10" s="1"/>
      <c r="E10" s="3"/>
      <c r="F10" s="1"/>
      <c r="G10" s="1"/>
      <c r="I10" s="1"/>
    </row>
    <row r="11" spans="1:10" x14ac:dyDescent="0.25">
      <c r="A11" t="s">
        <v>10</v>
      </c>
      <c r="B11" t="s">
        <v>83</v>
      </c>
      <c r="C11" t="s">
        <v>84</v>
      </c>
      <c r="D11" s="1"/>
      <c r="E11" s="1"/>
      <c r="F11" s="1"/>
      <c r="G11" s="1"/>
      <c r="I11" s="1"/>
    </row>
    <row r="12" spans="1:10" x14ac:dyDescent="0.25">
      <c r="A12" t="s">
        <v>10</v>
      </c>
      <c r="B12" t="s">
        <v>85</v>
      </c>
      <c r="C12" t="s">
        <v>86</v>
      </c>
      <c r="D12" s="1"/>
      <c r="E12" s="1"/>
      <c r="F12" s="1"/>
      <c r="G12" s="1"/>
      <c r="I12" s="1"/>
    </row>
    <row r="13" spans="1:10" x14ac:dyDescent="0.25">
      <c r="A13" t="s">
        <v>10</v>
      </c>
      <c r="B13" t="s">
        <v>87</v>
      </c>
      <c r="C13" t="s">
        <v>88</v>
      </c>
      <c r="D13" s="1"/>
      <c r="E13" s="1"/>
      <c r="F13" s="1"/>
      <c r="G13" s="1"/>
      <c r="I13" s="1"/>
    </row>
    <row r="14" spans="1:10" x14ac:dyDescent="0.25">
      <c r="A14" t="s">
        <v>10</v>
      </c>
      <c r="B14" t="s">
        <v>89</v>
      </c>
      <c r="C14" t="s">
        <v>90</v>
      </c>
      <c r="D14" s="1"/>
      <c r="E14" s="1"/>
      <c r="F14" s="1"/>
      <c r="G14" s="1"/>
      <c r="I14" s="1"/>
    </row>
  </sheetData>
  <hyperlinks>
    <hyperlink ref="B3" r:id="rId1" xr:uid="{3BD482F3-ED82-4C36-A975-0E6BF54CD038}"/>
    <hyperlink ref="B7" r:id="rId2" xr:uid="{2D423A86-FC34-4029-85BD-17EE8F11BCC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Telecom</vt:lpstr>
      <vt:lpstr>Media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2022-07-22T13:15:27Z</dcterms:created>
  <dcterms:modified xsi:type="dcterms:W3CDTF">2025-02-14T04:03:02Z</dcterms:modified>
</cp:coreProperties>
</file>